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4.1\Production 2\assignment\"/>
    </mc:Choice>
  </mc:AlternateContent>
  <xr:revisionPtr revIDLastSave="0" documentId="13_ncr:1_{5CFBE794-6907-4E95-A7DD-C2F280067B45}" xr6:coauthVersionLast="47" xr6:coauthVersionMax="47" xr10:uidLastSave="{00000000-0000-0000-0000-000000000000}"/>
  <bookViews>
    <workbookView xWindow="-108" yWindow="-108" windowWidth="23256" windowHeight="12720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2" r:id="rId11"/>
  </sheets>
  <calcPr calcId="191029"/>
</workbook>
</file>

<file path=xl/calcChain.xml><?xml version="1.0" encoding="utf-8"?>
<calcChain xmlns="http://schemas.openxmlformats.org/spreadsheetml/2006/main">
  <c r="T10" i="1" l="1"/>
  <c r="CQ18" i="10"/>
  <c r="O18" i="10"/>
  <c r="CL18" i="9"/>
  <c r="J18" i="9"/>
  <c r="CP18" i="8"/>
  <c r="N18" i="8"/>
  <c r="CL18" i="7"/>
  <c r="J18" i="7"/>
  <c r="CP18" i="6"/>
  <c r="N18" i="6"/>
  <c r="CL18" i="5"/>
  <c r="J18" i="5"/>
  <c r="CP18" i="4"/>
  <c r="N18" i="4"/>
  <c r="CL18" i="3"/>
  <c r="J18" i="3"/>
  <c r="CP18" i="2"/>
  <c r="N18" i="2"/>
  <c r="CN18" i="1"/>
  <c r="EI18" i="1"/>
  <c r="C18" i="10" l="1"/>
  <c r="C18" i="9"/>
  <c r="C18" i="8"/>
  <c r="C18" i="7"/>
  <c r="C18" i="6"/>
  <c r="C18" i="5"/>
  <c r="C18" i="4"/>
  <c r="C18" i="3"/>
  <c r="C18" i="2"/>
  <c r="AA14" i="10"/>
  <c r="AA13" i="10"/>
  <c r="V14" i="9"/>
  <c r="V13" i="9"/>
  <c r="Z14" i="8"/>
  <c r="Z13" i="8"/>
  <c r="V14" i="7"/>
  <c r="V13" i="7"/>
  <c r="Z14" i="6"/>
  <c r="Z13" i="6"/>
  <c r="V14" i="5"/>
  <c r="V13" i="5"/>
  <c r="Z14" i="4"/>
  <c r="Z13" i="4"/>
  <c r="V14" i="3"/>
  <c r="V13" i="3"/>
  <c r="Z14" i="2"/>
  <c r="Z13" i="2"/>
  <c r="T9" i="1"/>
  <c r="V9" i="2" s="1"/>
  <c r="R9" i="3" s="1"/>
  <c r="V9" i="4" s="1"/>
  <c r="R9" i="5" s="1"/>
  <c r="V9" i="6" s="1"/>
  <c r="R9" i="7" s="1"/>
  <c r="V9" i="8" s="1"/>
  <c r="R9" i="9" s="1"/>
  <c r="W9" i="10" s="1"/>
  <c r="H15" i="12"/>
  <c r="I15" i="12"/>
  <c r="J15" i="12"/>
  <c r="H16" i="12"/>
  <c r="I16" i="12"/>
  <c r="H17" i="12"/>
  <c r="I17" i="12"/>
  <c r="H18" i="12"/>
  <c r="J18" i="12" s="1"/>
  <c r="I18" i="12"/>
  <c r="H19" i="12"/>
  <c r="I19" i="12"/>
  <c r="H20" i="12"/>
  <c r="I20" i="12"/>
  <c r="H21" i="12"/>
  <c r="I21" i="12"/>
  <c r="H22" i="12"/>
  <c r="I22" i="12"/>
  <c r="H23" i="12"/>
  <c r="I23" i="12"/>
  <c r="H24" i="12"/>
  <c r="J24" i="12" s="1"/>
  <c r="I24" i="12"/>
  <c r="V4" i="2"/>
  <c r="R4" i="3" s="1"/>
  <c r="V4" i="4" s="1"/>
  <c r="R4" i="5" s="1"/>
  <c r="V4" i="6" s="1"/>
  <c r="R4" i="7" s="1"/>
  <c r="V4" i="8" s="1"/>
  <c r="R4" i="9" s="1"/>
  <c r="W4" i="10" s="1"/>
  <c r="V5" i="2"/>
  <c r="R5" i="3" s="1"/>
  <c r="V5" i="4" s="1"/>
  <c r="R5" i="5" s="1"/>
  <c r="V5" i="6" s="1"/>
  <c r="R5" i="7" s="1"/>
  <c r="V5" i="8" s="1"/>
  <c r="R5" i="9" s="1"/>
  <c r="W5" i="10" s="1"/>
  <c r="V6" i="2"/>
  <c r="R6" i="3" s="1"/>
  <c r="V6" i="4" s="1"/>
  <c r="R6" i="5" s="1"/>
  <c r="V6" i="6" s="1"/>
  <c r="R6" i="7" s="1"/>
  <c r="V6" i="8" s="1"/>
  <c r="R6" i="9" s="1"/>
  <c r="W6" i="10" s="1"/>
  <c r="V7" i="2"/>
  <c r="R7" i="3" s="1"/>
  <c r="V7" i="4" s="1"/>
  <c r="R7" i="5" s="1"/>
  <c r="V7" i="6" s="1"/>
  <c r="R7" i="7" s="1"/>
  <c r="V7" i="8" s="1"/>
  <c r="R7" i="9" s="1"/>
  <c r="W7" i="10" s="1"/>
  <c r="V8" i="2"/>
  <c r="R8" i="3" s="1"/>
  <c r="V8" i="4" s="1"/>
  <c r="R8" i="5" s="1"/>
  <c r="V8" i="6" s="1"/>
  <c r="R8" i="7" s="1"/>
  <c r="V8" i="8" s="1"/>
  <c r="R8" i="9" s="1"/>
  <c r="W8" i="10" s="1"/>
  <c r="V10" i="2"/>
  <c r="R10" i="3" s="1"/>
  <c r="V10" i="4" s="1"/>
  <c r="R10" i="5" s="1"/>
  <c r="V10" i="6" s="1"/>
  <c r="R10" i="7" s="1"/>
  <c r="V10" i="8" s="1"/>
  <c r="R10" i="9" s="1"/>
  <c r="W10" i="10" s="1"/>
  <c r="V3" i="2"/>
  <c r="R3" i="3" s="1"/>
  <c r="V3" i="4" s="1"/>
  <c r="R3" i="5" s="1"/>
  <c r="V3" i="6" s="1"/>
  <c r="R3" i="7" s="1"/>
  <c r="V3" i="8" s="1"/>
  <c r="R3" i="9" s="1"/>
  <c r="W3" i="10" s="1"/>
  <c r="P11" i="1"/>
  <c r="P12" i="1" s="1"/>
  <c r="R4" i="2"/>
  <c r="N4" i="3" s="1"/>
  <c r="R4" i="4" s="1"/>
  <c r="N4" i="5" s="1"/>
  <c r="R4" i="6" s="1"/>
  <c r="N4" i="7" s="1"/>
  <c r="R4" i="8" s="1"/>
  <c r="N4" i="9" s="1"/>
  <c r="S4" i="10" s="1"/>
  <c r="R5" i="2"/>
  <c r="N5" i="3" s="1"/>
  <c r="R5" i="4" s="1"/>
  <c r="N5" i="5" s="1"/>
  <c r="R5" i="6" s="1"/>
  <c r="N5" i="7" s="1"/>
  <c r="R5" i="8" s="1"/>
  <c r="N5" i="9" s="1"/>
  <c r="S5" i="10" s="1"/>
  <c r="R6" i="2"/>
  <c r="N6" i="3" s="1"/>
  <c r="R6" i="4" s="1"/>
  <c r="N6" i="5" s="1"/>
  <c r="R6" i="6" s="1"/>
  <c r="N6" i="7" s="1"/>
  <c r="R6" i="8" s="1"/>
  <c r="N6" i="9" s="1"/>
  <c r="S6" i="10" s="1"/>
  <c r="R7" i="2"/>
  <c r="N7" i="3" s="1"/>
  <c r="R7" i="4" s="1"/>
  <c r="N7" i="5" s="1"/>
  <c r="R7" i="6" s="1"/>
  <c r="N7" i="7" s="1"/>
  <c r="R7" i="8" s="1"/>
  <c r="N7" i="9" s="1"/>
  <c r="S7" i="10" s="1"/>
  <c r="R8" i="2"/>
  <c r="N8" i="3" s="1"/>
  <c r="R8" i="4" s="1"/>
  <c r="N8" i="5" s="1"/>
  <c r="R8" i="6" s="1"/>
  <c r="N8" i="7" s="1"/>
  <c r="R8" i="8" s="1"/>
  <c r="N8" i="9" s="1"/>
  <c r="S8" i="10" s="1"/>
  <c r="R9" i="2"/>
  <c r="N9" i="3" s="1"/>
  <c r="R9" i="4" s="1"/>
  <c r="N9" i="5" s="1"/>
  <c r="R9" i="6" s="1"/>
  <c r="N9" i="7" s="1"/>
  <c r="R9" i="8" s="1"/>
  <c r="N9" i="9" s="1"/>
  <c r="S9" i="10" s="1"/>
  <c r="R3" i="2"/>
  <c r="N3" i="3" s="1"/>
  <c r="R3" i="4" s="1"/>
  <c r="N3" i="5" s="1"/>
  <c r="R3" i="6" s="1"/>
  <c r="N3" i="7" s="1"/>
  <c r="R3" i="8" s="1"/>
  <c r="N3" i="9" s="1"/>
  <c r="S3" i="10" s="1"/>
  <c r="J16" i="12" l="1"/>
  <c r="J19" i="12"/>
  <c r="J23" i="12"/>
  <c r="J20" i="12"/>
  <c r="J21" i="12"/>
  <c r="J17" i="12"/>
  <c r="J22" i="12"/>
  <c r="R11" i="2"/>
  <c r="N11" i="3" s="1"/>
  <c r="R11" i="4" s="1"/>
  <c r="N11" i="5" s="1"/>
  <c r="R11" i="6" s="1"/>
  <c r="N11" i="7" s="1"/>
  <c r="R11" i="8" s="1"/>
  <c r="N11" i="9" s="1"/>
  <c r="S11" i="10" s="1"/>
  <c r="R12" i="2"/>
  <c r="N12" i="3" s="1"/>
  <c r="R12" i="4" s="1"/>
  <c r="N12" i="5" s="1"/>
  <c r="R12" i="6" s="1"/>
  <c r="N12" i="7" s="1"/>
  <c r="R12" i="8" s="1"/>
  <c r="N12" i="9" s="1"/>
  <c r="S12" i="10" s="1"/>
  <c r="CK14" i="2"/>
  <c r="CG14" i="3" s="1"/>
  <c r="CK14" i="4" s="1"/>
  <c r="CG14" i="5" s="1"/>
  <c r="CK14" i="6" s="1"/>
  <c r="CG14" i="7" s="1"/>
  <c r="CK14" i="8" s="1"/>
  <c r="CG14" i="9" s="1"/>
  <c r="CL14" i="10" s="1"/>
  <c r="R10" i="2" l="1"/>
  <c r="N10" i="3" s="1"/>
  <c r="R10" i="4" s="1"/>
  <c r="N10" i="5" s="1"/>
  <c r="R10" i="6" s="1"/>
  <c r="N10" i="7" s="1"/>
  <c r="R10" i="8" s="1"/>
  <c r="N10" i="9" s="1"/>
  <c r="S10" i="10" s="1"/>
  <c r="DQ57" i="10"/>
  <c r="CD57" i="10"/>
  <c r="Z57" i="10"/>
  <c r="DQ56" i="10"/>
  <c r="CD56" i="10"/>
  <c r="Z56" i="10"/>
  <c r="DQ55" i="10"/>
  <c r="CD55" i="10"/>
  <c r="Z55" i="10"/>
  <c r="DQ54" i="10"/>
  <c r="CD54" i="10"/>
  <c r="Z54" i="10"/>
  <c r="DQ53" i="10"/>
  <c r="CD53" i="10"/>
  <c r="Z53" i="10"/>
  <c r="DQ52" i="10"/>
  <c r="CD52" i="10"/>
  <c r="Z52" i="10"/>
  <c r="DQ51" i="10"/>
  <c r="CD51" i="10"/>
  <c r="Z51" i="10"/>
  <c r="DQ50" i="10"/>
  <c r="CD50" i="10"/>
  <c r="Z50" i="10"/>
  <c r="DQ49" i="10"/>
  <c r="CD49" i="10"/>
  <c r="Z49" i="10"/>
  <c r="DQ48" i="10"/>
  <c r="CD48" i="10"/>
  <c r="Z48" i="10"/>
  <c r="DQ47" i="10"/>
  <c r="CD47" i="10"/>
  <c r="Z47" i="10"/>
  <c r="DQ46" i="10"/>
  <c r="CD46" i="10"/>
  <c r="Z46" i="10"/>
  <c r="DQ45" i="10"/>
  <c r="CD45" i="10"/>
  <c r="Z45" i="10"/>
  <c r="DQ44" i="10"/>
  <c r="CD44" i="10"/>
  <c r="Z44" i="10"/>
  <c r="DQ43" i="10"/>
  <c r="CD43" i="10"/>
  <c r="Z43" i="10"/>
  <c r="DQ42" i="10"/>
  <c r="CD42" i="10"/>
  <c r="Z42" i="10"/>
  <c r="DQ41" i="10"/>
  <c r="CD41" i="10"/>
  <c r="Z41" i="10"/>
  <c r="DQ40" i="10"/>
  <c r="CD40" i="10"/>
  <c r="Z40" i="10"/>
  <c r="DQ39" i="10"/>
  <c r="CD39" i="10"/>
  <c r="Z39" i="10"/>
  <c r="DQ38" i="10"/>
  <c r="CD38" i="10"/>
  <c r="Z38" i="10"/>
  <c r="DQ37" i="10"/>
  <c r="CD37" i="10"/>
  <c r="Z37" i="10"/>
  <c r="DQ36" i="10"/>
  <c r="CD36" i="10"/>
  <c r="Z36" i="10"/>
  <c r="DQ35" i="10"/>
  <c r="CD35" i="10"/>
  <c r="Z35" i="10"/>
  <c r="DQ34" i="10"/>
  <c r="CD34" i="10"/>
  <c r="Z34" i="10"/>
  <c r="DQ33" i="10"/>
  <c r="CD33" i="10"/>
  <c r="Z33" i="10"/>
  <c r="DQ32" i="10"/>
  <c r="CD32" i="10"/>
  <c r="Z32" i="10"/>
  <c r="DQ31" i="10"/>
  <c r="CD31" i="10"/>
  <c r="Z31" i="10"/>
  <c r="DQ30" i="10"/>
  <c r="CD30" i="10"/>
  <c r="Z30" i="10"/>
  <c r="DQ29" i="10"/>
  <c r="CD29" i="10"/>
  <c r="Z29" i="10"/>
  <c r="DQ28" i="10"/>
  <c r="CD28" i="10"/>
  <c r="Z28" i="10"/>
  <c r="DQ27" i="10"/>
  <c r="CD27" i="10"/>
  <c r="Z27" i="10"/>
  <c r="DQ26" i="10"/>
  <c r="CD26" i="10"/>
  <c r="Z26" i="10"/>
  <c r="DQ25" i="10"/>
  <c r="CD25" i="10"/>
  <c r="Z25" i="10"/>
  <c r="DQ24" i="10"/>
  <c r="CD24" i="10"/>
  <c r="Z24" i="10"/>
  <c r="DQ23" i="10"/>
  <c r="CD23" i="10"/>
  <c r="Z23" i="10"/>
  <c r="DQ22" i="10"/>
  <c r="CD22" i="10"/>
  <c r="Z22" i="10"/>
  <c r="DQ21" i="10"/>
  <c r="CD21" i="10"/>
  <c r="Z21" i="10"/>
  <c r="DQ20" i="10"/>
  <c r="CD20" i="10"/>
  <c r="Z20" i="10"/>
  <c r="DQ19" i="10"/>
  <c r="CM19" i="10"/>
  <c r="CM20" i="10" s="1"/>
  <c r="CM21" i="10" s="1"/>
  <c r="CM22" i="10" s="1"/>
  <c r="CM23" i="10" s="1"/>
  <c r="CM24" i="10" s="1"/>
  <c r="CM25" i="10" s="1"/>
  <c r="CM26" i="10" s="1"/>
  <c r="CM27" i="10" s="1"/>
  <c r="CM28" i="10" s="1"/>
  <c r="CM29" i="10" s="1"/>
  <c r="CM30" i="10" s="1"/>
  <c r="CM31" i="10" s="1"/>
  <c r="CM32" i="10" s="1"/>
  <c r="CM33" i="10" s="1"/>
  <c r="CM34" i="10" s="1"/>
  <c r="CM35" i="10" s="1"/>
  <c r="CM36" i="10" s="1"/>
  <c r="CM37" i="10" s="1"/>
  <c r="CM38" i="10" s="1"/>
  <c r="CM39" i="10" s="1"/>
  <c r="CM40" i="10" s="1"/>
  <c r="CM41" i="10" s="1"/>
  <c r="CM42" i="10" s="1"/>
  <c r="CM43" i="10" s="1"/>
  <c r="CM44" i="10" s="1"/>
  <c r="CM45" i="10" s="1"/>
  <c r="CM46" i="10" s="1"/>
  <c r="CM47" i="10" s="1"/>
  <c r="CM48" i="10" s="1"/>
  <c r="CM49" i="10" s="1"/>
  <c r="CM50" i="10" s="1"/>
  <c r="CM51" i="10" s="1"/>
  <c r="CM52" i="10" s="1"/>
  <c r="CM53" i="10" s="1"/>
  <c r="CM54" i="10" s="1"/>
  <c r="CM55" i="10" s="1"/>
  <c r="CM56" i="10" s="1"/>
  <c r="CM57" i="10" s="1"/>
  <c r="CD19" i="10"/>
  <c r="Z19" i="10"/>
  <c r="ER18" i="10"/>
  <c r="EP18" i="10"/>
  <c r="EO18" i="10"/>
  <c r="EL18" i="10"/>
  <c r="EM18" i="10" s="1"/>
  <c r="EV18" i="10" s="1"/>
  <c r="DQ18" i="10"/>
  <c r="CR18" i="10"/>
  <c r="CU18" i="10" s="1"/>
  <c r="AU18" i="10" s="1"/>
  <c r="CD18" i="10"/>
  <c r="AF18" i="10"/>
  <c r="AG18" i="10" s="1"/>
  <c r="AH18" i="10" s="1"/>
  <c r="AI18" i="10" s="1"/>
  <c r="Z18" i="10"/>
  <c r="S18" i="10"/>
  <c r="Q18" i="10"/>
  <c r="P18" i="10"/>
  <c r="DB13" i="10"/>
  <c r="CZ13" i="10"/>
  <c r="CX13" i="10"/>
  <c r="AB13" i="10"/>
  <c r="DF12" i="10"/>
  <c r="DD12" i="10"/>
  <c r="DB12" i="10"/>
  <c r="DL57" i="9"/>
  <c r="BY57" i="9"/>
  <c r="U57" i="9"/>
  <c r="DL56" i="9"/>
  <c r="BY56" i="9"/>
  <c r="U56" i="9"/>
  <c r="DL55" i="9"/>
  <c r="BY55" i="9"/>
  <c r="U55" i="9"/>
  <c r="DL54" i="9"/>
  <c r="BY54" i="9"/>
  <c r="U54" i="9"/>
  <c r="DL53" i="9"/>
  <c r="BY53" i="9"/>
  <c r="U53" i="9"/>
  <c r="DL52" i="9"/>
  <c r="BY52" i="9"/>
  <c r="U52" i="9"/>
  <c r="DL51" i="9"/>
  <c r="BY51" i="9"/>
  <c r="U51" i="9"/>
  <c r="DL50" i="9"/>
  <c r="BY50" i="9"/>
  <c r="U50" i="9"/>
  <c r="DL49" i="9"/>
  <c r="BY49" i="9"/>
  <c r="U49" i="9"/>
  <c r="DL48" i="9"/>
  <c r="BY48" i="9"/>
  <c r="U48" i="9"/>
  <c r="DL47" i="9"/>
  <c r="BY47" i="9"/>
  <c r="U47" i="9"/>
  <c r="DL46" i="9"/>
  <c r="BY46" i="9"/>
  <c r="U46" i="9"/>
  <c r="DL45" i="9"/>
  <c r="BY45" i="9"/>
  <c r="U45" i="9"/>
  <c r="DL44" i="9"/>
  <c r="BY44" i="9"/>
  <c r="U44" i="9"/>
  <c r="DL43" i="9"/>
  <c r="BY43" i="9"/>
  <c r="U43" i="9"/>
  <c r="DL42" i="9"/>
  <c r="BY42" i="9"/>
  <c r="U42" i="9"/>
  <c r="DL41" i="9"/>
  <c r="BY41" i="9"/>
  <c r="U41" i="9"/>
  <c r="DL40" i="9"/>
  <c r="BY40" i="9"/>
  <c r="U40" i="9"/>
  <c r="DL39" i="9"/>
  <c r="BY39" i="9"/>
  <c r="U39" i="9"/>
  <c r="DL38" i="9"/>
  <c r="BY38" i="9"/>
  <c r="U38" i="9"/>
  <c r="DL37" i="9"/>
  <c r="BY37" i="9"/>
  <c r="U37" i="9"/>
  <c r="DL36" i="9"/>
  <c r="BY36" i="9"/>
  <c r="U36" i="9"/>
  <c r="DL35" i="9"/>
  <c r="BY35" i="9"/>
  <c r="U35" i="9"/>
  <c r="DL34" i="9"/>
  <c r="BY34" i="9"/>
  <c r="U34" i="9"/>
  <c r="DL33" i="9"/>
  <c r="BY33" i="9"/>
  <c r="U33" i="9"/>
  <c r="DL32" i="9"/>
  <c r="BY32" i="9"/>
  <c r="U32" i="9"/>
  <c r="DL31" i="9"/>
  <c r="BY31" i="9"/>
  <c r="U31" i="9"/>
  <c r="DL30" i="9"/>
  <c r="BY30" i="9"/>
  <c r="U30" i="9"/>
  <c r="DL29" i="9"/>
  <c r="BY29" i="9"/>
  <c r="U29" i="9"/>
  <c r="DL28" i="9"/>
  <c r="BY28" i="9"/>
  <c r="U28" i="9"/>
  <c r="DL27" i="9"/>
  <c r="BY27" i="9"/>
  <c r="U27" i="9"/>
  <c r="DL26" i="9"/>
  <c r="BY26" i="9"/>
  <c r="U26" i="9"/>
  <c r="DL25" i="9"/>
  <c r="BY25" i="9"/>
  <c r="U25" i="9"/>
  <c r="DL24" i="9"/>
  <c r="BY24" i="9"/>
  <c r="U24" i="9"/>
  <c r="DL23" i="9"/>
  <c r="BY23" i="9"/>
  <c r="U23" i="9"/>
  <c r="DL22" i="9"/>
  <c r="BY22" i="9"/>
  <c r="U22" i="9"/>
  <c r="DL21" i="9"/>
  <c r="BY21" i="9"/>
  <c r="U21" i="9"/>
  <c r="DL20" i="9"/>
  <c r="BY20" i="9"/>
  <c r="U20" i="9"/>
  <c r="DL19" i="9"/>
  <c r="CH19" i="9"/>
  <c r="CH20" i="9" s="1"/>
  <c r="CH21" i="9" s="1"/>
  <c r="CH22" i="9" s="1"/>
  <c r="CH23" i="9" s="1"/>
  <c r="CH24" i="9" s="1"/>
  <c r="CH25" i="9" s="1"/>
  <c r="CH26" i="9" s="1"/>
  <c r="CH27" i="9" s="1"/>
  <c r="CH28" i="9" s="1"/>
  <c r="CH29" i="9" s="1"/>
  <c r="CH30" i="9" s="1"/>
  <c r="CH31" i="9" s="1"/>
  <c r="CH32" i="9" s="1"/>
  <c r="CH33" i="9" s="1"/>
  <c r="CH34" i="9" s="1"/>
  <c r="CH35" i="9" s="1"/>
  <c r="CH36" i="9" s="1"/>
  <c r="CH37" i="9" s="1"/>
  <c r="CH38" i="9" s="1"/>
  <c r="CH39" i="9" s="1"/>
  <c r="CH40" i="9" s="1"/>
  <c r="CH41" i="9" s="1"/>
  <c r="CH42" i="9" s="1"/>
  <c r="CH43" i="9" s="1"/>
  <c r="CH44" i="9" s="1"/>
  <c r="CH45" i="9" s="1"/>
  <c r="CH46" i="9" s="1"/>
  <c r="CH47" i="9" s="1"/>
  <c r="CH48" i="9" s="1"/>
  <c r="CH49" i="9" s="1"/>
  <c r="CH50" i="9" s="1"/>
  <c r="CH51" i="9" s="1"/>
  <c r="CH52" i="9" s="1"/>
  <c r="CH53" i="9" s="1"/>
  <c r="CH54" i="9" s="1"/>
  <c r="CH55" i="9" s="1"/>
  <c r="CH56" i="9" s="1"/>
  <c r="CH57" i="9" s="1"/>
  <c r="BY19" i="9"/>
  <c r="U19" i="9"/>
  <c r="EM18" i="9"/>
  <c r="EK18" i="9"/>
  <c r="EJ18" i="9"/>
  <c r="EG18" i="9"/>
  <c r="EH18" i="9" s="1"/>
  <c r="EN18" i="9" s="1"/>
  <c r="DL18" i="9"/>
  <c r="CM18" i="9"/>
  <c r="CP18" i="9" s="1"/>
  <c r="BY18" i="9"/>
  <c r="AA18" i="9"/>
  <c r="AB18" i="9" s="1"/>
  <c r="AC18" i="9" s="1"/>
  <c r="AD18" i="9" s="1"/>
  <c r="U18" i="9"/>
  <c r="N18" i="9"/>
  <c r="L18" i="9"/>
  <c r="K18" i="9"/>
  <c r="CW13" i="9"/>
  <c r="CU13" i="9"/>
  <c r="CS13" i="9"/>
  <c r="W13" i="9"/>
  <c r="DA12" i="9"/>
  <c r="CY12" i="9"/>
  <c r="CW12" i="9"/>
  <c r="DP57" i="8"/>
  <c r="CC57" i="8"/>
  <c r="Y57" i="8"/>
  <c r="DP56" i="8"/>
  <c r="CC56" i="8"/>
  <c r="Y56" i="8"/>
  <c r="DP55" i="8"/>
  <c r="CC55" i="8"/>
  <c r="Y55" i="8"/>
  <c r="DP54" i="8"/>
  <c r="CC54" i="8"/>
  <c r="Y54" i="8"/>
  <c r="DP53" i="8"/>
  <c r="CC53" i="8"/>
  <c r="Y53" i="8"/>
  <c r="DP52" i="8"/>
  <c r="CC52" i="8"/>
  <c r="Y52" i="8"/>
  <c r="DP51" i="8"/>
  <c r="CC51" i="8"/>
  <c r="Y51" i="8"/>
  <c r="DP50" i="8"/>
  <c r="CC50" i="8"/>
  <c r="Y50" i="8"/>
  <c r="DP49" i="8"/>
  <c r="CC49" i="8"/>
  <c r="Y49" i="8"/>
  <c r="DP48" i="8"/>
  <c r="CC48" i="8"/>
  <c r="Y48" i="8"/>
  <c r="DP47" i="8"/>
  <c r="CC47" i="8"/>
  <c r="Y47" i="8"/>
  <c r="DP46" i="8"/>
  <c r="CC46" i="8"/>
  <c r="Y46" i="8"/>
  <c r="DP45" i="8"/>
  <c r="CC45" i="8"/>
  <c r="Y45" i="8"/>
  <c r="DP44" i="8"/>
  <c r="CC44" i="8"/>
  <c r="Y44" i="8"/>
  <c r="DP43" i="8"/>
  <c r="CC43" i="8"/>
  <c r="Y43" i="8"/>
  <c r="DP42" i="8"/>
  <c r="CC42" i="8"/>
  <c r="Y42" i="8"/>
  <c r="DP41" i="8"/>
  <c r="CC41" i="8"/>
  <c r="Y41" i="8"/>
  <c r="DP40" i="8"/>
  <c r="CC40" i="8"/>
  <c r="Y40" i="8"/>
  <c r="DP39" i="8"/>
  <c r="CC39" i="8"/>
  <c r="Y39" i="8"/>
  <c r="DP38" i="8"/>
  <c r="CC38" i="8"/>
  <c r="Y38" i="8"/>
  <c r="DP37" i="8"/>
  <c r="CC37" i="8"/>
  <c r="Y37" i="8"/>
  <c r="DP36" i="8"/>
  <c r="CC36" i="8"/>
  <c r="Y36" i="8"/>
  <c r="DP35" i="8"/>
  <c r="CC35" i="8"/>
  <c r="Y35" i="8"/>
  <c r="DP34" i="8"/>
  <c r="CC34" i="8"/>
  <c r="Y34" i="8"/>
  <c r="DP33" i="8"/>
  <c r="CC33" i="8"/>
  <c r="Y33" i="8"/>
  <c r="DP32" i="8"/>
  <c r="CC32" i="8"/>
  <c r="Y32" i="8"/>
  <c r="DP31" i="8"/>
  <c r="CC31" i="8"/>
  <c r="Y31" i="8"/>
  <c r="DP30" i="8"/>
  <c r="CC30" i="8"/>
  <c r="Y30" i="8"/>
  <c r="DP29" i="8"/>
  <c r="CC29" i="8"/>
  <c r="Y29" i="8"/>
  <c r="DP28" i="8"/>
  <c r="CC28" i="8"/>
  <c r="Y28" i="8"/>
  <c r="DP27" i="8"/>
  <c r="CC27" i="8"/>
  <c r="Y27" i="8"/>
  <c r="DP26" i="8"/>
  <c r="CC26" i="8"/>
  <c r="Y26" i="8"/>
  <c r="DP25" i="8"/>
  <c r="CC25" i="8"/>
  <c r="Y25" i="8"/>
  <c r="DP24" i="8"/>
  <c r="CC24" i="8"/>
  <c r="Y24" i="8"/>
  <c r="DP23" i="8"/>
  <c r="CC23" i="8"/>
  <c r="Y23" i="8"/>
  <c r="DP22" i="8"/>
  <c r="CC22" i="8"/>
  <c r="Y22" i="8"/>
  <c r="DP21" i="8"/>
  <c r="CC21" i="8"/>
  <c r="Y21" i="8"/>
  <c r="DP20" i="8"/>
  <c r="CC20" i="8"/>
  <c r="Y20" i="8"/>
  <c r="DP19" i="8"/>
  <c r="CL19" i="8"/>
  <c r="CL20" i="8" s="1"/>
  <c r="CL21" i="8" s="1"/>
  <c r="CL22" i="8" s="1"/>
  <c r="CL23" i="8" s="1"/>
  <c r="CL24" i="8" s="1"/>
  <c r="CL25" i="8" s="1"/>
  <c r="CL26" i="8" s="1"/>
  <c r="CL27" i="8" s="1"/>
  <c r="CL28" i="8" s="1"/>
  <c r="CL29" i="8" s="1"/>
  <c r="CL30" i="8" s="1"/>
  <c r="CL31" i="8" s="1"/>
  <c r="CL32" i="8" s="1"/>
  <c r="CL33" i="8" s="1"/>
  <c r="CL34" i="8" s="1"/>
  <c r="CL35" i="8" s="1"/>
  <c r="CL36" i="8" s="1"/>
  <c r="CL37" i="8" s="1"/>
  <c r="CL38" i="8" s="1"/>
  <c r="CL39" i="8" s="1"/>
  <c r="CL40" i="8" s="1"/>
  <c r="CL41" i="8" s="1"/>
  <c r="CL42" i="8" s="1"/>
  <c r="CL43" i="8" s="1"/>
  <c r="CL44" i="8" s="1"/>
  <c r="CL45" i="8" s="1"/>
  <c r="CL46" i="8" s="1"/>
  <c r="CL47" i="8" s="1"/>
  <c r="CL48" i="8" s="1"/>
  <c r="CL49" i="8" s="1"/>
  <c r="CL50" i="8" s="1"/>
  <c r="CL51" i="8" s="1"/>
  <c r="CL52" i="8" s="1"/>
  <c r="CL53" i="8" s="1"/>
  <c r="CL54" i="8" s="1"/>
  <c r="CL55" i="8" s="1"/>
  <c r="CL56" i="8" s="1"/>
  <c r="CL57" i="8" s="1"/>
  <c r="CC19" i="8"/>
  <c r="Y19" i="8"/>
  <c r="EQ18" i="8"/>
  <c r="EO18" i="8"/>
  <c r="EN18" i="8"/>
  <c r="EK18" i="8"/>
  <c r="EL18" i="8" s="1"/>
  <c r="DP18" i="8"/>
  <c r="CQ18" i="8"/>
  <c r="CT18" i="8" s="1"/>
  <c r="AT18" i="8" s="1"/>
  <c r="CC18" i="8"/>
  <c r="AE18" i="8"/>
  <c r="AF18" i="8" s="1"/>
  <c r="AG18" i="8" s="1"/>
  <c r="AH18" i="8" s="1"/>
  <c r="Y18" i="8"/>
  <c r="R18" i="8"/>
  <c r="P18" i="8"/>
  <c r="O18" i="8"/>
  <c r="DA13" i="8"/>
  <c r="CY13" i="8"/>
  <c r="CW13" i="8"/>
  <c r="AA13" i="8"/>
  <c r="DE12" i="8"/>
  <c r="DC12" i="8"/>
  <c r="DA12" i="8"/>
  <c r="DL57" i="7"/>
  <c r="BY57" i="7"/>
  <c r="U57" i="7"/>
  <c r="DL56" i="7"/>
  <c r="BY56" i="7"/>
  <c r="U56" i="7"/>
  <c r="DL55" i="7"/>
  <c r="BY55" i="7"/>
  <c r="U55" i="7"/>
  <c r="DL54" i="7"/>
  <c r="BY54" i="7"/>
  <c r="U54" i="7"/>
  <c r="DL53" i="7"/>
  <c r="BY53" i="7"/>
  <c r="U53" i="7"/>
  <c r="DL52" i="7"/>
  <c r="BY52" i="7"/>
  <c r="U52" i="7"/>
  <c r="DL51" i="7"/>
  <c r="BY51" i="7"/>
  <c r="U51" i="7"/>
  <c r="DL50" i="7"/>
  <c r="BY50" i="7"/>
  <c r="U50" i="7"/>
  <c r="DL49" i="7"/>
  <c r="BY49" i="7"/>
  <c r="U49" i="7"/>
  <c r="DL48" i="7"/>
  <c r="BY48" i="7"/>
  <c r="U48" i="7"/>
  <c r="DL47" i="7"/>
  <c r="BY47" i="7"/>
  <c r="U47" i="7"/>
  <c r="DL46" i="7"/>
  <c r="BY46" i="7"/>
  <c r="U46" i="7"/>
  <c r="DL45" i="7"/>
  <c r="BY45" i="7"/>
  <c r="U45" i="7"/>
  <c r="DL44" i="7"/>
  <c r="BY44" i="7"/>
  <c r="U44" i="7"/>
  <c r="DL43" i="7"/>
  <c r="BY43" i="7"/>
  <c r="U43" i="7"/>
  <c r="DL42" i="7"/>
  <c r="BY42" i="7"/>
  <c r="U42" i="7"/>
  <c r="DL41" i="7"/>
  <c r="BY41" i="7"/>
  <c r="U41" i="7"/>
  <c r="DL40" i="7"/>
  <c r="BY40" i="7"/>
  <c r="U40" i="7"/>
  <c r="DL39" i="7"/>
  <c r="BY39" i="7"/>
  <c r="U39" i="7"/>
  <c r="DL38" i="7"/>
  <c r="BY38" i="7"/>
  <c r="U38" i="7"/>
  <c r="DL37" i="7"/>
  <c r="BY37" i="7"/>
  <c r="U37" i="7"/>
  <c r="DL36" i="7"/>
  <c r="BY36" i="7"/>
  <c r="U36" i="7"/>
  <c r="DL35" i="7"/>
  <c r="BY35" i="7"/>
  <c r="U35" i="7"/>
  <c r="DL34" i="7"/>
  <c r="BY34" i="7"/>
  <c r="U34" i="7"/>
  <c r="DL33" i="7"/>
  <c r="BY33" i="7"/>
  <c r="U33" i="7"/>
  <c r="DL32" i="7"/>
  <c r="BY32" i="7"/>
  <c r="U32" i="7"/>
  <c r="DL31" i="7"/>
  <c r="BY31" i="7"/>
  <c r="U31" i="7"/>
  <c r="DL30" i="7"/>
  <c r="BY30" i="7"/>
  <c r="U30" i="7"/>
  <c r="DL29" i="7"/>
  <c r="BY29" i="7"/>
  <c r="U29" i="7"/>
  <c r="DL28" i="7"/>
  <c r="BY28" i="7"/>
  <c r="U28" i="7"/>
  <c r="DL27" i="7"/>
  <c r="BY27" i="7"/>
  <c r="U27" i="7"/>
  <c r="DL26" i="7"/>
  <c r="BY26" i="7"/>
  <c r="U26" i="7"/>
  <c r="DL25" i="7"/>
  <c r="BY25" i="7"/>
  <c r="U25" i="7"/>
  <c r="DL24" i="7"/>
  <c r="BY24" i="7"/>
  <c r="U24" i="7"/>
  <c r="DL23" i="7"/>
  <c r="BY23" i="7"/>
  <c r="U23" i="7"/>
  <c r="DL22" i="7"/>
  <c r="BY22" i="7"/>
  <c r="U22" i="7"/>
  <c r="DL21" i="7"/>
  <c r="BY21" i="7"/>
  <c r="U21" i="7"/>
  <c r="DL20" i="7"/>
  <c r="BY20" i="7"/>
  <c r="U20" i="7"/>
  <c r="DL19" i="7"/>
  <c r="CH19" i="7"/>
  <c r="CH20" i="7" s="1"/>
  <c r="CH21" i="7" s="1"/>
  <c r="CH22" i="7" s="1"/>
  <c r="CH23" i="7" s="1"/>
  <c r="CH24" i="7" s="1"/>
  <c r="CH25" i="7" s="1"/>
  <c r="CH26" i="7" s="1"/>
  <c r="CH27" i="7" s="1"/>
  <c r="CH28" i="7" s="1"/>
  <c r="CH29" i="7" s="1"/>
  <c r="CH30" i="7" s="1"/>
  <c r="CH31" i="7" s="1"/>
  <c r="CH32" i="7" s="1"/>
  <c r="CH33" i="7" s="1"/>
  <c r="CH34" i="7" s="1"/>
  <c r="CH35" i="7" s="1"/>
  <c r="CH36" i="7" s="1"/>
  <c r="CH37" i="7" s="1"/>
  <c r="CH38" i="7" s="1"/>
  <c r="CH39" i="7" s="1"/>
  <c r="CH40" i="7" s="1"/>
  <c r="CH41" i="7" s="1"/>
  <c r="CH42" i="7" s="1"/>
  <c r="CH43" i="7" s="1"/>
  <c r="CH44" i="7" s="1"/>
  <c r="CH45" i="7" s="1"/>
  <c r="CH46" i="7" s="1"/>
  <c r="CH47" i="7" s="1"/>
  <c r="CH48" i="7" s="1"/>
  <c r="CH49" i="7" s="1"/>
  <c r="CH50" i="7" s="1"/>
  <c r="CH51" i="7" s="1"/>
  <c r="CH52" i="7" s="1"/>
  <c r="CH53" i="7" s="1"/>
  <c r="CH54" i="7" s="1"/>
  <c r="CH55" i="7" s="1"/>
  <c r="CH56" i="7" s="1"/>
  <c r="CH57" i="7" s="1"/>
  <c r="BY19" i="7"/>
  <c r="U19" i="7"/>
  <c r="EM18" i="7"/>
  <c r="EK18" i="7"/>
  <c r="EJ18" i="7"/>
  <c r="EG18" i="7"/>
  <c r="EH18" i="7" s="1"/>
  <c r="EQ18" i="7" s="1"/>
  <c r="DL18" i="7"/>
  <c r="CM18" i="7"/>
  <c r="CP18" i="7" s="1"/>
  <c r="BY18" i="7"/>
  <c r="AA18" i="7"/>
  <c r="AB18" i="7" s="1"/>
  <c r="AC18" i="7" s="1"/>
  <c r="AD18" i="7" s="1"/>
  <c r="U18" i="7"/>
  <c r="N18" i="7"/>
  <c r="L18" i="7"/>
  <c r="K18" i="7"/>
  <c r="CW13" i="7"/>
  <c r="CU13" i="7"/>
  <c r="CS13" i="7"/>
  <c r="W13" i="7"/>
  <c r="DA12" i="7"/>
  <c r="CY12" i="7"/>
  <c r="CW12" i="7"/>
  <c r="DP57" i="6"/>
  <c r="CC57" i="6"/>
  <c r="Y57" i="6"/>
  <c r="DP56" i="6"/>
  <c r="CC56" i="6"/>
  <c r="Y56" i="6"/>
  <c r="DP55" i="6"/>
  <c r="CC55" i="6"/>
  <c r="Y55" i="6"/>
  <c r="DP54" i="6"/>
  <c r="CC54" i="6"/>
  <c r="Y54" i="6"/>
  <c r="DP53" i="6"/>
  <c r="CC53" i="6"/>
  <c r="Y53" i="6"/>
  <c r="DP52" i="6"/>
  <c r="CC52" i="6"/>
  <c r="Y52" i="6"/>
  <c r="DP51" i="6"/>
  <c r="CC51" i="6"/>
  <c r="Y51" i="6"/>
  <c r="DP50" i="6"/>
  <c r="CC50" i="6"/>
  <c r="Y50" i="6"/>
  <c r="DP49" i="6"/>
  <c r="CC49" i="6"/>
  <c r="Y49" i="6"/>
  <c r="DP48" i="6"/>
  <c r="CC48" i="6"/>
  <c r="Y48" i="6"/>
  <c r="DP47" i="6"/>
  <c r="CC47" i="6"/>
  <c r="Y47" i="6"/>
  <c r="DP46" i="6"/>
  <c r="CC46" i="6"/>
  <c r="Y46" i="6"/>
  <c r="DP45" i="6"/>
  <c r="CC45" i="6"/>
  <c r="Y45" i="6"/>
  <c r="DP44" i="6"/>
  <c r="CC44" i="6"/>
  <c r="Y44" i="6"/>
  <c r="DP43" i="6"/>
  <c r="CC43" i="6"/>
  <c r="Y43" i="6"/>
  <c r="DP42" i="6"/>
  <c r="CC42" i="6"/>
  <c r="Y42" i="6"/>
  <c r="DP41" i="6"/>
  <c r="CC41" i="6"/>
  <c r="Y41" i="6"/>
  <c r="DP40" i="6"/>
  <c r="CC40" i="6"/>
  <c r="Y40" i="6"/>
  <c r="DP39" i="6"/>
  <c r="CC39" i="6"/>
  <c r="Y39" i="6"/>
  <c r="DP38" i="6"/>
  <c r="CC38" i="6"/>
  <c r="Y38" i="6"/>
  <c r="DP37" i="6"/>
  <c r="CC37" i="6"/>
  <c r="Y37" i="6"/>
  <c r="DP36" i="6"/>
  <c r="CC36" i="6"/>
  <c r="Y36" i="6"/>
  <c r="DP35" i="6"/>
  <c r="CC35" i="6"/>
  <c r="Y35" i="6"/>
  <c r="DP34" i="6"/>
  <c r="CC34" i="6"/>
  <c r="Y34" i="6"/>
  <c r="DP33" i="6"/>
  <c r="CC33" i="6"/>
  <c r="Y33" i="6"/>
  <c r="DP32" i="6"/>
  <c r="CC32" i="6"/>
  <c r="Y32" i="6"/>
  <c r="DP31" i="6"/>
  <c r="CC31" i="6"/>
  <c r="Y31" i="6"/>
  <c r="DP30" i="6"/>
  <c r="CC30" i="6"/>
  <c r="Y30" i="6"/>
  <c r="DP29" i="6"/>
  <c r="CC29" i="6"/>
  <c r="Y29" i="6"/>
  <c r="DP28" i="6"/>
  <c r="CC28" i="6"/>
  <c r="Y28" i="6"/>
  <c r="DP27" i="6"/>
  <c r="CC27" i="6"/>
  <c r="Y27" i="6"/>
  <c r="DP26" i="6"/>
  <c r="CC26" i="6"/>
  <c r="Y26" i="6"/>
  <c r="DP25" i="6"/>
  <c r="CC25" i="6"/>
  <c r="Y25" i="6"/>
  <c r="DP24" i="6"/>
  <c r="CC24" i="6"/>
  <c r="Y24" i="6"/>
  <c r="DP23" i="6"/>
  <c r="CC23" i="6"/>
  <c r="Y23" i="6"/>
  <c r="DP22" i="6"/>
  <c r="CC22" i="6"/>
  <c r="Y22" i="6"/>
  <c r="DP21" i="6"/>
  <c r="CC21" i="6"/>
  <c r="Y21" i="6"/>
  <c r="DP20" i="6"/>
  <c r="CC20" i="6"/>
  <c r="Y20" i="6"/>
  <c r="DP19" i="6"/>
  <c r="CL19" i="6"/>
  <c r="CL20" i="6" s="1"/>
  <c r="CL21" i="6" s="1"/>
  <c r="CL22" i="6" s="1"/>
  <c r="CL23" i="6" s="1"/>
  <c r="CL24" i="6" s="1"/>
  <c r="CL25" i="6" s="1"/>
  <c r="CL26" i="6" s="1"/>
  <c r="CL27" i="6" s="1"/>
  <c r="CL28" i="6" s="1"/>
  <c r="CL29" i="6" s="1"/>
  <c r="CL30" i="6" s="1"/>
  <c r="CL31" i="6" s="1"/>
  <c r="CL32" i="6" s="1"/>
  <c r="CL33" i="6" s="1"/>
  <c r="CL34" i="6" s="1"/>
  <c r="CL35" i="6" s="1"/>
  <c r="CL36" i="6" s="1"/>
  <c r="CL37" i="6" s="1"/>
  <c r="CL38" i="6" s="1"/>
  <c r="CL39" i="6" s="1"/>
  <c r="CL40" i="6" s="1"/>
  <c r="CL41" i="6" s="1"/>
  <c r="CL42" i="6" s="1"/>
  <c r="CL43" i="6" s="1"/>
  <c r="CL44" i="6" s="1"/>
  <c r="CL45" i="6" s="1"/>
  <c r="CL46" i="6" s="1"/>
  <c r="CL47" i="6" s="1"/>
  <c r="CL48" i="6" s="1"/>
  <c r="CL49" i="6" s="1"/>
  <c r="CL50" i="6" s="1"/>
  <c r="CL51" i="6" s="1"/>
  <c r="CL52" i="6" s="1"/>
  <c r="CL53" i="6" s="1"/>
  <c r="CL54" i="6" s="1"/>
  <c r="CL55" i="6" s="1"/>
  <c r="CL56" i="6" s="1"/>
  <c r="CL57" i="6" s="1"/>
  <c r="CC19" i="6"/>
  <c r="Y19" i="6"/>
  <c r="EQ18" i="6"/>
  <c r="EO18" i="6"/>
  <c r="EN18" i="6"/>
  <c r="EK18" i="6"/>
  <c r="EL18" i="6" s="1"/>
  <c r="DP18" i="6"/>
  <c r="CQ18" i="6"/>
  <c r="CT18" i="6" s="1"/>
  <c r="CC18" i="6"/>
  <c r="AE18" i="6"/>
  <c r="AF18" i="6" s="1"/>
  <c r="AG18" i="6" s="1"/>
  <c r="AH18" i="6" s="1"/>
  <c r="Y18" i="6"/>
  <c r="R18" i="6"/>
  <c r="P18" i="6"/>
  <c r="O18" i="6"/>
  <c r="DA13" i="6"/>
  <c r="CY13" i="6"/>
  <c r="CW13" i="6"/>
  <c r="AA13" i="6"/>
  <c r="DE12" i="6"/>
  <c r="DC12" i="6"/>
  <c r="DA12" i="6"/>
  <c r="DL57" i="5"/>
  <c r="BY57" i="5"/>
  <c r="U57" i="5"/>
  <c r="DL56" i="5"/>
  <c r="BY56" i="5"/>
  <c r="U56" i="5"/>
  <c r="DL55" i="5"/>
  <c r="BY55" i="5"/>
  <c r="U55" i="5"/>
  <c r="DL54" i="5"/>
  <c r="BY54" i="5"/>
  <c r="U54" i="5"/>
  <c r="DL53" i="5"/>
  <c r="BY53" i="5"/>
  <c r="U53" i="5"/>
  <c r="DL52" i="5"/>
  <c r="BY52" i="5"/>
  <c r="U52" i="5"/>
  <c r="DL51" i="5"/>
  <c r="BY51" i="5"/>
  <c r="U51" i="5"/>
  <c r="DL50" i="5"/>
  <c r="BY50" i="5"/>
  <c r="U50" i="5"/>
  <c r="DL49" i="5"/>
  <c r="BY49" i="5"/>
  <c r="U49" i="5"/>
  <c r="DL48" i="5"/>
  <c r="BY48" i="5"/>
  <c r="U48" i="5"/>
  <c r="DL47" i="5"/>
  <c r="BY47" i="5"/>
  <c r="U47" i="5"/>
  <c r="DL46" i="5"/>
  <c r="BY46" i="5"/>
  <c r="U46" i="5"/>
  <c r="DL45" i="5"/>
  <c r="BY45" i="5"/>
  <c r="U45" i="5"/>
  <c r="DL44" i="5"/>
  <c r="BY44" i="5"/>
  <c r="U44" i="5"/>
  <c r="DL43" i="5"/>
  <c r="BY43" i="5"/>
  <c r="U43" i="5"/>
  <c r="DL42" i="5"/>
  <c r="BY42" i="5"/>
  <c r="U42" i="5"/>
  <c r="DL41" i="5"/>
  <c r="BY41" i="5"/>
  <c r="U41" i="5"/>
  <c r="DL40" i="5"/>
  <c r="BY40" i="5"/>
  <c r="U40" i="5"/>
  <c r="DL39" i="5"/>
  <c r="BY39" i="5"/>
  <c r="U39" i="5"/>
  <c r="DL38" i="5"/>
  <c r="BY38" i="5"/>
  <c r="U38" i="5"/>
  <c r="DL37" i="5"/>
  <c r="BY37" i="5"/>
  <c r="U37" i="5"/>
  <c r="DL36" i="5"/>
  <c r="BY36" i="5"/>
  <c r="U36" i="5"/>
  <c r="DL35" i="5"/>
  <c r="BY35" i="5"/>
  <c r="U35" i="5"/>
  <c r="DL34" i="5"/>
  <c r="BY34" i="5"/>
  <c r="U34" i="5"/>
  <c r="DL33" i="5"/>
  <c r="BY33" i="5"/>
  <c r="U33" i="5"/>
  <c r="DL32" i="5"/>
  <c r="BY32" i="5"/>
  <c r="U32" i="5"/>
  <c r="DL31" i="5"/>
  <c r="BY31" i="5"/>
  <c r="U31" i="5"/>
  <c r="DL30" i="5"/>
  <c r="BY30" i="5"/>
  <c r="U30" i="5"/>
  <c r="DL29" i="5"/>
  <c r="BY29" i="5"/>
  <c r="U29" i="5"/>
  <c r="DL28" i="5"/>
  <c r="BY28" i="5"/>
  <c r="U28" i="5"/>
  <c r="DL27" i="5"/>
  <c r="BY27" i="5"/>
  <c r="U27" i="5"/>
  <c r="DL26" i="5"/>
  <c r="BY26" i="5"/>
  <c r="U26" i="5"/>
  <c r="DL25" i="5"/>
  <c r="BY25" i="5"/>
  <c r="U25" i="5"/>
  <c r="DL24" i="5"/>
  <c r="BY24" i="5"/>
  <c r="U24" i="5"/>
  <c r="DL23" i="5"/>
  <c r="BY23" i="5"/>
  <c r="U23" i="5"/>
  <c r="DL22" i="5"/>
  <c r="BY22" i="5"/>
  <c r="U22" i="5"/>
  <c r="DL21" i="5"/>
  <c r="BY21" i="5"/>
  <c r="U21" i="5"/>
  <c r="DL20" i="5"/>
  <c r="BY20" i="5"/>
  <c r="U20" i="5"/>
  <c r="DL19" i="5"/>
  <c r="CH19" i="5"/>
  <c r="CH20" i="5" s="1"/>
  <c r="CH21" i="5" s="1"/>
  <c r="CH22" i="5" s="1"/>
  <c r="CH23" i="5" s="1"/>
  <c r="CH24" i="5" s="1"/>
  <c r="CH25" i="5" s="1"/>
  <c r="CH26" i="5" s="1"/>
  <c r="CH27" i="5" s="1"/>
  <c r="CH28" i="5" s="1"/>
  <c r="CH29" i="5" s="1"/>
  <c r="CH30" i="5" s="1"/>
  <c r="CH31" i="5" s="1"/>
  <c r="CH32" i="5" s="1"/>
  <c r="CH33" i="5" s="1"/>
  <c r="CH34" i="5" s="1"/>
  <c r="CH35" i="5" s="1"/>
  <c r="CH36" i="5" s="1"/>
  <c r="CH37" i="5" s="1"/>
  <c r="CH38" i="5" s="1"/>
  <c r="CH39" i="5" s="1"/>
  <c r="CH40" i="5" s="1"/>
  <c r="CH41" i="5" s="1"/>
  <c r="CH42" i="5" s="1"/>
  <c r="CH43" i="5" s="1"/>
  <c r="CH44" i="5" s="1"/>
  <c r="CH45" i="5" s="1"/>
  <c r="CH46" i="5" s="1"/>
  <c r="CH47" i="5" s="1"/>
  <c r="CH48" i="5" s="1"/>
  <c r="CH49" i="5" s="1"/>
  <c r="CH50" i="5" s="1"/>
  <c r="CH51" i="5" s="1"/>
  <c r="CH52" i="5" s="1"/>
  <c r="CH53" i="5" s="1"/>
  <c r="CH54" i="5" s="1"/>
  <c r="CH55" i="5" s="1"/>
  <c r="CH56" i="5" s="1"/>
  <c r="CH57" i="5" s="1"/>
  <c r="BY19" i="5"/>
  <c r="U19" i="5"/>
  <c r="EM18" i="5"/>
  <c r="EK18" i="5"/>
  <c r="EJ18" i="5"/>
  <c r="EG18" i="5"/>
  <c r="EH18" i="5" s="1"/>
  <c r="DL18" i="5"/>
  <c r="CM18" i="5"/>
  <c r="CP18" i="5" s="1"/>
  <c r="BY18" i="5"/>
  <c r="AA18" i="5"/>
  <c r="AB18" i="5" s="1"/>
  <c r="AC18" i="5" s="1"/>
  <c r="AD18" i="5" s="1"/>
  <c r="U18" i="5"/>
  <c r="N18" i="5"/>
  <c r="L18" i="5"/>
  <c r="K18" i="5"/>
  <c r="CW13" i="5"/>
  <c r="CU13" i="5"/>
  <c r="CS13" i="5"/>
  <c r="W13" i="5"/>
  <c r="DA12" i="5"/>
  <c r="CY12" i="5"/>
  <c r="CW12" i="5"/>
  <c r="DP57" i="4"/>
  <c r="CC57" i="4"/>
  <c r="Y57" i="4"/>
  <c r="DP56" i="4"/>
  <c r="CC56" i="4"/>
  <c r="Y56" i="4"/>
  <c r="DP55" i="4"/>
  <c r="CC55" i="4"/>
  <c r="Y55" i="4"/>
  <c r="DP54" i="4"/>
  <c r="CC54" i="4"/>
  <c r="Y54" i="4"/>
  <c r="DP53" i="4"/>
  <c r="CC53" i="4"/>
  <c r="Y53" i="4"/>
  <c r="DP52" i="4"/>
  <c r="CC52" i="4"/>
  <c r="Y52" i="4"/>
  <c r="DP51" i="4"/>
  <c r="CC51" i="4"/>
  <c r="Y51" i="4"/>
  <c r="DP50" i="4"/>
  <c r="CC50" i="4"/>
  <c r="Y50" i="4"/>
  <c r="DP49" i="4"/>
  <c r="CC49" i="4"/>
  <c r="Y49" i="4"/>
  <c r="DP48" i="4"/>
  <c r="CC48" i="4"/>
  <c r="Y48" i="4"/>
  <c r="DP47" i="4"/>
  <c r="CC47" i="4"/>
  <c r="Y47" i="4"/>
  <c r="DP46" i="4"/>
  <c r="CC46" i="4"/>
  <c r="Y46" i="4"/>
  <c r="DP45" i="4"/>
  <c r="CC45" i="4"/>
  <c r="Y45" i="4"/>
  <c r="DP44" i="4"/>
  <c r="CC44" i="4"/>
  <c r="Y44" i="4"/>
  <c r="DP43" i="4"/>
  <c r="CC43" i="4"/>
  <c r="Y43" i="4"/>
  <c r="DP42" i="4"/>
  <c r="CC42" i="4"/>
  <c r="Y42" i="4"/>
  <c r="DP41" i="4"/>
  <c r="CC41" i="4"/>
  <c r="Y41" i="4"/>
  <c r="DP40" i="4"/>
  <c r="CC40" i="4"/>
  <c r="Y40" i="4"/>
  <c r="DP39" i="4"/>
  <c r="CC39" i="4"/>
  <c r="Y39" i="4"/>
  <c r="DP38" i="4"/>
  <c r="CC38" i="4"/>
  <c r="Y38" i="4"/>
  <c r="DP37" i="4"/>
  <c r="CC37" i="4"/>
  <c r="Y37" i="4"/>
  <c r="DP36" i="4"/>
  <c r="CC36" i="4"/>
  <c r="Y36" i="4"/>
  <c r="DP35" i="4"/>
  <c r="CC35" i="4"/>
  <c r="Y35" i="4"/>
  <c r="DP34" i="4"/>
  <c r="CC34" i="4"/>
  <c r="Y34" i="4"/>
  <c r="DP33" i="4"/>
  <c r="CC33" i="4"/>
  <c r="Y33" i="4"/>
  <c r="DP32" i="4"/>
  <c r="CC32" i="4"/>
  <c r="Y32" i="4"/>
  <c r="DP31" i="4"/>
  <c r="CC31" i="4"/>
  <c r="Y31" i="4"/>
  <c r="DP30" i="4"/>
  <c r="CC30" i="4"/>
  <c r="Y30" i="4"/>
  <c r="DP29" i="4"/>
  <c r="CC29" i="4"/>
  <c r="Y29" i="4"/>
  <c r="DP28" i="4"/>
  <c r="CC28" i="4"/>
  <c r="Y28" i="4"/>
  <c r="DP27" i="4"/>
  <c r="CC27" i="4"/>
  <c r="Y27" i="4"/>
  <c r="DP26" i="4"/>
  <c r="CC26" i="4"/>
  <c r="Y26" i="4"/>
  <c r="DP25" i="4"/>
  <c r="CC25" i="4"/>
  <c r="Y25" i="4"/>
  <c r="DP24" i="4"/>
  <c r="CC24" i="4"/>
  <c r="Y24" i="4"/>
  <c r="DP23" i="4"/>
  <c r="CC23" i="4"/>
  <c r="Y23" i="4"/>
  <c r="DP22" i="4"/>
  <c r="CC22" i="4"/>
  <c r="Y22" i="4"/>
  <c r="DP21" i="4"/>
  <c r="CC21" i="4"/>
  <c r="Y21" i="4"/>
  <c r="DP20" i="4"/>
  <c r="CC20" i="4"/>
  <c r="Y20" i="4"/>
  <c r="DP19" i="4"/>
  <c r="CL19" i="4"/>
  <c r="CL20" i="4" s="1"/>
  <c r="CL21" i="4" s="1"/>
  <c r="CL22" i="4" s="1"/>
  <c r="CL23" i="4" s="1"/>
  <c r="CL24" i="4" s="1"/>
  <c r="CL25" i="4" s="1"/>
  <c r="CL26" i="4" s="1"/>
  <c r="CL27" i="4" s="1"/>
  <c r="CL28" i="4" s="1"/>
  <c r="CL29" i="4" s="1"/>
  <c r="CL30" i="4" s="1"/>
  <c r="CL31" i="4" s="1"/>
  <c r="CL32" i="4" s="1"/>
  <c r="CL33" i="4" s="1"/>
  <c r="CL34" i="4" s="1"/>
  <c r="CL35" i="4" s="1"/>
  <c r="CL36" i="4" s="1"/>
  <c r="CL37" i="4" s="1"/>
  <c r="CL38" i="4" s="1"/>
  <c r="CL39" i="4" s="1"/>
  <c r="CL40" i="4" s="1"/>
  <c r="CL41" i="4" s="1"/>
  <c r="CL42" i="4" s="1"/>
  <c r="CL43" i="4" s="1"/>
  <c r="CL44" i="4" s="1"/>
  <c r="CL45" i="4" s="1"/>
  <c r="CL46" i="4" s="1"/>
  <c r="CL47" i="4" s="1"/>
  <c r="CL48" i="4" s="1"/>
  <c r="CL49" i="4" s="1"/>
  <c r="CL50" i="4" s="1"/>
  <c r="CL51" i="4" s="1"/>
  <c r="CL52" i="4" s="1"/>
  <c r="CL53" i="4" s="1"/>
  <c r="CL54" i="4" s="1"/>
  <c r="CL55" i="4" s="1"/>
  <c r="CL56" i="4" s="1"/>
  <c r="CL57" i="4" s="1"/>
  <c r="CC19" i="4"/>
  <c r="Y19" i="4"/>
  <c r="EQ18" i="4"/>
  <c r="EO18" i="4"/>
  <c r="EN18" i="4"/>
  <c r="EK18" i="4"/>
  <c r="EL18" i="4" s="1"/>
  <c r="ES18" i="4" s="1"/>
  <c r="DP18" i="4"/>
  <c r="CQ18" i="4"/>
  <c r="CT18" i="4" s="1"/>
  <c r="CC18" i="4"/>
  <c r="AE18" i="4"/>
  <c r="AF18" i="4" s="1"/>
  <c r="AG18" i="4" s="1"/>
  <c r="AH18" i="4" s="1"/>
  <c r="Y18" i="4"/>
  <c r="R18" i="4"/>
  <c r="P18" i="4"/>
  <c r="O18" i="4"/>
  <c r="DA13" i="4"/>
  <c r="CY13" i="4"/>
  <c r="CW13" i="4"/>
  <c r="AA13" i="4"/>
  <c r="DE12" i="4"/>
  <c r="DC12" i="4"/>
  <c r="DA12" i="4"/>
  <c r="D19" i="3"/>
  <c r="G19" i="4" s="1"/>
  <c r="D18" i="3"/>
  <c r="G18" i="4" s="1"/>
  <c r="DL57" i="3"/>
  <c r="BY57" i="3"/>
  <c r="U57" i="3"/>
  <c r="DL56" i="3"/>
  <c r="BY56" i="3"/>
  <c r="U56" i="3"/>
  <c r="DL55" i="3"/>
  <c r="BY55" i="3"/>
  <c r="U55" i="3"/>
  <c r="DL54" i="3"/>
  <c r="BY54" i="3"/>
  <c r="U54" i="3"/>
  <c r="DL53" i="3"/>
  <c r="BY53" i="3"/>
  <c r="U53" i="3"/>
  <c r="DL52" i="3"/>
  <c r="BY52" i="3"/>
  <c r="U52" i="3"/>
  <c r="DL51" i="3"/>
  <c r="BY51" i="3"/>
  <c r="U51" i="3"/>
  <c r="DL50" i="3"/>
  <c r="BY50" i="3"/>
  <c r="U50" i="3"/>
  <c r="DL49" i="3"/>
  <c r="BY49" i="3"/>
  <c r="U49" i="3"/>
  <c r="DL48" i="3"/>
  <c r="BY48" i="3"/>
  <c r="U48" i="3"/>
  <c r="DL47" i="3"/>
  <c r="BY47" i="3"/>
  <c r="U47" i="3"/>
  <c r="DL46" i="3"/>
  <c r="BY46" i="3"/>
  <c r="U46" i="3"/>
  <c r="DL45" i="3"/>
  <c r="BY45" i="3"/>
  <c r="U45" i="3"/>
  <c r="DL44" i="3"/>
  <c r="BY44" i="3"/>
  <c r="U44" i="3"/>
  <c r="DL43" i="3"/>
  <c r="BY43" i="3"/>
  <c r="U43" i="3"/>
  <c r="DL42" i="3"/>
  <c r="BY42" i="3"/>
  <c r="U42" i="3"/>
  <c r="DL41" i="3"/>
  <c r="BY41" i="3"/>
  <c r="U41" i="3"/>
  <c r="DL40" i="3"/>
  <c r="BY40" i="3"/>
  <c r="U40" i="3"/>
  <c r="DL39" i="3"/>
  <c r="BY39" i="3"/>
  <c r="U39" i="3"/>
  <c r="DL38" i="3"/>
  <c r="BY38" i="3"/>
  <c r="U38" i="3"/>
  <c r="DL37" i="3"/>
  <c r="BY37" i="3"/>
  <c r="U37" i="3"/>
  <c r="DL36" i="3"/>
  <c r="BY36" i="3"/>
  <c r="U36" i="3"/>
  <c r="DL35" i="3"/>
  <c r="BY35" i="3"/>
  <c r="U35" i="3"/>
  <c r="DL34" i="3"/>
  <c r="BY34" i="3"/>
  <c r="U34" i="3"/>
  <c r="DL33" i="3"/>
  <c r="BY33" i="3"/>
  <c r="U33" i="3"/>
  <c r="DL32" i="3"/>
  <c r="BY32" i="3"/>
  <c r="U32" i="3"/>
  <c r="DL31" i="3"/>
  <c r="BY31" i="3"/>
  <c r="U31" i="3"/>
  <c r="DL30" i="3"/>
  <c r="BY30" i="3"/>
  <c r="U30" i="3"/>
  <c r="DL29" i="3"/>
  <c r="BY29" i="3"/>
  <c r="U29" i="3"/>
  <c r="DL28" i="3"/>
  <c r="BY28" i="3"/>
  <c r="U28" i="3"/>
  <c r="DL27" i="3"/>
  <c r="BY27" i="3"/>
  <c r="U27" i="3"/>
  <c r="DL26" i="3"/>
  <c r="BY26" i="3"/>
  <c r="U26" i="3"/>
  <c r="DL25" i="3"/>
  <c r="BY25" i="3"/>
  <c r="U25" i="3"/>
  <c r="DL24" i="3"/>
  <c r="BY24" i="3"/>
  <c r="U24" i="3"/>
  <c r="DL23" i="3"/>
  <c r="BY23" i="3"/>
  <c r="U23" i="3"/>
  <c r="DL22" i="3"/>
  <c r="BY22" i="3"/>
  <c r="U22" i="3"/>
  <c r="DL21" i="3"/>
  <c r="BY21" i="3"/>
  <c r="U21" i="3"/>
  <c r="DL20" i="3"/>
  <c r="BY20" i="3"/>
  <c r="U20" i="3"/>
  <c r="DL19" i="3"/>
  <c r="CH19" i="3"/>
  <c r="CH20" i="3" s="1"/>
  <c r="CH21" i="3" s="1"/>
  <c r="CH22" i="3" s="1"/>
  <c r="CH23" i="3" s="1"/>
  <c r="CH24" i="3" s="1"/>
  <c r="CH25" i="3" s="1"/>
  <c r="CH26" i="3" s="1"/>
  <c r="CH27" i="3" s="1"/>
  <c r="CH28" i="3" s="1"/>
  <c r="CH29" i="3" s="1"/>
  <c r="CH30" i="3" s="1"/>
  <c r="CH31" i="3" s="1"/>
  <c r="CH32" i="3" s="1"/>
  <c r="CH33" i="3" s="1"/>
  <c r="CH34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7" i="3" s="1"/>
  <c r="CH48" i="3" s="1"/>
  <c r="CH49" i="3" s="1"/>
  <c r="CH50" i="3" s="1"/>
  <c r="CH51" i="3" s="1"/>
  <c r="CH52" i="3" s="1"/>
  <c r="CH53" i="3" s="1"/>
  <c r="CH54" i="3" s="1"/>
  <c r="CH55" i="3" s="1"/>
  <c r="CH56" i="3" s="1"/>
  <c r="CH57" i="3" s="1"/>
  <c r="BY19" i="3"/>
  <c r="U19" i="3"/>
  <c r="EM18" i="3"/>
  <c r="EK18" i="3"/>
  <c r="EJ18" i="3"/>
  <c r="EG18" i="3"/>
  <c r="EH18" i="3" s="1"/>
  <c r="DL18" i="3"/>
  <c r="CM18" i="3"/>
  <c r="CP18" i="3" s="1"/>
  <c r="BY18" i="3"/>
  <c r="AA18" i="3"/>
  <c r="AB18" i="3" s="1"/>
  <c r="AC18" i="3" s="1"/>
  <c r="AD18" i="3" s="1"/>
  <c r="U18" i="3"/>
  <c r="N18" i="3"/>
  <c r="L18" i="3"/>
  <c r="K18" i="3"/>
  <c r="CW13" i="3"/>
  <c r="CU13" i="3"/>
  <c r="CS13" i="3"/>
  <c r="W13" i="3"/>
  <c r="DA12" i="3"/>
  <c r="CY12" i="3"/>
  <c r="CW12" i="3"/>
  <c r="K18" i="2"/>
  <c r="M18" i="2" s="1"/>
  <c r="G19" i="2"/>
  <c r="G18" i="2"/>
  <c r="DP57" i="2"/>
  <c r="CC57" i="2"/>
  <c r="Y57" i="2"/>
  <c r="DP56" i="2"/>
  <c r="CC56" i="2"/>
  <c r="Y56" i="2"/>
  <c r="DP55" i="2"/>
  <c r="CC55" i="2"/>
  <c r="Y55" i="2"/>
  <c r="DP54" i="2"/>
  <c r="CC54" i="2"/>
  <c r="Y54" i="2"/>
  <c r="DP53" i="2"/>
  <c r="CC53" i="2"/>
  <c r="Y53" i="2"/>
  <c r="DP52" i="2"/>
  <c r="CC52" i="2"/>
  <c r="Y52" i="2"/>
  <c r="DP51" i="2"/>
  <c r="CC51" i="2"/>
  <c r="Y51" i="2"/>
  <c r="DP50" i="2"/>
  <c r="CC50" i="2"/>
  <c r="Y50" i="2"/>
  <c r="DP49" i="2"/>
  <c r="CC49" i="2"/>
  <c r="Y49" i="2"/>
  <c r="DP48" i="2"/>
  <c r="CC48" i="2"/>
  <c r="Y48" i="2"/>
  <c r="DP47" i="2"/>
  <c r="CC47" i="2"/>
  <c r="Y47" i="2"/>
  <c r="DP46" i="2"/>
  <c r="CC46" i="2"/>
  <c r="Y46" i="2"/>
  <c r="DP45" i="2"/>
  <c r="CC45" i="2"/>
  <c r="Y45" i="2"/>
  <c r="DP44" i="2"/>
  <c r="CC44" i="2"/>
  <c r="Y44" i="2"/>
  <c r="DP43" i="2"/>
  <c r="CC43" i="2"/>
  <c r="Y43" i="2"/>
  <c r="DP42" i="2"/>
  <c r="CC42" i="2"/>
  <c r="Y42" i="2"/>
  <c r="DP41" i="2"/>
  <c r="CC41" i="2"/>
  <c r="Y41" i="2"/>
  <c r="DP40" i="2"/>
  <c r="CC40" i="2"/>
  <c r="Y40" i="2"/>
  <c r="DP39" i="2"/>
  <c r="CC39" i="2"/>
  <c r="Y39" i="2"/>
  <c r="DP38" i="2"/>
  <c r="CC38" i="2"/>
  <c r="Y38" i="2"/>
  <c r="DP37" i="2"/>
  <c r="CC37" i="2"/>
  <c r="Y37" i="2"/>
  <c r="DP36" i="2"/>
  <c r="CC36" i="2"/>
  <c r="Y36" i="2"/>
  <c r="DP35" i="2"/>
  <c r="CC35" i="2"/>
  <c r="Y35" i="2"/>
  <c r="DP34" i="2"/>
  <c r="CC34" i="2"/>
  <c r="Y34" i="2"/>
  <c r="DP33" i="2"/>
  <c r="CC33" i="2"/>
  <c r="Y33" i="2"/>
  <c r="DP32" i="2"/>
  <c r="CC32" i="2"/>
  <c r="Y32" i="2"/>
  <c r="DP31" i="2"/>
  <c r="CC31" i="2"/>
  <c r="Y31" i="2"/>
  <c r="DP30" i="2"/>
  <c r="CC30" i="2"/>
  <c r="Y30" i="2"/>
  <c r="DP29" i="2"/>
  <c r="CC29" i="2"/>
  <c r="Y29" i="2"/>
  <c r="DP28" i="2"/>
  <c r="CC28" i="2"/>
  <c r="Y28" i="2"/>
  <c r="DP27" i="2"/>
  <c r="CC27" i="2"/>
  <c r="Y27" i="2"/>
  <c r="DP26" i="2"/>
  <c r="CC26" i="2"/>
  <c r="Y26" i="2"/>
  <c r="DP25" i="2"/>
  <c r="CC25" i="2"/>
  <c r="Y25" i="2"/>
  <c r="DP24" i="2"/>
  <c r="CC24" i="2"/>
  <c r="Y24" i="2"/>
  <c r="DP23" i="2"/>
  <c r="CC23" i="2"/>
  <c r="Y23" i="2"/>
  <c r="DP22" i="2"/>
  <c r="CC22" i="2"/>
  <c r="Y22" i="2"/>
  <c r="DP21" i="2"/>
  <c r="CC21" i="2"/>
  <c r="Y21" i="2"/>
  <c r="DP20" i="2"/>
  <c r="CC20" i="2"/>
  <c r="Y20" i="2"/>
  <c r="DP19" i="2"/>
  <c r="CL19" i="2"/>
  <c r="CL20" i="2" s="1"/>
  <c r="CL21" i="2" s="1"/>
  <c r="CL22" i="2" s="1"/>
  <c r="CL23" i="2" s="1"/>
  <c r="CL24" i="2" s="1"/>
  <c r="CL25" i="2" s="1"/>
  <c r="CL26" i="2" s="1"/>
  <c r="CL27" i="2" s="1"/>
  <c r="CL28" i="2" s="1"/>
  <c r="CL29" i="2" s="1"/>
  <c r="CL30" i="2" s="1"/>
  <c r="CL31" i="2" s="1"/>
  <c r="CL32" i="2" s="1"/>
  <c r="CL33" i="2" s="1"/>
  <c r="CL34" i="2" s="1"/>
  <c r="CL35" i="2" s="1"/>
  <c r="CL36" i="2" s="1"/>
  <c r="CL37" i="2" s="1"/>
  <c r="CL38" i="2" s="1"/>
  <c r="CL39" i="2" s="1"/>
  <c r="CL40" i="2" s="1"/>
  <c r="CL41" i="2" s="1"/>
  <c r="CL42" i="2" s="1"/>
  <c r="CL43" i="2" s="1"/>
  <c r="CL44" i="2" s="1"/>
  <c r="CL45" i="2" s="1"/>
  <c r="CL46" i="2" s="1"/>
  <c r="CL47" i="2" s="1"/>
  <c r="CL48" i="2" s="1"/>
  <c r="CL49" i="2" s="1"/>
  <c r="CL50" i="2" s="1"/>
  <c r="CL51" i="2" s="1"/>
  <c r="CL52" i="2" s="1"/>
  <c r="CL53" i="2" s="1"/>
  <c r="CL54" i="2" s="1"/>
  <c r="CL55" i="2" s="1"/>
  <c r="CL56" i="2" s="1"/>
  <c r="CL57" i="2" s="1"/>
  <c r="CC19" i="2"/>
  <c r="Y19" i="2"/>
  <c r="EQ18" i="2"/>
  <c r="EO18" i="2"/>
  <c r="EN18" i="2"/>
  <c r="EK18" i="2"/>
  <c r="EL18" i="2" s="1"/>
  <c r="DP18" i="2"/>
  <c r="CQ18" i="2"/>
  <c r="CT18" i="2" s="1"/>
  <c r="AT18" i="2" s="1"/>
  <c r="CC18" i="2"/>
  <c r="AE18" i="2"/>
  <c r="AF18" i="2" s="1"/>
  <c r="AG18" i="2" s="1"/>
  <c r="AH18" i="2" s="1"/>
  <c r="Y18" i="2"/>
  <c r="R18" i="2"/>
  <c r="P18" i="2"/>
  <c r="O18" i="2"/>
  <c r="DA13" i="2"/>
  <c r="CY13" i="2"/>
  <c r="CW13" i="2"/>
  <c r="AA13" i="2"/>
  <c r="DE12" i="2"/>
  <c r="DC12" i="2"/>
  <c r="DA12" i="2"/>
  <c r="G18" i="1"/>
  <c r="K18" i="1" s="1"/>
  <c r="CJ19" i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18" i="1"/>
  <c r="G18" i="3" l="1"/>
  <c r="I18" i="3" s="1"/>
  <c r="CQ18" i="3" s="1"/>
  <c r="EU18" i="8"/>
  <c r="EN18" i="3"/>
  <c r="EO18" i="7"/>
  <c r="EN18" i="7"/>
  <c r="ER18" i="4"/>
  <c r="ET18" i="4" s="1"/>
  <c r="D21" i="3"/>
  <c r="G21" i="4" s="1"/>
  <c r="D22" i="3"/>
  <c r="G22" i="4" s="1"/>
  <c r="D20" i="3"/>
  <c r="G20" i="4" s="1"/>
  <c r="G25" i="2"/>
  <c r="G24" i="2"/>
  <c r="G23" i="2"/>
  <c r="G22" i="2"/>
  <c r="G21" i="2"/>
  <c r="G20" i="2"/>
  <c r="EW18" i="10"/>
  <c r="ET18" i="10"/>
  <c r="ES18" i="10"/>
  <c r="EO18" i="9"/>
  <c r="EP18" i="9" s="1"/>
  <c r="AP18" i="9"/>
  <c r="EQ18" i="9"/>
  <c r="ER18" i="8"/>
  <c r="EV18" i="8"/>
  <c r="ES18" i="8"/>
  <c r="ER18" i="7"/>
  <c r="AP18" i="7"/>
  <c r="ER18" i="6"/>
  <c r="EU18" i="6"/>
  <c r="ES18" i="6"/>
  <c r="AT18" i="6"/>
  <c r="EN18" i="5"/>
  <c r="EQ18" i="5"/>
  <c r="AP18" i="5"/>
  <c r="EO18" i="5"/>
  <c r="AT18" i="4"/>
  <c r="EU18" i="4"/>
  <c r="AP18" i="3"/>
  <c r="EQ18" i="3"/>
  <c r="EO18" i="3"/>
  <c r="EP18" i="3" s="1"/>
  <c r="EU18" i="2"/>
  <c r="EV18" i="2" s="1"/>
  <c r="Q18" i="2"/>
  <c r="X18" i="2" s="1"/>
  <c r="Z18" i="2" s="1"/>
  <c r="CU18" i="2"/>
  <c r="EM18" i="2"/>
  <c r="ES18" i="2"/>
  <c r="ER18" i="2"/>
  <c r="M18" i="1"/>
  <c r="P18" i="1"/>
  <c r="CA57" i="1"/>
  <c r="W57" i="1"/>
  <c r="CA56" i="1"/>
  <c r="W56" i="1"/>
  <c r="CA55" i="1"/>
  <c r="W55" i="1"/>
  <c r="CA54" i="1"/>
  <c r="W54" i="1"/>
  <c r="CA53" i="1"/>
  <c r="W53" i="1"/>
  <c r="CA52" i="1"/>
  <c r="W52" i="1"/>
  <c r="CA51" i="1"/>
  <c r="W51" i="1"/>
  <c r="CA50" i="1"/>
  <c r="W50" i="1"/>
  <c r="CA49" i="1"/>
  <c r="W49" i="1"/>
  <c r="CA48" i="1"/>
  <c r="W48" i="1"/>
  <c r="CA47" i="1"/>
  <c r="W47" i="1"/>
  <c r="CA46" i="1"/>
  <c r="W46" i="1"/>
  <c r="CA45" i="1"/>
  <c r="W45" i="1"/>
  <c r="CA44" i="1"/>
  <c r="W44" i="1"/>
  <c r="CA43" i="1"/>
  <c r="W43" i="1"/>
  <c r="CA42" i="1"/>
  <c r="W42" i="1"/>
  <c r="CA41" i="1"/>
  <c r="W41" i="1"/>
  <c r="CA40" i="1"/>
  <c r="W40" i="1"/>
  <c r="CA39" i="1"/>
  <c r="W39" i="1"/>
  <c r="CA38" i="1"/>
  <c r="W38" i="1"/>
  <c r="CA37" i="1"/>
  <c r="W37" i="1"/>
  <c r="CA36" i="1"/>
  <c r="W36" i="1"/>
  <c r="CA35" i="1"/>
  <c r="W35" i="1"/>
  <c r="CA34" i="1"/>
  <c r="W34" i="1"/>
  <c r="CA33" i="1"/>
  <c r="W33" i="1"/>
  <c r="CA32" i="1"/>
  <c r="W32" i="1"/>
  <c r="CA31" i="1"/>
  <c r="W31" i="1"/>
  <c r="CA30" i="1"/>
  <c r="W30" i="1"/>
  <c r="CA29" i="1"/>
  <c r="W29" i="1"/>
  <c r="CA28" i="1"/>
  <c r="W28" i="1"/>
  <c r="CA27" i="1"/>
  <c r="W27" i="1"/>
  <c r="CA26" i="1"/>
  <c r="W26" i="1"/>
  <c r="CA25" i="1"/>
  <c r="W25" i="1"/>
  <c r="CA24" i="1"/>
  <c r="W24" i="1"/>
  <c r="CA23" i="1"/>
  <c r="W23" i="1"/>
  <c r="CA22" i="1"/>
  <c r="W22" i="1"/>
  <c r="CA21" i="1"/>
  <c r="W21" i="1"/>
  <c r="CA20" i="1"/>
  <c r="W20" i="1"/>
  <c r="CA19" i="1"/>
  <c r="W19" i="1"/>
  <c r="EO18" i="1"/>
  <c r="EM18" i="1"/>
  <c r="EL18" i="1"/>
  <c r="EK18" i="1"/>
  <c r="EJ18" i="1"/>
  <c r="CS18" i="1"/>
  <c r="CO18" i="1"/>
  <c r="CR18" i="1" s="1"/>
  <c r="CA18" i="1"/>
  <c r="AC18" i="1"/>
  <c r="AD18" i="1" s="1"/>
  <c r="AE18" i="1" s="1"/>
  <c r="AF18" i="1" s="1"/>
  <c r="W18" i="1"/>
  <c r="N18" i="1"/>
  <c r="O18" i="1" s="1"/>
  <c r="Q18" i="1" s="1"/>
  <c r="CY13" i="1"/>
  <c r="CW13" i="1"/>
  <c r="CU13" i="1"/>
  <c r="Y13" i="1"/>
  <c r="DC12" i="1"/>
  <c r="DA12" i="1"/>
  <c r="CY12" i="1"/>
  <c r="T6" i="1"/>
  <c r="M18" i="3" l="1"/>
  <c r="O18" i="3" s="1"/>
  <c r="EI18" i="3"/>
  <c r="EU18" i="10"/>
  <c r="EP18" i="7"/>
  <c r="D23" i="3"/>
  <c r="G23" i="4" s="1"/>
  <c r="G26" i="2"/>
  <c r="ER18" i="9"/>
  <c r="ET18" i="8"/>
  <c r="EV18" i="6"/>
  <c r="ET18" i="6"/>
  <c r="EP18" i="5"/>
  <c r="ER18" i="5"/>
  <c r="EV18" i="4"/>
  <c r="ER18" i="3"/>
  <c r="AO18" i="3"/>
  <c r="CS18" i="3"/>
  <c r="DM18" i="3"/>
  <c r="DB18" i="3"/>
  <c r="DQ18" i="2"/>
  <c r="DF18" i="2"/>
  <c r="CW18" i="2"/>
  <c r="AS18" i="2"/>
  <c r="ET18" i="2"/>
  <c r="AI18" i="2"/>
  <c r="S18" i="2"/>
  <c r="AJ18" i="2"/>
  <c r="AQ18" i="1"/>
  <c r="DO18" i="1"/>
  <c r="DR18" i="1" s="1"/>
  <c r="CU18" i="1"/>
  <c r="CZ18" i="1" s="1"/>
  <c r="S18" i="1"/>
  <c r="AR18" i="1"/>
  <c r="DD18" i="1"/>
  <c r="DI18" i="1" s="1"/>
  <c r="EP18" i="1"/>
  <c r="ES18" i="1"/>
  <c r="EQ18" i="1"/>
  <c r="AH18" i="1"/>
  <c r="AG18" i="1"/>
  <c r="V18" i="1"/>
  <c r="X18" i="1" s="1"/>
  <c r="T18" i="3" l="1"/>
  <c r="V18" i="3" s="1"/>
  <c r="W18" i="3" s="1"/>
  <c r="AE18" i="3"/>
  <c r="AF18" i="3"/>
  <c r="D24" i="3"/>
  <c r="G24" i="4" s="1"/>
  <c r="G27" i="2"/>
  <c r="DG18" i="3"/>
  <c r="DD18" i="3"/>
  <c r="DE18" i="3"/>
  <c r="DF18" i="3"/>
  <c r="DC18" i="3"/>
  <c r="DR18" i="3"/>
  <c r="DP18" i="3"/>
  <c r="DN18" i="3"/>
  <c r="DO18" i="3"/>
  <c r="DQ18" i="3"/>
  <c r="CX18" i="3"/>
  <c r="CV18" i="3"/>
  <c r="CU18" i="3"/>
  <c r="CW18" i="3"/>
  <c r="CT18" i="3"/>
  <c r="Y18" i="3"/>
  <c r="Q18" i="3"/>
  <c r="R18" i="3" s="1"/>
  <c r="AS18" i="3" s="1"/>
  <c r="AK18" i="2"/>
  <c r="DK18" i="2"/>
  <c r="DH18" i="2"/>
  <c r="DI18" i="2"/>
  <c r="DG18" i="2"/>
  <c r="DJ18" i="2"/>
  <c r="DB18" i="2"/>
  <c r="DA18" i="2"/>
  <c r="CX18" i="2"/>
  <c r="CZ18" i="2"/>
  <c r="CY18" i="2"/>
  <c r="DV18" i="2"/>
  <c r="DU18" i="2"/>
  <c r="DR18" i="2"/>
  <c r="DT18" i="2"/>
  <c r="DS18" i="2"/>
  <c r="AC18" i="2"/>
  <c r="U18" i="2"/>
  <c r="V18" i="2" s="1"/>
  <c r="AW18" i="2" s="1"/>
  <c r="AA18" i="2"/>
  <c r="AO18" i="2" s="1"/>
  <c r="DQ18" i="1"/>
  <c r="DP18" i="1"/>
  <c r="DT18" i="1"/>
  <c r="DS18" i="1"/>
  <c r="CX18" i="1"/>
  <c r="DH18" i="1"/>
  <c r="AI18" i="1"/>
  <c r="CV18" i="1"/>
  <c r="DF18" i="1"/>
  <c r="DG18" i="1"/>
  <c r="CY18" i="1"/>
  <c r="CW18" i="1"/>
  <c r="DE18" i="1"/>
  <c r="AA18" i="1"/>
  <c r="T18" i="1"/>
  <c r="AU18" i="1" s="1"/>
  <c r="ET18" i="1"/>
  <c r="Y18" i="1"/>
  <c r="AN18" i="1" s="1"/>
  <c r="ER18" i="1"/>
  <c r="AG18" i="3" l="1"/>
  <c r="AL18" i="3"/>
  <c r="X18" i="3"/>
  <c r="Z18" i="3" s="1"/>
  <c r="AI18" i="3"/>
  <c r="AK18" i="3"/>
  <c r="AM18" i="3" s="1"/>
  <c r="AH18" i="3"/>
  <c r="D25" i="3"/>
  <c r="G25" i="4" s="1"/>
  <c r="G28" i="2"/>
  <c r="CY18" i="3"/>
  <c r="CZ18" i="3" s="1"/>
  <c r="DS18" i="3"/>
  <c r="DT18" i="3" s="1"/>
  <c r="DH18" i="3"/>
  <c r="DI18" i="3" s="1"/>
  <c r="AB18" i="2"/>
  <c r="AD18" i="2" s="1"/>
  <c r="BX18" i="2" s="1"/>
  <c r="AM18" i="2"/>
  <c r="AP18" i="2"/>
  <c r="AQ18" i="2" s="1"/>
  <c r="DW18" i="2"/>
  <c r="DX18" i="2" s="1"/>
  <c r="DL18" i="2"/>
  <c r="DM18" i="2" s="1"/>
  <c r="DC18" i="2"/>
  <c r="DD18" i="2" s="1"/>
  <c r="AL18" i="2"/>
  <c r="DU18" i="1"/>
  <c r="DV18" i="1" s="1"/>
  <c r="DA18" i="1"/>
  <c r="DB18" i="1" s="1"/>
  <c r="DJ18" i="1"/>
  <c r="DK18" i="1" s="1"/>
  <c r="AM18" i="1"/>
  <c r="AO18" i="1" s="1"/>
  <c r="AK18" i="1"/>
  <c r="Z18" i="1"/>
  <c r="AB18" i="1" s="1"/>
  <c r="AJ18" i="1"/>
  <c r="AJ18" i="3" l="1"/>
  <c r="BC18" i="3" s="1"/>
  <c r="DJ18" i="3"/>
  <c r="DK18" i="3" s="1"/>
  <c r="AZ18" i="3"/>
  <c r="D26" i="3"/>
  <c r="G26" i="4" s="1"/>
  <c r="G29" i="2"/>
  <c r="BT18" i="3"/>
  <c r="BB18" i="3"/>
  <c r="DN18" i="2"/>
  <c r="DO18" i="2" s="1"/>
  <c r="BD18" i="2"/>
  <c r="BF18" i="2"/>
  <c r="AN18" i="2"/>
  <c r="BG18" i="2" s="1"/>
  <c r="DL18" i="1"/>
  <c r="DM18" i="1" s="1"/>
  <c r="DW18" i="1" s="1"/>
  <c r="BB18" i="1"/>
  <c r="AL18" i="1"/>
  <c r="BE18" i="1" s="1"/>
  <c r="BG18" i="1" s="1"/>
  <c r="BD18" i="1"/>
  <c r="BV18" i="1"/>
  <c r="D27" i="3" l="1"/>
  <c r="G27" i="4" s="1"/>
  <c r="G30" i="2"/>
  <c r="BE18" i="3"/>
  <c r="BD18" i="3"/>
  <c r="DU18" i="3"/>
  <c r="DV18" i="3" s="1"/>
  <c r="ES18" i="3"/>
  <c r="BI18" i="2"/>
  <c r="BH18" i="2"/>
  <c r="DY18" i="2"/>
  <c r="DZ18" i="2" s="1"/>
  <c r="EW18" i="2"/>
  <c r="DX18" i="1"/>
  <c r="EU18" i="1"/>
  <c r="EV18" i="1" s="1"/>
  <c r="EW18" i="1" s="1"/>
  <c r="EX18" i="1" s="1"/>
  <c r="BF18" i="1"/>
  <c r="BH18" i="1" s="1"/>
  <c r="BI18" i="1" s="1"/>
  <c r="BF18" i="3" l="1"/>
  <c r="BG18" i="3" s="1"/>
  <c r="D28" i="3"/>
  <c r="G28" i="4" s="1"/>
  <c r="G31" i="2"/>
  <c r="ET18" i="3"/>
  <c r="EU18" i="3" s="1"/>
  <c r="EV18" i="3" s="1"/>
  <c r="EA18" i="3"/>
  <c r="DW18" i="3"/>
  <c r="DX18" i="3"/>
  <c r="DY18" i="3"/>
  <c r="DZ18" i="3"/>
  <c r="EX18" i="2"/>
  <c r="EY18" i="2" s="1"/>
  <c r="EZ18" i="2" s="1"/>
  <c r="EE18" i="2"/>
  <c r="ED18" i="2"/>
  <c r="EB18" i="2"/>
  <c r="EC18" i="2"/>
  <c r="EA18" i="2"/>
  <c r="BJ18" i="2"/>
  <c r="BK18" i="2" s="1"/>
  <c r="EC18" i="1"/>
  <c r="DY18" i="1"/>
  <c r="EA18" i="1"/>
  <c r="DZ18" i="1"/>
  <c r="EB18" i="1"/>
  <c r="EF18" i="2" l="1"/>
  <c r="EG18" i="2" s="1"/>
  <c r="EH18" i="2" s="1"/>
  <c r="EI18" i="2" s="1"/>
  <c r="AU18" i="2" s="1"/>
  <c r="T18" i="2" s="1"/>
  <c r="W18" i="2" s="1"/>
  <c r="AX18" i="2" s="1"/>
  <c r="D29" i="3"/>
  <c r="G29" i="4" s="1"/>
  <c r="G32" i="2"/>
  <c r="EB18" i="3"/>
  <c r="EC18" i="3" s="1"/>
  <c r="ED18" i="3" s="1"/>
  <c r="EE18" i="3" s="1"/>
  <c r="AQ18" i="3" s="1"/>
  <c r="P18" i="3" s="1"/>
  <c r="S18" i="3" s="1"/>
  <c r="ED18" i="1"/>
  <c r="EE18" i="1" s="1"/>
  <c r="EF18" i="1" s="1"/>
  <c r="EG18" i="1" s="1"/>
  <c r="AS18" i="1" s="1"/>
  <c r="R18" i="1" s="1"/>
  <c r="U18" i="1" s="1"/>
  <c r="AV18" i="1" l="1"/>
  <c r="D30" i="3"/>
  <c r="G30" i="4" s="1"/>
  <c r="G33" i="2"/>
  <c r="AT18" i="3"/>
  <c r="BE18" i="2"/>
  <c r="AY18" i="2"/>
  <c r="BY18" i="2"/>
  <c r="BZ18" i="2" s="1"/>
  <c r="BC18" i="1" l="1"/>
  <c r="BJ18" i="1" s="1"/>
  <c r="BK18" i="1" s="1"/>
  <c r="AW18" i="1"/>
  <c r="AX18" i="1" s="1"/>
  <c r="AY18" i="1" s="1"/>
  <c r="BW18" i="1"/>
  <c r="BX18" i="1" s="1"/>
  <c r="D31" i="3"/>
  <c r="G31" i="4" s="1"/>
  <c r="G34" i="2"/>
  <c r="BA18" i="3"/>
  <c r="AU18" i="3"/>
  <c r="BU18" i="3"/>
  <c r="BV18" i="3" s="1"/>
  <c r="BB18" i="2"/>
  <c r="BC18" i="2" s="1"/>
  <c r="AZ18" i="2"/>
  <c r="BA18" i="2" s="1"/>
  <c r="BL18" i="2"/>
  <c r="BM18" i="2" s="1"/>
  <c r="BQ18" i="2"/>
  <c r="BO18" i="1" l="1"/>
  <c r="BQ18" i="1" s="1"/>
  <c r="AZ18" i="1"/>
  <c r="BA18" i="1" s="1"/>
  <c r="D32" i="3"/>
  <c r="G32" i="4" s="1"/>
  <c r="G35" i="2"/>
  <c r="AX18" i="3"/>
  <c r="AY18" i="3" s="1"/>
  <c r="AV18" i="3"/>
  <c r="AW18" i="3" s="1"/>
  <c r="BM18" i="3"/>
  <c r="BH18" i="3"/>
  <c r="BI18" i="3" s="1"/>
  <c r="BS18" i="2"/>
  <c r="BR18" i="2"/>
  <c r="BO18" i="2"/>
  <c r="BN18" i="2"/>
  <c r="BM18" i="1"/>
  <c r="BL18" i="1"/>
  <c r="BP18" i="1" l="1"/>
  <c r="BR18" i="1" s="1"/>
  <c r="BP18" i="2"/>
  <c r="D33" i="3"/>
  <c r="G33" i="4" s="1"/>
  <c r="G36" i="2"/>
  <c r="BJ18" i="3"/>
  <c r="BK18" i="3"/>
  <c r="BO18" i="3"/>
  <c r="BN18" i="3"/>
  <c r="BT18" i="2"/>
  <c r="BN18" i="1"/>
  <c r="BP18" i="3" l="1"/>
  <c r="BV18" i="2"/>
  <c r="BW18" i="2" s="1"/>
  <c r="D34" i="3"/>
  <c r="G34" i="4" s="1"/>
  <c r="G37" i="2"/>
  <c r="BL18" i="3"/>
  <c r="BU18" i="2"/>
  <c r="CH18" i="2" s="1"/>
  <c r="BS18" i="1"/>
  <c r="CF18" i="1" s="1"/>
  <c r="BT18" i="1"/>
  <c r="BU18" i="1" s="1"/>
  <c r="D35" i="3" l="1"/>
  <c r="G35" i="4" s="1"/>
  <c r="G38" i="2"/>
  <c r="BR18" i="3"/>
  <c r="BS18" i="3" s="1"/>
  <c r="BQ18" i="3"/>
  <c r="CA18" i="2"/>
  <c r="CB18" i="2" s="1"/>
  <c r="CD18" i="2" s="1"/>
  <c r="BY18" i="1"/>
  <c r="BZ18" i="1" s="1"/>
  <c r="CC18" i="1" s="1"/>
  <c r="D36" i="3" l="1"/>
  <c r="G36" i="4" s="1"/>
  <c r="G39" i="2"/>
  <c r="CD18" i="3"/>
  <c r="BW18" i="3"/>
  <c r="BX18" i="3" s="1"/>
  <c r="CE18" i="2"/>
  <c r="CF18" i="2" s="1"/>
  <c r="CG18" i="2" s="1"/>
  <c r="CI18" i="2" s="1"/>
  <c r="CJ18" i="2" s="1"/>
  <c r="CK18" i="2" s="1"/>
  <c r="CM18" i="2" s="1"/>
  <c r="E18" i="2" s="1"/>
  <c r="C19" i="2" s="1"/>
  <c r="CB18" i="1"/>
  <c r="CD18" i="1" s="1"/>
  <c r="CE18" i="1" s="1"/>
  <c r="CG18" i="1" s="1"/>
  <c r="CH18" i="1" s="1"/>
  <c r="CI18" i="1" s="1"/>
  <c r="CK18" i="1" l="1"/>
  <c r="E18" i="1" s="1"/>
  <c r="D37" i="3"/>
  <c r="G37" i="4" s="1"/>
  <c r="G40" i="2"/>
  <c r="BZ18" i="3"/>
  <c r="CA18" i="3"/>
  <c r="F18" i="1" l="1"/>
  <c r="H18" i="2" s="1"/>
  <c r="C19" i="1"/>
  <c r="K19" i="2" s="1"/>
  <c r="M19" i="2" s="1"/>
  <c r="F18" i="2"/>
  <c r="D38" i="3"/>
  <c r="G38" i="4" s="1"/>
  <c r="G41" i="2"/>
  <c r="CB18" i="3"/>
  <c r="CC18" i="3" s="1"/>
  <c r="CE18" i="3" s="1"/>
  <c r="CF18" i="3" s="1"/>
  <c r="CG18" i="3" s="1"/>
  <c r="CI18" i="3" s="1"/>
  <c r="E18" i="3" s="1"/>
  <c r="C19" i="3" s="1"/>
  <c r="I18" i="2" l="1"/>
  <c r="J18" i="2" s="1"/>
  <c r="D18" i="4" s="1"/>
  <c r="D18" i="5" s="1"/>
  <c r="G19" i="1"/>
  <c r="K19" i="1" s="1"/>
  <c r="O19" i="1" s="1"/>
  <c r="Q19" i="1" s="1"/>
  <c r="D39" i="3"/>
  <c r="G39" i="4" s="1"/>
  <c r="G42" i="2"/>
  <c r="EM19" i="2"/>
  <c r="Q19" i="2"/>
  <c r="CU19" i="2"/>
  <c r="CS19" i="1" l="1"/>
  <c r="CU19" i="1" s="1"/>
  <c r="CW19" i="1" s="1"/>
  <c r="EK19" i="1"/>
  <c r="AG19" i="1"/>
  <c r="AH19" i="1"/>
  <c r="V19" i="1"/>
  <c r="X19" i="1" s="1"/>
  <c r="Y19" i="1" s="1"/>
  <c r="AN19" i="1" s="1"/>
  <c r="K18" i="4"/>
  <c r="M18" i="4" s="1"/>
  <c r="EM18" i="4" s="1"/>
  <c r="G18" i="5"/>
  <c r="I18" i="5" s="1"/>
  <c r="G18" i="6"/>
  <c r="D40" i="3"/>
  <c r="G40" i="4" s="1"/>
  <c r="G43" i="2"/>
  <c r="F18" i="3"/>
  <c r="H18" i="4" s="1"/>
  <c r="G19" i="3"/>
  <c r="I19" i="3" s="1"/>
  <c r="DQ19" i="2"/>
  <c r="AS19" i="2"/>
  <c r="DF19" i="2"/>
  <c r="CW19" i="2"/>
  <c r="S19" i="2"/>
  <c r="AI19" i="2"/>
  <c r="AJ19" i="2"/>
  <c r="X19" i="2"/>
  <c r="Z19" i="2" s="1"/>
  <c r="S19" i="1"/>
  <c r="T19" i="1" s="1"/>
  <c r="AU19" i="1" s="1"/>
  <c r="AA19" i="1"/>
  <c r="DD19" i="1" l="1"/>
  <c r="DF19" i="1" s="1"/>
  <c r="CX19" i="1"/>
  <c r="AQ19" i="1"/>
  <c r="DO19" i="1"/>
  <c r="DS19" i="1" s="1"/>
  <c r="CZ19" i="1"/>
  <c r="CV19" i="1"/>
  <c r="CY19" i="1"/>
  <c r="AI19" i="1"/>
  <c r="AK19" i="1" s="1"/>
  <c r="DE19" i="1"/>
  <c r="CU18" i="4"/>
  <c r="DF18" i="4" s="1"/>
  <c r="Q18" i="4"/>
  <c r="AJ18" i="4" s="1"/>
  <c r="EI18" i="5"/>
  <c r="CQ18" i="5"/>
  <c r="M18" i="5"/>
  <c r="D41" i="3"/>
  <c r="G41" i="4" s="1"/>
  <c r="G44" i="2"/>
  <c r="CQ19" i="3"/>
  <c r="M19" i="3"/>
  <c r="EI19" i="3"/>
  <c r="AC19" i="2"/>
  <c r="U19" i="2"/>
  <c r="V19" i="2" s="1"/>
  <c r="AW19" i="2" s="1"/>
  <c r="DB19" i="2"/>
  <c r="CY19" i="2"/>
  <c r="CZ19" i="2"/>
  <c r="DA19" i="2"/>
  <c r="CX19" i="2"/>
  <c r="DK19" i="2"/>
  <c r="DG19" i="2"/>
  <c r="DI19" i="2"/>
  <c r="DH19" i="2"/>
  <c r="DJ19" i="2"/>
  <c r="DV19" i="2"/>
  <c r="DU19" i="2"/>
  <c r="DT19" i="2"/>
  <c r="DR19" i="2"/>
  <c r="DS19" i="2"/>
  <c r="AA19" i="2"/>
  <c r="AK19" i="2"/>
  <c r="AJ19" i="1"/>
  <c r="AM19" i="1"/>
  <c r="AO19" i="1" s="1"/>
  <c r="Z19" i="1"/>
  <c r="AB19" i="1" s="1"/>
  <c r="DA19" i="1" l="1"/>
  <c r="DB19" i="1" s="1"/>
  <c r="DR19" i="1"/>
  <c r="DH19" i="1"/>
  <c r="DI19" i="1"/>
  <c r="DG19" i="1"/>
  <c r="DP19" i="1"/>
  <c r="DT19" i="1"/>
  <c r="DQ19" i="1"/>
  <c r="S18" i="4"/>
  <c r="U18" i="4" s="1"/>
  <c r="V18" i="4" s="1"/>
  <c r="AW18" i="4" s="1"/>
  <c r="AI18" i="4"/>
  <c r="AK18" i="4" s="1"/>
  <c r="CW18" i="4"/>
  <c r="CY18" i="4" s="1"/>
  <c r="DQ18" i="4"/>
  <c r="DV18" i="4" s="1"/>
  <c r="AS18" i="4"/>
  <c r="X18" i="4"/>
  <c r="Z18" i="4" s="1"/>
  <c r="T18" i="5"/>
  <c r="V18" i="5" s="1"/>
  <c r="O18" i="5"/>
  <c r="AF18" i="5"/>
  <c r="AE18" i="5"/>
  <c r="DI18" i="4"/>
  <c r="DG18" i="4"/>
  <c r="DK18" i="4"/>
  <c r="DH18" i="4"/>
  <c r="DJ18" i="4"/>
  <c r="DB18" i="5"/>
  <c r="CS18" i="5"/>
  <c r="DM18" i="5"/>
  <c r="AO18" i="5"/>
  <c r="D42" i="3"/>
  <c r="G42" i="4" s="1"/>
  <c r="G45" i="2"/>
  <c r="T19" i="3"/>
  <c r="V19" i="3" s="1"/>
  <c r="AF19" i="3"/>
  <c r="AE19" i="3"/>
  <c r="O19" i="3"/>
  <c r="DM19" i="3"/>
  <c r="DB19" i="3"/>
  <c r="AO19" i="3"/>
  <c r="CS19" i="3"/>
  <c r="AM19" i="2"/>
  <c r="DW19" i="2"/>
  <c r="DX19" i="2" s="1"/>
  <c r="AO19" i="2"/>
  <c r="DC19" i="2"/>
  <c r="DD19" i="2" s="1"/>
  <c r="AP19" i="2"/>
  <c r="DL19" i="2"/>
  <c r="DM19" i="2" s="1"/>
  <c r="AL19" i="2"/>
  <c r="AB19" i="2"/>
  <c r="AD19" i="2" s="1"/>
  <c r="BX19" i="2" s="1"/>
  <c r="BV19" i="1"/>
  <c r="BD19" i="1"/>
  <c r="BB19" i="1"/>
  <c r="AL19" i="1"/>
  <c r="BE19" i="1" s="1"/>
  <c r="DT18" i="4" l="1"/>
  <c r="DR18" i="4"/>
  <c r="DJ19" i="1"/>
  <c r="DK19" i="1" s="1"/>
  <c r="DL19" i="1" s="1"/>
  <c r="DM19" i="1" s="1"/>
  <c r="DW19" i="1" s="1"/>
  <c r="DX19" i="1" s="1"/>
  <c r="DU19" i="1"/>
  <c r="DV19" i="1" s="1"/>
  <c r="DU18" i="4"/>
  <c r="AC18" i="4"/>
  <c r="AA18" i="4"/>
  <c r="AB18" i="4" s="1"/>
  <c r="DB18" i="4"/>
  <c r="DS18" i="4"/>
  <c r="DA18" i="4"/>
  <c r="CZ18" i="4"/>
  <c r="CX18" i="4"/>
  <c r="DN19" i="2"/>
  <c r="DO19" i="2" s="1"/>
  <c r="DY19" i="2" s="1"/>
  <c r="DZ19" i="2" s="1"/>
  <c r="AG18" i="5"/>
  <c r="DL18" i="4"/>
  <c r="DM18" i="4" s="1"/>
  <c r="CX18" i="5"/>
  <c r="CV18" i="5"/>
  <c r="CW18" i="5"/>
  <c r="CT18" i="5"/>
  <c r="CU18" i="5"/>
  <c r="DQ18" i="5"/>
  <c r="DO18" i="5"/>
  <c r="DP18" i="5"/>
  <c r="DR18" i="5"/>
  <c r="DN18" i="5"/>
  <c r="DF18" i="5"/>
  <c r="DC18" i="5"/>
  <c r="DE18" i="5"/>
  <c r="DD18" i="5"/>
  <c r="DG18" i="5"/>
  <c r="W18" i="5"/>
  <c r="AK18" i="5" s="1"/>
  <c r="Q18" i="5"/>
  <c r="R18" i="5" s="1"/>
  <c r="AS18" i="5" s="1"/>
  <c r="Y18" i="5"/>
  <c r="AG19" i="3"/>
  <c r="D43" i="3"/>
  <c r="G43" i="4" s="1"/>
  <c r="G46" i="2"/>
  <c r="Y19" i="3"/>
  <c r="Q19" i="3"/>
  <c r="R19" i="3" s="1"/>
  <c r="AS19" i="3" s="1"/>
  <c r="DR19" i="3"/>
  <c r="DQ19" i="3"/>
  <c r="DN19" i="3"/>
  <c r="DO19" i="3"/>
  <c r="DP19" i="3"/>
  <c r="DG19" i="3"/>
  <c r="DD19" i="3"/>
  <c r="DF19" i="3"/>
  <c r="DE19" i="3"/>
  <c r="DC19" i="3"/>
  <c r="CX19" i="3"/>
  <c r="CV19" i="3"/>
  <c r="CU19" i="3"/>
  <c r="CT19" i="3"/>
  <c r="CW19" i="3"/>
  <c r="W19" i="3"/>
  <c r="AN19" i="2"/>
  <c r="AQ19" i="2"/>
  <c r="BD19" i="2" s="1"/>
  <c r="BG19" i="1"/>
  <c r="BF19" i="1"/>
  <c r="EU19" i="1" l="1"/>
  <c r="EV19" i="1" s="1"/>
  <c r="EW19" i="1" s="1"/>
  <c r="EX19" i="1" s="1"/>
  <c r="AP18" i="4"/>
  <c r="DW18" i="4"/>
  <c r="DX18" i="4" s="1"/>
  <c r="AD18" i="4"/>
  <c r="BX18" i="4" s="1"/>
  <c r="AM18" i="4"/>
  <c r="AL18" i="4"/>
  <c r="AO18" i="4"/>
  <c r="DC18" i="4"/>
  <c r="DD18" i="4" s="1"/>
  <c r="DN18" i="4" s="1"/>
  <c r="DO18" i="4" s="1"/>
  <c r="DY18" i="4" s="1"/>
  <c r="DZ18" i="4" s="1"/>
  <c r="AI19" i="3"/>
  <c r="DS18" i="5"/>
  <c r="DT18" i="5" s="1"/>
  <c r="DH18" i="5"/>
  <c r="DI18" i="5" s="1"/>
  <c r="CY18" i="5"/>
  <c r="CZ18" i="5" s="1"/>
  <c r="X18" i="5"/>
  <c r="Z18" i="5" s="1"/>
  <c r="AL18" i="5"/>
  <c r="AM18" i="5" s="1"/>
  <c r="AI18" i="5"/>
  <c r="AH18" i="5"/>
  <c r="D44" i="3"/>
  <c r="G44" i="4" s="1"/>
  <c r="G47" i="2"/>
  <c r="AH19" i="3"/>
  <c r="X19" i="3"/>
  <c r="Z19" i="3" s="1"/>
  <c r="BT19" i="3" s="1"/>
  <c r="AL19" i="3"/>
  <c r="AK19" i="3"/>
  <c r="CY19" i="3"/>
  <c r="CZ19" i="3" s="1"/>
  <c r="DH19" i="3"/>
  <c r="DI19" i="3" s="1"/>
  <c r="DS19" i="3"/>
  <c r="DT19" i="3" s="1"/>
  <c r="BG19" i="2"/>
  <c r="BH19" i="2" s="1"/>
  <c r="BF19" i="2"/>
  <c r="EW19" i="2"/>
  <c r="EX19" i="2" s="1"/>
  <c r="EY19" i="2" s="1"/>
  <c r="EZ19" i="2" s="1"/>
  <c r="EE19" i="2"/>
  <c r="ED19" i="2"/>
  <c r="EA19" i="2"/>
  <c r="EB19" i="2"/>
  <c r="EC19" i="2"/>
  <c r="BH19" i="1"/>
  <c r="BI19" i="1" s="1"/>
  <c r="EA19" i="1"/>
  <c r="DZ19" i="1"/>
  <c r="DY19" i="1"/>
  <c r="EC19" i="1"/>
  <c r="EB19" i="1"/>
  <c r="AQ18" i="4" l="1"/>
  <c r="BD18" i="4" s="1"/>
  <c r="AN18" i="4"/>
  <c r="AJ19" i="3"/>
  <c r="EW18" i="4"/>
  <c r="EX18" i="4" s="1"/>
  <c r="EY18" i="4" s="1"/>
  <c r="EZ18" i="4" s="1"/>
  <c r="AJ18" i="5"/>
  <c r="BC18" i="5" s="1"/>
  <c r="DJ18" i="5"/>
  <c r="DK18" i="5" s="1"/>
  <c r="DU18" i="5" s="1"/>
  <c r="DV18" i="5" s="1"/>
  <c r="AZ18" i="5"/>
  <c r="BT18" i="5"/>
  <c r="BB18" i="5"/>
  <c r="BI19" i="2"/>
  <c r="BJ19" i="2" s="1"/>
  <c r="BK19" i="2" s="1"/>
  <c r="ED18" i="4"/>
  <c r="EA18" i="4"/>
  <c r="EB18" i="4"/>
  <c r="EC18" i="4"/>
  <c r="EE18" i="4"/>
  <c r="D45" i="3"/>
  <c r="G45" i="4" s="1"/>
  <c r="G48" i="2"/>
  <c r="AM19" i="3"/>
  <c r="DJ19" i="3"/>
  <c r="DK19" i="3" s="1"/>
  <c r="EF19" i="2"/>
  <c r="EG19" i="2" s="1"/>
  <c r="EH19" i="2" s="1"/>
  <c r="EI19" i="2" s="1"/>
  <c r="AU19" i="2" s="1"/>
  <c r="T19" i="2" s="1"/>
  <c r="W19" i="2" s="1"/>
  <c r="ED19" i="1"/>
  <c r="EE19" i="1" s="1"/>
  <c r="EF19" i="1" s="1"/>
  <c r="EG19" i="1" s="1"/>
  <c r="AS19" i="1" s="1"/>
  <c r="R19" i="1" s="1"/>
  <c r="U19" i="1" s="1"/>
  <c r="BG18" i="4" l="1"/>
  <c r="BH18" i="4" s="1"/>
  <c r="BC19" i="3"/>
  <c r="BD19" i="3" s="1"/>
  <c r="BF18" i="4"/>
  <c r="ES18" i="5"/>
  <c r="ET18" i="5" s="1"/>
  <c r="EU18" i="5" s="1"/>
  <c r="EV18" i="5" s="1"/>
  <c r="BE18" i="5"/>
  <c r="BD18" i="5"/>
  <c r="EA18" i="5"/>
  <c r="DX18" i="5"/>
  <c r="DZ18" i="5"/>
  <c r="DW18" i="5"/>
  <c r="DY18" i="5"/>
  <c r="EF18" i="4"/>
  <c r="EG18" i="4" s="1"/>
  <c r="EH18" i="4" s="1"/>
  <c r="EI18" i="4" s="1"/>
  <c r="AU18" i="4" s="1"/>
  <c r="T18" i="4" s="1"/>
  <c r="W18" i="4" s="1"/>
  <c r="D46" i="3"/>
  <c r="G46" i="4" s="1"/>
  <c r="G49" i="2"/>
  <c r="AZ19" i="3"/>
  <c r="BB19" i="3"/>
  <c r="DU19" i="3"/>
  <c r="DV19" i="3" s="1"/>
  <c r="ES19" i="3"/>
  <c r="AX19" i="2"/>
  <c r="AV19" i="1"/>
  <c r="BI18" i="4" l="1"/>
  <c r="BJ18" i="4" s="1"/>
  <c r="BK18" i="4" s="1"/>
  <c r="BE19" i="3"/>
  <c r="BF19" i="3" s="1"/>
  <c r="BG19" i="3" s="1"/>
  <c r="BF18" i="5"/>
  <c r="BG18" i="5" s="1"/>
  <c r="EB18" i="5"/>
  <c r="EC18" i="5" s="1"/>
  <c r="ED18" i="5" s="1"/>
  <c r="EE18" i="5" s="1"/>
  <c r="AQ18" i="5" s="1"/>
  <c r="P18" i="5" s="1"/>
  <c r="AX18" i="4"/>
  <c r="D47" i="3"/>
  <c r="G47" i="4" s="1"/>
  <c r="G50" i="2"/>
  <c r="ET19" i="3"/>
  <c r="EU19" i="3" s="1"/>
  <c r="EV19" i="3" s="1"/>
  <c r="EA19" i="3"/>
  <c r="DX19" i="3"/>
  <c r="DW19" i="3"/>
  <c r="DY19" i="3"/>
  <c r="DZ19" i="3"/>
  <c r="BE19" i="2"/>
  <c r="AY19" i="2"/>
  <c r="BY19" i="2"/>
  <c r="BZ19" i="2" s="1"/>
  <c r="BC19" i="1"/>
  <c r="AW19" i="1"/>
  <c r="BW19" i="1"/>
  <c r="BX19" i="1" s="1"/>
  <c r="S18" i="5" l="1"/>
  <c r="AT18" i="5" s="1"/>
  <c r="BE18" i="4"/>
  <c r="AY18" i="4"/>
  <c r="BY18" i="4"/>
  <c r="BZ18" i="4" s="1"/>
  <c r="D48" i="3"/>
  <c r="G48" i="4" s="1"/>
  <c r="G51" i="2"/>
  <c r="EB19" i="3"/>
  <c r="EC19" i="3" s="1"/>
  <c r="ED19" i="3" s="1"/>
  <c r="EE19" i="3" s="1"/>
  <c r="AQ19" i="3" s="1"/>
  <c r="P19" i="3" s="1"/>
  <c r="BB19" i="2"/>
  <c r="BC19" i="2" s="1"/>
  <c r="AZ19" i="2"/>
  <c r="BA19" i="2" s="1"/>
  <c r="BL19" i="2"/>
  <c r="BM19" i="2" s="1"/>
  <c r="BQ19" i="2"/>
  <c r="AX19" i="1"/>
  <c r="AY19" i="1" s="1"/>
  <c r="AZ19" i="1"/>
  <c r="BA19" i="1" s="1"/>
  <c r="BJ19" i="1"/>
  <c r="BK19" i="1" s="1"/>
  <c r="BO19" i="1"/>
  <c r="AU18" i="5" l="1"/>
  <c r="AX18" i="5" s="1"/>
  <c r="AY18" i="5" s="1"/>
  <c r="BA18" i="5"/>
  <c r="BM18" i="5" s="1"/>
  <c r="BU18" i="5"/>
  <c r="BV18" i="5" s="1"/>
  <c r="S19" i="3"/>
  <c r="AT19" i="3" s="1"/>
  <c r="BQ18" i="4"/>
  <c r="BL18" i="4"/>
  <c r="BM18" i="4" s="1"/>
  <c r="BB18" i="4"/>
  <c r="BC18" i="4" s="1"/>
  <c r="AZ18" i="4"/>
  <c r="BA18" i="4" s="1"/>
  <c r="D49" i="3"/>
  <c r="G49" i="4" s="1"/>
  <c r="G52" i="2"/>
  <c r="BN19" i="2"/>
  <c r="BO19" i="2"/>
  <c r="BR19" i="2"/>
  <c r="BS19" i="2"/>
  <c r="BQ19" i="1"/>
  <c r="BP19" i="1"/>
  <c r="BL19" i="1"/>
  <c r="BM19" i="1"/>
  <c r="AV18" i="5" l="1"/>
  <c r="AW18" i="5" s="1"/>
  <c r="BH18" i="5"/>
  <c r="BI18" i="5" s="1"/>
  <c r="BK18" i="5" s="1"/>
  <c r="BA19" i="3"/>
  <c r="BM19" i="3" s="1"/>
  <c r="BU19" i="3"/>
  <c r="BV19" i="3" s="1"/>
  <c r="AU19" i="3"/>
  <c r="AX19" i="3" s="1"/>
  <c r="AY19" i="3" s="1"/>
  <c r="BO18" i="5"/>
  <c r="BN18" i="5"/>
  <c r="BO18" i="4"/>
  <c r="BN18" i="4"/>
  <c r="BR18" i="4"/>
  <c r="BS18" i="4"/>
  <c r="D50" i="3"/>
  <c r="G50" i="4" s="1"/>
  <c r="G53" i="2"/>
  <c r="BT19" i="2"/>
  <c r="BP19" i="2"/>
  <c r="BR19" i="1"/>
  <c r="BN19" i="1"/>
  <c r="AV19" i="3" l="1"/>
  <c r="AW19" i="3" s="1"/>
  <c r="BJ18" i="5"/>
  <c r="BL18" i="5" s="1"/>
  <c r="BH19" i="3"/>
  <c r="BI19" i="3" s="1"/>
  <c r="BK19" i="3" s="1"/>
  <c r="BP18" i="5"/>
  <c r="BP18" i="4"/>
  <c r="BT18" i="4"/>
  <c r="D51" i="3"/>
  <c r="G51" i="4" s="1"/>
  <c r="G54" i="2"/>
  <c r="BO19" i="3"/>
  <c r="BN19" i="3"/>
  <c r="BV19" i="2"/>
  <c r="BW19" i="2" s="1"/>
  <c r="BU19" i="2"/>
  <c r="BT19" i="1"/>
  <c r="BU19" i="1" s="1"/>
  <c r="BS19" i="1"/>
  <c r="BJ19" i="3" l="1"/>
  <c r="BL19" i="3" s="1"/>
  <c r="BQ18" i="5"/>
  <c r="CD18" i="5" s="1"/>
  <c r="BR18" i="5"/>
  <c r="BS18" i="5" s="1"/>
  <c r="BV18" i="4"/>
  <c r="BW18" i="4" s="1"/>
  <c r="BU18" i="4"/>
  <c r="CH18" i="4" s="1"/>
  <c r="D52" i="3"/>
  <c r="G52" i="4" s="1"/>
  <c r="G55" i="2"/>
  <c r="BP19" i="3"/>
  <c r="CH19" i="2"/>
  <c r="CA19" i="2"/>
  <c r="CB19" i="2" s="1"/>
  <c r="CF19" i="1"/>
  <c r="BY19" i="1"/>
  <c r="BZ19" i="1" s="1"/>
  <c r="BW18" i="5" l="1"/>
  <c r="BX18" i="5" s="1"/>
  <c r="BZ18" i="5" s="1"/>
  <c r="CA18" i="4"/>
  <c r="CB18" i="4" s="1"/>
  <c r="CE18" i="4" s="1"/>
  <c r="D53" i="3"/>
  <c r="G53" i="4" s="1"/>
  <c r="G56" i="2"/>
  <c r="BQ19" i="3"/>
  <c r="BR19" i="3"/>
  <c r="BS19" i="3" s="1"/>
  <c r="CD19" i="2"/>
  <c r="CE19" i="2"/>
  <c r="CC19" i="1"/>
  <c r="CB19" i="1"/>
  <c r="CA18" i="5" l="1"/>
  <c r="CB18" i="5" s="1"/>
  <c r="CC18" i="5" s="1"/>
  <c r="CE18" i="5" s="1"/>
  <c r="CF18" i="5" s="1"/>
  <c r="CG18" i="5" s="1"/>
  <c r="CI18" i="5" s="1"/>
  <c r="E18" i="5" s="1"/>
  <c r="C19" i="5" s="1"/>
  <c r="CD18" i="4"/>
  <c r="CF18" i="4" s="1"/>
  <c r="CG18" i="4" s="1"/>
  <c r="CI18" i="4" s="1"/>
  <c r="CJ18" i="4" s="1"/>
  <c r="CK18" i="4" s="1"/>
  <c r="CM18" i="4" s="1"/>
  <c r="E18" i="4" s="1"/>
  <c r="C19" i="4" s="1"/>
  <c r="D54" i="3"/>
  <c r="G54" i="4" s="1"/>
  <c r="G57" i="2"/>
  <c r="CD19" i="3"/>
  <c r="BW19" i="3"/>
  <c r="BX19" i="3" s="1"/>
  <c r="CF19" i="2"/>
  <c r="CG19" i="2" s="1"/>
  <c r="CI19" i="2" s="1"/>
  <c r="CJ19" i="2" s="1"/>
  <c r="CK19" i="2" s="1"/>
  <c r="CD19" i="1"/>
  <c r="CE19" i="1" s="1"/>
  <c r="CG19" i="1" s="1"/>
  <c r="CH19" i="1" s="1"/>
  <c r="CI19" i="1" s="1"/>
  <c r="CK19" i="1" s="1"/>
  <c r="E19" i="1" s="1"/>
  <c r="C20" i="1" s="1"/>
  <c r="CM19" i="2" l="1"/>
  <c r="E19" i="2" s="1"/>
  <c r="C20" i="2" s="1"/>
  <c r="F18" i="4"/>
  <c r="D55" i="3"/>
  <c r="G55" i="4" s="1"/>
  <c r="F19" i="1"/>
  <c r="H19" i="2" s="1"/>
  <c r="CA19" i="3"/>
  <c r="BZ19" i="3"/>
  <c r="I18" i="4" l="1"/>
  <c r="J18" i="4" s="1"/>
  <c r="D18" i="6" s="1"/>
  <c r="F18" i="5"/>
  <c r="H18" i="6" s="1"/>
  <c r="G20" i="1"/>
  <c r="K20" i="1" s="1"/>
  <c r="O20" i="1" s="1"/>
  <c r="AH20" i="1" s="1"/>
  <c r="CB19" i="3"/>
  <c r="CC19" i="3" s="1"/>
  <c r="CE19" i="3" s="1"/>
  <c r="CF19" i="3" s="1"/>
  <c r="CG19" i="3" s="1"/>
  <c r="CI19" i="3" s="1"/>
  <c r="E19" i="3" s="1"/>
  <c r="C20" i="3" s="1"/>
  <c r="D56" i="3"/>
  <c r="G56" i="4" s="1"/>
  <c r="F19" i="2"/>
  <c r="I19" i="2" s="1"/>
  <c r="K20" i="2"/>
  <c r="M20" i="2" s="1"/>
  <c r="D18" i="7" l="1"/>
  <c r="G18" i="8" s="1"/>
  <c r="K18" i="6"/>
  <c r="M18" i="6" s="1"/>
  <c r="EM18" i="6" s="1"/>
  <c r="J19" i="2"/>
  <c r="D19" i="4" s="1"/>
  <c r="K19" i="4" s="1"/>
  <c r="M19" i="4" s="1"/>
  <c r="CS20" i="1"/>
  <c r="DO20" i="1" s="1"/>
  <c r="DS20" i="1" s="1"/>
  <c r="EK20" i="1"/>
  <c r="D57" i="3"/>
  <c r="G57" i="4" s="1"/>
  <c r="F19" i="3"/>
  <c r="H19" i="4" s="1"/>
  <c r="G20" i="3"/>
  <c r="I20" i="3" s="1"/>
  <c r="CU20" i="2"/>
  <c r="EM20" i="2"/>
  <c r="Q20" i="2"/>
  <c r="V20" i="1"/>
  <c r="X20" i="1" s="1"/>
  <c r="AG20" i="1"/>
  <c r="AI20" i="1" s="1"/>
  <c r="Q20" i="1"/>
  <c r="Q18" i="6" l="1"/>
  <c r="S18" i="6" s="1"/>
  <c r="CU18" i="6"/>
  <c r="DQ18" i="6" s="1"/>
  <c r="G18" i="7"/>
  <c r="I18" i="7" s="1"/>
  <c r="EI18" i="7" s="1"/>
  <c r="D19" i="5"/>
  <c r="G19" i="5" s="1"/>
  <c r="I19" i="5" s="1"/>
  <c r="DR20" i="1"/>
  <c r="CU20" i="1"/>
  <c r="CW20" i="1" s="1"/>
  <c r="DT20" i="1"/>
  <c r="DQ20" i="1"/>
  <c r="DP20" i="1"/>
  <c r="AQ20" i="1"/>
  <c r="DD20" i="1"/>
  <c r="DF20" i="1" s="1"/>
  <c r="EI20" i="3"/>
  <c r="CQ20" i="3"/>
  <c r="M20" i="3"/>
  <c r="S20" i="2"/>
  <c r="AI20" i="2"/>
  <c r="AJ20" i="2"/>
  <c r="X20" i="2"/>
  <c r="Z20" i="2" s="1"/>
  <c r="CW20" i="2"/>
  <c r="DQ20" i="2"/>
  <c r="DF20" i="2"/>
  <c r="AS20" i="2"/>
  <c r="Y20" i="1"/>
  <c r="AN20" i="1" s="1"/>
  <c r="S20" i="1"/>
  <c r="T20" i="1" s="1"/>
  <c r="AU20" i="1" s="1"/>
  <c r="AA20" i="1"/>
  <c r="AS18" i="6" l="1"/>
  <c r="DF18" i="6"/>
  <c r="DI18" i="6" s="1"/>
  <c r="AI18" i="6"/>
  <c r="X18" i="6"/>
  <c r="Z18" i="6" s="1"/>
  <c r="AA18" i="6" s="1"/>
  <c r="AP18" i="6" s="1"/>
  <c r="CW18" i="6"/>
  <c r="DB18" i="6" s="1"/>
  <c r="AJ18" i="6"/>
  <c r="M18" i="7"/>
  <c r="T18" i="7" s="1"/>
  <c r="V18" i="7" s="1"/>
  <c r="CQ18" i="7"/>
  <c r="CS18" i="7" s="1"/>
  <c r="CX20" i="1"/>
  <c r="CZ20" i="1"/>
  <c r="CY20" i="1"/>
  <c r="G19" i="6"/>
  <c r="CV20" i="1"/>
  <c r="CU19" i="4"/>
  <c r="Q19" i="4"/>
  <c r="EM19" i="4"/>
  <c r="DU20" i="1"/>
  <c r="DV20" i="1" s="1"/>
  <c r="DH20" i="1"/>
  <c r="DI20" i="1"/>
  <c r="DE20" i="1"/>
  <c r="DG20" i="1"/>
  <c r="U18" i="6"/>
  <c r="V18" i="6" s="1"/>
  <c r="AW18" i="6" s="1"/>
  <c r="AC18" i="6"/>
  <c r="DT18" i="6"/>
  <c r="DV18" i="6"/>
  <c r="DR18" i="6"/>
  <c r="DU18" i="6"/>
  <c r="DS18" i="6"/>
  <c r="AE20" i="3"/>
  <c r="AF20" i="3"/>
  <c r="O20" i="3"/>
  <c r="T20" i="3"/>
  <c r="V20" i="3" s="1"/>
  <c r="CS20" i="3"/>
  <c r="DM20" i="3"/>
  <c r="DB20" i="3"/>
  <c r="AO20" i="3"/>
  <c r="AA20" i="2"/>
  <c r="AB20" i="2" s="1"/>
  <c r="DB20" i="2"/>
  <c r="CY20" i="2"/>
  <c r="CZ20" i="2"/>
  <c r="DA20" i="2"/>
  <c r="CX20" i="2"/>
  <c r="DK20" i="2"/>
  <c r="DH20" i="2"/>
  <c r="DI20" i="2"/>
  <c r="DJ20" i="2"/>
  <c r="DG20" i="2"/>
  <c r="DV20" i="2"/>
  <c r="DT20" i="2"/>
  <c r="DU20" i="2"/>
  <c r="DS20" i="2"/>
  <c r="DR20" i="2"/>
  <c r="AK20" i="2"/>
  <c r="AC20" i="2"/>
  <c r="U20" i="2"/>
  <c r="V20" i="2" s="1"/>
  <c r="AW20" i="2" s="1"/>
  <c r="AM20" i="1"/>
  <c r="AO20" i="1" s="1"/>
  <c r="Z20" i="1"/>
  <c r="AB20" i="1" s="1"/>
  <c r="BV20" i="1" s="1"/>
  <c r="AK20" i="1"/>
  <c r="AJ20" i="1"/>
  <c r="CZ18" i="6" l="1"/>
  <c r="DA18" i="6"/>
  <c r="DH18" i="6"/>
  <c r="DK18" i="6"/>
  <c r="DJ18" i="6"/>
  <c r="DG18" i="6"/>
  <c r="CY18" i="6"/>
  <c r="CX18" i="6"/>
  <c r="AK18" i="6"/>
  <c r="AO18" i="7"/>
  <c r="DB18" i="7"/>
  <c r="DD18" i="7" s="1"/>
  <c r="DM18" i="7"/>
  <c r="DO18" i="7" s="1"/>
  <c r="AE18" i="7"/>
  <c r="O18" i="7"/>
  <c r="Q18" i="7" s="1"/>
  <c r="R18" i="7" s="1"/>
  <c r="AS18" i="7" s="1"/>
  <c r="AF18" i="7"/>
  <c r="AM20" i="2"/>
  <c r="DA20" i="1"/>
  <c r="DB20" i="1" s="1"/>
  <c r="S19" i="4"/>
  <c r="AJ19" i="4"/>
  <c r="AI19" i="4"/>
  <c r="X19" i="4"/>
  <c r="Z19" i="4" s="1"/>
  <c r="CW19" i="4"/>
  <c r="DQ19" i="4"/>
  <c r="AS19" i="4"/>
  <c r="DF19" i="4"/>
  <c r="CQ19" i="5"/>
  <c r="EI19" i="5"/>
  <c r="M19" i="5"/>
  <c r="W20" i="3"/>
  <c r="AL20" i="3" s="1"/>
  <c r="DJ20" i="1"/>
  <c r="DK20" i="1" s="1"/>
  <c r="AL18" i="6"/>
  <c r="DW18" i="6"/>
  <c r="DX18" i="6" s="1"/>
  <c r="AM18" i="6"/>
  <c r="AB18" i="6"/>
  <c r="AD18" i="6" s="1"/>
  <c r="BX18" i="6" s="1"/>
  <c r="AO18" i="6"/>
  <c r="AQ18" i="6" s="1"/>
  <c r="CT18" i="7"/>
  <c r="CU18" i="7"/>
  <c r="CW18" i="7"/>
  <c r="CV18" i="7"/>
  <c r="CX18" i="7"/>
  <c r="AD20" i="2"/>
  <c r="BX20" i="2" s="1"/>
  <c r="DC20" i="2"/>
  <c r="DD20" i="2" s="1"/>
  <c r="AP20" i="2"/>
  <c r="AL20" i="2"/>
  <c r="AO20" i="2"/>
  <c r="DR20" i="3"/>
  <c r="DO20" i="3"/>
  <c r="DN20" i="3"/>
  <c r="DQ20" i="3"/>
  <c r="DP20" i="3"/>
  <c r="CV20" i="3"/>
  <c r="CX20" i="3"/>
  <c r="CT20" i="3"/>
  <c r="CU20" i="3"/>
  <c r="CW20" i="3"/>
  <c r="Y20" i="3"/>
  <c r="Q20" i="3"/>
  <c r="R20" i="3" s="1"/>
  <c r="AS20" i="3" s="1"/>
  <c r="DG20" i="3"/>
  <c r="DE20" i="3"/>
  <c r="DC20" i="3"/>
  <c r="DF20" i="3"/>
  <c r="DD20" i="3"/>
  <c r="AG20" i="3"/>
  <c r="DW20" i="2"/>
  <c r="DX20" i="2" s="1"/>
  <c r="DL20" i="2"/>
  <c r="DM20" i="2" s="1"/>
  <c r="AL20" i="1"/>
  <c r="BE20" i="1" s="1"/>
  <c r="BG20" i="1" s="1"/>
  <c r="BB20" i="1"/>
  <c r="BD20" i="1"/>
  <c r="DC18" i="7" l="1"/>
  <c r="DC18" i="6"/>
  <c r="DD18" i="6" s="1"/>
  <c r="DQ18" i="7"/>
  <c r="DL18" i="6"/>
  <c r="DM18" i="6" s="1"/>
  <c r="DE18" i="7"/>
  <c r="DF18" i="7"/>
  <c r="DG18" i="7"/>
  <c r="DR18" i="7"/>
  <c r="DP18" i="7"/>
  <c r="DN18" i="7"/>
  <c r="Y18" i="7"/>
  <c r="W18" i="7"/>
  <c r="AK18" i="7" s="1"/>
  <c r="AG18" i="7"/>
  <c r="AN20" i="2"/>
  <c r="AK20" i="3"/>
  <c r="AM20" i="3" s="1"/>
  <c r="X20" i="3"/>
  <c r="Z20" i="3" s="1"/>
  <c r="AI20" i="3"/>
  <c r="AH20" i="3"/>
  <c r="AQ20" i="2"/>
  <c r="DL20" i="1"/>
  <c r="DM20" i="1" s="1"/>
  <c r="DW20" i="1" s="1"/>
  <c r="DX20" i="1" s="1"/>
  <c r="EC20" i="1" s="1"/>
  <c r="AK19" i="4"/>
  <c r="AA19" i="4"/>
  <c r="AL19" i="4" s="1"/>
  <c r="DR19" i="4"/>
  <c r="DS19" i="4"/>
  <c r="DV19" i="4"/>
  <c r="DT19" i="4"/>
  <c r="DU19" i="4"/>
  <c r="CX19" i="4"/>
  <c r="DB19" i="4"/>
  <c r="CY19" i="4"/>
  <c r="DA19" i="4"/>
  <c r="CZ19" i="4"/>
  <c r="DK19" i="4"/>
  <c r="DG19" i="4"/>
  <c r="DI19" i="4"/>
  <c r="DJ19" i="4"/>
  <c r="DH19" i="4"/>
  <c r="O19" i="5"/>
  <c r="AE19" i="5"/>
  <c r="AF19" i="5"/>
  <c r="T19" i="5"/>
  <c r="V19" i="5" s="1"/>
  <c r="AO19" i="5"/>
  <c r="DB19" i="5"/>
  <c r="DM19" i="5"/>
  <c r="CS19" i="5"/>
  <c r="AC19" i="4"/>
  <c r="U19" i="4"/>
  <c r="V19" i="4" s="1"/>
  <c r="AW19" i="4" s="1"/>
  <c r="BD18" i="6"/>
  <c r="BF18" i="6"/>
  <c r="DN20" i="2"/>
  <c r="DO20" i="2" s="1"/>
  <c r="DY20" i="2" s="1"/>
  <c r="DZ20" i="2" s="1"/>
  <c r="AN18" i="6"/>
  <c r="BG18" i="6" s="1"/>
  <c r="CY18" i="7"/>
  <c r="CZ18" i="7" s="1"/>
  <c r="DH20" i="3"/>
  <c r="DI20" i="3" s="1"/>
  <c r="DS20" i="3"/>
  <c r="DT20" i="3" s="1"/>
  <c r="CY20" i="3"/>
  <c r="CZ20" i="3" s="1"/>
  <c r="BF20" i="1"/>
  <c r="BH20" i="1" s="1"/>
  <c r="BI20" i="1" s="1"/>
  <c r="DN18" i="6" l="1"/>
  <c r="DO18" i="6" s="1"/>
  <c r="DY18" i="6" s="1"/>
  <c r="DZ18" i="6" s="1"/>
  <c r="DH18" i="7"/>
  <c r="DI18" i="7" s="1"/>
  <c r="DJ18" i="7" s="1"/>
  <c r="DK18" i="7" s="1"/>
  <c r="DS18" i="7"/>
  <c r="DT18" i="7" s="1"/>
  <c r="AI18" i="7"/>
  <c r="X18" i="7"/>
  <c r="Z18" i="7" s="1"/>
  <c r="BT18" i="7" s="1"/>
  <c r="AH18" i="7"/>
  <c r="AL18" i="7"/>
  <c r="AM18" i="7" s="1"/>
  <c r="BG20" i="2"/>
  <c r="BI20" i="2" s="1"/>
  <c r="AJ20" i="3"/>
  <c r="BC20" i="3" s="1"/>
  <c r="BF20" i="2"/>
  <c r="DY20" i="1"/>
  <c r="BD20" i="2"/>
  <c r="W19" i="5"/>
  <c r="AL19" i="5" s="1"/>
  <c r="AP19" i="4"/>
  <c r="AB19" i="4"/>
  <c r="AD19" i="4" s="1"/>
  <c r="BX19" i="4" s="1"/>
  <c r="AO19" i="4"/>
  <c r="AM19" i="4"/>
  <c r="AN19" i="4" s="1"/>
  <c r="DZ20" i="1"/>
  <c r="EA20" i="1"/>
  <c r="EB20" i="1"/>
  <c r="EU20" i="1"/>
  <c r="EV20" i="1" s="1"/>
  <c r="EW20" i="1" s="1"/>
  <c r="EX20" i="1" s="1"/>
  <c r="DC19" i="4"/>
  <c r="DD19" i="4" s="1"/>
  <c r="DC19" i="5"/>
  <c r="DF19" i="5"/>
  <c r="DG19" i="5"/>
  <c r="DD19" i="5"/>
  <c r="DE19" i="5"/>
  <c r="DL19" i="4"/>
  <c r="DM19" i="4" s="1"/>
  <c r="AG19" i="5"/>
  <c r="CX19" i="5"/>
  <c r="CW19" i="5"/>
  <c r="CV19" i="5"/>
  <c r="CU19" i="5"/>
  <c r="CT19" i="5"/>
  <c r="Y19" i="5"/>
  <c r="Q19" i="5"/>
  <c r="R19" i="5" s="1"/>
  <c r="AS19" i="5" s="1"/>
  <c r="DO19" i="5"/>
  <c r="DP19" i="5"/>
  <c r="DQ19" i="5"/>
  <c r="DN19" i="5"/>
  <c r="DR19" i="5"/>
  <c r="DW19" i="4"/>
  <c r="DX19" i="4" s="1"/>
  <c r="EW18" i="6"/>
  <c r="EX18" i="6" s="1"/>
  <c r="EY18" i="6" s="1"/>
  <c r="EZ18" i="6" s="1"/>
  <c r="EW20" i="2"/>
  <c r="EX20" i="2" s="1"/>
  <c r="EY20" i="2" s="1"/>
  <c r="EZ20" i="2" s="1"/>
  <c r="BH18" i="6"/>
  <c r="BI18" i="6"/>
  <c r="EB18" i="6"/>
  <c r="EE18" i="6"/>
  <c r="ED18" i="6"/>
  <c r="EA18" i="6"/>
  <c r="EC18" i="6"/>
  <c r="BT20" i="3"/>
  <c r="BB20" i="3"/>
  <c r="AZ20" i="3"/>
  <c r="DJ20" i="3"/>
  <c r="DK20" i="3" s="1"/>
  <c r="EE20" i="2"/>
  <c r="ED20" i="2"/>
  <c r="EB20" i="2"/>
  <c r="EC20" i="2"/>
  <c r="EA20" i="2"/>
  <c r="BH20" i="2" l="1"/>
  <c r="AJ18" i="7"/>
  <c r="BB18" i="7"/>
  <c r="AZ18" i="7"/>
  <c r="BC18" i="7"/>
  <c r="BE18" i="7" s="1"/>
  <c r="AH19" i="5"/>
  <c r="AI19" i="5"/>
  <c r="AQ19" i="4"/>
  <c r="BF19" i="4" s="1"/>
  <c r="X19" i="5"/>
  <c r="Z19" i="5" s="1"/>
  <c r="BT19" i="5" s="1"/>
  <c r="AK19" i="5"/>
  <c r="AM19" i="5" s="1"/>
  <c r="ED20" i="1"/>
  <c r="EE20" i="1" s="1"/>
  <c r="EF20" i="1" s="1"/>
  <c r="EG20" i="1" s="1"/>
  <c r="AS20" i="1" s="1"/>
  <c r="R20" i="1" s="1"/>
  <c r="U20" i="1" s="1"/>
  <c r="AV20" i="1" s="1"/>
  <c r="DN19" i="4"/>
  <c r="DO19" i="4" s="1"/>
  <c r="EW19" i="4" s="1"/>
  <c r="EX19" i="4" s="1"/>
  <c r="EY19" i="4" s="1"/>
  <c r="EZ19" i="4" s="1"/>
  <c r="CY19" i="5"/>
  <c r="CZ19" i="5" s="1"/>
  <c r="DS19" i="5"/>
  <c r="DT19" i="5" s="1"/>
  <c r="DH19" i="5"/>
  <c r="DI19" i="5" s="1"/>
  <c r="EF18" i="6"/>
  <c r="EG18" i="6" s="1"/>
  <c r="EH18" i="6" s="1"/>
  <c r="EI18" i="6" s="1"/>
  <c r="AU18" i="6" s="1"/>
  <c r="T18" i="6" s="1"/>
  <c r="W18" i="6" s="1"/>
  <c r="DU18" i="7"/>
  <c r="DV18" i="7" s="1"/>
  <c r="ES18" i="7"/>
  <c r="BJ18" i="6"/>
  <c r="BK18" i="6" s="1"/>
  <c r="DU20" i="3"/>
  <c r="DV20" i="3" s="1"/>
  <c r="ES20" i="3"/>
  <c r="BE20" i="3"/>
  <c r="BD20" i="3"/>
  <c r="EF20" i="2"/>
  <c r="EG20" i="2" s="1"/>
  <c r="EH20" i="2" s="1"/>
  <c r="EI20" i="2" s="1"/>
  <c r="AU20" i="2" s="1"/>
  <c r="T20" i="2" s="1"/>
  <c r="W20" i="2" s="1"/>
  <c r="BJ20" i="2"/>
  <c r="BK20" i="2" s="1"/>
  <c r="BD18" i="7" l="1"/>
  <c r="BF18" i="7" s="1"/>
  <c r="BG18" i="7" s="1"/>
  <c r="AJ19" i="5"/>
  <c r="BC19" i="5" s="1"/>
  <c r="BD19" i="5" s="1"/>
  <c r="BG19" i="4"/>
  <c r="BH19" i="4" s="1"/>
  <c r="BD19" i="4"/>
  <c r="AZ19" i="5"/>
  <c r="BB19" i="5"/>
  <c r="DY19" i="4"/>
  <c r="DZ19" i="4" s="1"/>
  <c r="EE19" i="4" s="1"/>
  <c r="DJ19" i="5"/>
  <c r="DK19" i="5" s="1"/>
  <c r="DU19" i="5" s="1"/>
  <c r="DV19" i="5" s="1"/>
  <c r="BC20" i="1"/>
  <c r="BW20" i="1"/>
  <c r="BX20" i="1" s="1"/>
  <c r="AW20" i="1"/>
  <c r="ET18" i="7"/>
  <c r="EU18" i="7" s="1"/>
  <c r="EV18" i="7" s="1"/>
  <c r="DW18" i="7"/>
  <c r="DZ18" i="7"/>
  <c r="DX18" i="7"/>
  <c r="EA18" i="7"/>
  <c r="DY18" i="7"/>
  <c r="AX18" i="6"/>
  <c r="BF20" i="3"/>
  <c r="BG20" i="3" s="1"/>
  <c r="ET20" i="3"/>
  <c r="EU20" i="3" s="1"/>
  <c r="EV20" i="3" s="1"/>
  <c r="EA20" i="3"/>
  <c r="DX20" i="3"/>
  <c r="DW20" i="3"/>
  <c r="DZ20" i="3"/>
  <c r="DY20" i="3"/>
  <c r="AX20" i="2"/>
  <c r="BI19" i="4" l="1"/>
  <c r="BJ19" i="4" s="1"/>
  <c r="BK19" i="4" s="1"/>
  <c r="BE19" i="5"/>
  <c r="BF19" i="5" s="1"/>
  <c r="BG19" i="5" s="1"/>
  <c r="ES19" i="5"/>
  <c r="ET19" i="5" s="1"/>
  <c r="EU19" i="5" s="1"/>
  <c r="EV19" i="5" s="1"/>
  <c r="ED19" i="4"/>
  <c r="EC19" i="4"/>
  <c r="EB19" i="4"/>
  <c r="EA19" i="4"/>
  <c r="DX19" i="5"/>
  <c r="DZ19" i="5"/>
  <c r="EA19" i="5"/>
  <c r="DW19" i="5"/>
  <c r="DY19" i="5"/>
  <c r="AZ20" i="1"/>
  <c r="BA20" i="1" s="1"/>
  <c r="AX20" i="1"/>
  <c r="AY20" i="1" s="1"/>
  <c r="BO20" i="1"/>
  <c r="BJ20" i="1"/>
  <c r="BK20" i="1" s="1"/>
  <c r="BE18" i="6"/>
  <c r="AY18" i="6"/>
  <c r="BY18" i="6"/>
  <c r="BZ18" i="6" s="1"/>
  <c r="EB18" i="7"/>
  <c r="EC18" i="7" s="1"/>
  <c r="ED18" i="7" s="1"/>
  <c r="EE18" i="7" s="1"/>
  <c r="AQ18" i="7" s="1"/>
  <c r="P18" i="7" s="1"/>
  <c r="S18" i="7" s="1"/>
  <c r="EB20" i="3"/>
  <c r="EC20" i="3" s="1"/>
  <c r="ED20" i="3" s="1"/>
  <c r="EE20" i="3" s="1"/>
  <c r="AQ20" i="3" s="1"/>
  <c r="P20" i="3" s="1"/>
  <c r="BE20" i="2"/>
  <c r="AY20" i="2"/>
  <c r="BY20" i="2"/>
  <c r="BZ20" i="2" s="1"/>
  <c r="EF19" i="4" l="1"/>
  <c r="EG19" i="4" s="1"/>
  <c r="EH19" i="4" s="1"/>
  <c r="EI19" i="4" s="1"/>
  <c r="AU19" i="4" s="1"/>
  <c r="T19" i="4" s="1"/>
  <c r="W19" i="4" s="1"/>
  <c r="AX19" i="4" s="1"/>
  <c r="AY19" i="4" s="1"/>
  <c r="EB19" i="5"/>
  <c r="EC19" i="5" s="1"/>
  <c r="ED19" i="5" s="1"/>
  <c r="EE19" i="5" s="1"/>
  <c r="AQ19" i="5" s="1"/>
  <c r="P19" i="5" s="1"/>
  <c r="S19" i="5" s="1"/>
  <c r="AT19" i="5" s="1"/>
  <c r="S20" i="3"/>
  <c r="AT20" i="3" s="1"/>
  <c r="BL20" i="1"/>
  <c r="BM20" i="1"/>
  <c r="BQ20" i="1"/>
  <c r="BP20" i="1"/>
  <c r="BB18" i="6"/>
  <c r="BC18" i="6" s="1"/>
  <c r="AZ18" i="6"/>
  <c r="BA18" i="6" s="1"/>
  <c r="AT18" i="7"/>
  <c r="BQ18" i="6"/>
  <c r="BL18" i="6"/>
  <c r="BM18" i="6" s="1"/>
  <c r="BB20" i="2"/>
  <c r="BC20" i="2" s="1"/>
  <c r="AZ20" i="2"/>
  <c r="BA20" i="2" s="1"/>
  <c r="BQ20" i="2"/>
  <c r="BL20" i="2"/>
  <c r="BM20" i="2" s="1"/>
  <c r="BE19" i="4" l="1"/>
  <c r="BL19" i="4" s="1"/>
  <c r="BM19" i="4" s="1"/>
  <c r="BY19" i="4"/>
  <c r="BZ19" i="4" s="1"/>
  <c r="BB19" i="4"/>
  <c r="BC19" i="4" s="1"/>
  <c r="AZ19" i="4"/>
  <c r="BA19" i="4" s="1"/>
  <c r="BR20" i="1"/>
  <c r="BA19" i="5"/>
  <c r="AU19" i="5"/>
  <c r="BU19" i="5"/>
  <c r="BV19" i="5" s="1"/>
  <c r="AU20" i="3"/>
  <c r="AV20" i="3" s="1"/>
  <c r="AW20" i="3" s="1"/>
  <c r="BA20" i="3"/>
  <c r="BM20" i="3" s="1"/>
  <c r="BU20" i="3"/>
  <c r="BV20" i="3" s="1"/>
  <c r="BN20" i="1"/>
  <c r="BR18" i="6"/>
  <c r="BS18" i="6"/>
  <c r="BO18" i="6"/>
  <c r="BN18" i="6"/>
  <c r="BA18" i="7"/>
  <c r="AU18" i="7"/>
  <c r="BU18" i="7"/>
  <c r="BV18" i="7" s="1"/>
  <c r="BO20" i="2"/>
  <c r="BN20" i="2"/>
  <c r="BR20" i="2"/>
  <c r="BS20" i="2"/>
  <c r="BH20" i="3" l="1"/>
  <c r="BI20" i="3" s="1"/>
  <c r="BK20" i="3" s="1"/>
  <c r="BQ19" i="4"/>
  <c r="BR19" i="4" s="1"/>
  <c r="AX20" i="3"/>
  <c r="AY20" i="3" s="1"/>
  <c r="BH19" i="5"/>
  <c r="BI19" i="5" s="1"/>
  <c r="BM19" i="5"/>
  <c r="AX19" i="5"/>
  <c r="AY19" i="5" s="1"/>
  <c r="AV19" i="5"/>
  <c r="AW19" i="5" s="1"/>
  <c r="BO19" i="4"/>
  <c r="BN19" i="4"/>
  <c r="BP18" i="6"/>
  <c r="BT20" i="1"/>
  <c r="BU20" i="1" s="1"/>
  <c r="BS20" i="1"/>
  <c r="AX18" i="7"/>
  <c r="AY18" i="7" s="1"/>
  <c r="AV18" i="7"/>
  <c r="AW18" i="7" s="1"/>
  <c r="BH18" i="7"/>
  <c r="BI18" i="7" s="1"/>
  <c r="BM18" i="7"/>
  <c r="BT18" i="6"/>
  <c r="BN20" i="3"/>
  <c r="BO20" i="3"/>
  <c r="BP20" i="2"/>
  <c r="BT20" i="2"/>
  <c r="BJ20" i="3" l="1"/>
  <c r="BL20" i="3" s="1"/>
  <c r="BS19" i="4"/>
  <c r="BT19" i="4" s="1"/>
  <c r="BP19" i="4"/>
  <c r="BN19" i="5"/>
  <c r="BO19" i="5"/>
  <c r="BJ19" i="5"/>
  <c r="BK19" i="5"/>
  <c r="BU18" i="6"/>
  <c r="CA18" i="6" s="1"/>
  <c r="CB18" i="6" s="1"/>
  <c r="CF20" i="1"/>
  <c r="BY20" i="1"/>
  <c r="BZ20" i="1" s="1"/>
  <c r="BO18" i="7"/>
  <c r="BN18" i="7"/>
  <c r="BJ18" i="7"/>
  <c r="BK18" i="7"/>
  <c r="BV18" i="6"/>
  <c r="BW18" i="6" s="1"/>
  <c r="BP20" i="3"/>
  <c r="BV20" i="2"/>
  <c r="BW20" i="2" s="1"/>
  <c r="BU20" i="2"/>
  <c r="CH20" i="2" s="1"/>
  <c r="BR20" i="3" l="1"/>
  <c r="BS20" i="3" s="1"/>
  <c r="BU19" i="4"/>
  <c r="CH19" i="4" s="1"/>
  <c r="CH18" i="6"/>
  <c r="BP19" i="5"/>
  <c r="BV19" i="4"/>
  <c r="BW19" i="4" s="1"/>
  <c r="BL19" i="5"/>
  <c r="CB20" i="1"/>
  <c r="CC20" i="1"/>
  <c r="BP18" i="7"/>
  <c r="CD18" i="6"/>
  <c r="CE18" i="6"/>
  <c r="BL18" i="7"/>
  <c r="BQ20" i="3"/>
  <c r="CD20" i="3" s="1"/>
  <c r="CA20" i="2"/>
  <c r="CB20" i="2" s="1"/>
  <c r="CD20" i="2" s="1"/>
  <c r="BW20" i="3" l="1"/>
  <c r="BX20" i="3" s="1"/>
  <c r="BZ20" i="3" s="1"/>
  <c r="CA19" i="4"/>
  <c r="CB19" i="4" s="1"/>
  <c r="BR19" i="5"/>
  <c r="BS19" i="5" s="1"/>
  <c r="BQ19" i="5"/>
  <c r="CD20" i="1"/>
  <c r="CE20" i="1" s="1"/>
  <c r="CG20" i="1" s="1"/>
  <c r="CH20" i="1" s="1"/>
  <c r="CI20" i="1" s="1"/>
  <c r="CK20" i="1" s="1"/>
  <c r="E20" i="1" s="1"/>
  <c r="C21" i="1" s="1"/>
  <c r="BR18" i="7"/>
  <c r="BS18" i="7" s="1"/>
  <c r="BQ18" i="7"/>
  <c r="CF18" i="6"/>
  <c r="CG18" i="6" s="1"/>
  <c r="CI18" i="6" s="1"/>
  <c r="CJ18" i="6" s="1"/>
  <c r="CK18" i="6" s="1"/>
  <c r="CM18" i="6" s="1"/>
  <c r="E18" i="6" s="1"/>
  <c r="C19" i="6" s="1"/>
  <c r="CE20" i="2"/>
  <c r="CF20" i="2" s="1"/>
  <c r="CG20" i="2" s="1"/>
  <c r="CI20" i="2" s="1"/>
  <c r="CJ20" i="2" s="1"/>
  <c r="CK20" i="2" s="1"/>
  <c r="CM20" i="2" s="1"/>
  <c r="E20" i="2" s="1"/>
  <c r="C21" i="2" s="1"/>
  <c r="CA20" i="3" l="1"/>
  <c r="CB20" i="3" s="1"/>
  <c r="CC20" i="3" s="1"/>
  <c r="CE20" i="3" s="1"/>
  <c r="CF20" i="3" s="1"/>
  <c r="CG20" i="3" s="1"/>
  <c r="CI20" i="3" s="1"/>
  <c r="E20" i="3" s="1"/>
  <c r="C21" i="3" s="1"/>
  <c r="CE19" i="4"/>
  <c r="CD19" i="4"/>
  <c r="BW19" i="5"/>
  <c r="BX19" i="5" s="1"/>
  <c r="CD19" i="5"/>
  <c r="F20" i="1"/>
  <c r="H20" i="2" s="1"/>
  <c r="G21" i="1"/>
  <c r="K21" i="1" s="1"/>
  <c r="CD18" i="7"/>
  <c r="BW18" i="7"/>
  <c r="BX18" i="7" s="1"/>
  <c r="CF19" i="4" l="1"/>
  <c r="CG19" i="4" s="1"/>
  <c r="CI19" i="4" s="1"/>
  <c r="CJ19" i="4" s="1"/>
  <c r="CK19" i="4" s="1"/>
  <c r="CM19" i="4" s="1"/>
  <c r="E19" i="4" s="1"/>
  <c r="C20" i="4" s="1"/>
  <c r="CA19" i="5"/>
  <c r="BZ19" i="5"/>
  <c r="CS21" i="1"/>
  <c r="EK21" i="1"/>
  <c r="O21" i="1"/>
  <c r="BZ18" i="7"/>
  <c r="CA18" i="7"/>
  <c r="F18" i="6"/>
  <c r="I18" i="6" s="1"/>
  <c r="J18" i="6" s="1"/>
  <c r="D18" i="8" s="1"/>
  <c r="G21" i="3"/>
  <c r="I21" i="3" s="1"/>
  <c r="F20" i="3"/>
  <c r="H20" i="4" s="1"/>
  <c r="F20" i="2"/>
  <c r="I20" i="2" s="1"/>
  <c r="J20" i="2" l="1"/>
  <c r="F19" i="4"/>
  <c r="CB19" i="5"/>
  <c r="CC19" i="5" s="1"/>
  <c r="CE19" i="5" s="1"/>
  <c r="CF19" i="5" s="1"/>
  <c r="CG19" i="5" s="1"/>
  <c r="CI19" i="5" s="1"/>
  <c r="E19" i="5" s="1"/>
  <c r="AG21" i="1"/>
  <c r="V21" i="1"/>
  <c r="X21" i="1" s="1"/>
  <c r="AH21" i="1"/>
  <c r="Q21" i="1"/>
  <c r="CU21" i="1"/>
  <c r="DO21" i="1"/>
  <c r="DD21" i="1"/>
  <c r="AQ21" i="1"/>
  <c r="D18" i="9"/>
  <c r="K18" i="8"/>
  <c r="M18" i="8" s="1"/>
  <c r="CB18" i="7"/>
  <c r="CC18" i="7" s="1"/>
  <c r="CE18" i="7" s="1"/>
  <c r="CF18" i="7" s="1"/>
  <c r="CG18" i="7" s="1"/>
  <c r="CI18" i="7" s="1"/>
  <c r="E18" i="7" s="1"/>
  <c r="C19" i="7" s="1"/>
  <c r="EI21" i="3"/>
  <c r="CQ21" i="3"/>
  <c r="M21" i="3"/>
  <c r="I19" i="4" l="1"/>
  <c r="J19" i="4" s="1"/>
  <c r="D19" i="6" s="1"/>
  <c r="K21" i="2"/>
  <c r="M21" i="2" s="1"/>
  <c r="Q21" i="2" s="1"/>
  <c r="D20" i="4"/>
  <c r="K20" i="4" s="1"/>
  <c r="M20" i="4" s="1"/>
  <c r="C20" i="5"/>
  <c r="F19" i="5"/>
  <c r="H19" i="6" s="1"/>
  <c r="DG21" i="1"/>
  <c r="DI21" i="1"/>
  <c r="DE21" i="1"/>
  <c r="DH21" i="1"/>
  <c r="DF21" i="1"/>
  <c r="DR21" i="1"/>
  <c r="DP21" i="1"/>
  <c r="DT21" i="1"/>
  <c r="DS21" i="1"/>
  <c r="DQ21" i="1"/>
  <c r="CZ21" i="1"/>
  <c r="CV21" i="1"/>
  <c r="CW21" i="1"/>
  <c r="CX21" i="1"/>
  <c r="CY21" i="1"/>
  <c r="S21" i="1"/>
  <c r="T21" i="1" s="1"/>
  <c r="AU21" i="1" s="1"/>
  <c r="AA21" i="1"/>
  <c r="Y21" i="1"/>
  <c r="AI21" i="1"/>
  <c r="Q18" i="8"/>
  <c r="CU18" i="8"/>
  <c r="EM18" i="8"/>
  <c r="G18" i="9"/>
  <c r="I18" i="9" s="1"/>
  <c r="G18" i="10"/>
  <c r="O21" i="3"/>
  <c r="AE21" i="3"/>
  <c r="AF21" i="3"/>
  <c r="T21" i="3"/>
  <c r="V21" i="3" s="1"/>
  <c r="DM21" i="3"/>
  <c r="DB21" i="3"/>
  <c r="CS21" i="3"/>
  <c r="AO21" i="3"/>
  <c r="K19" i="6" l="1"/>
  <c r="M19" i="6" s="1"/>
  <c r="D19" i="7"/>
  <c r="G19" i="7" s="1"/>
  <c r="I19" i="7" s="1"/>
  <c r="EI19" i="7" s="1"/>
  <c r="EM21" i="2"/>
  <c r="CU21" i="2"/>
  <c r="DQ21" i="2" s="1"/>
  <c r="D20" i="5"/>
  <c r="G20" i="6" s="1"/>
  <c r="AI21" i="2"/>
  <c r="S21" i="2"/>
  <c r="X21" i="2"/>
  <c r="Z21" i="2" s="1"/>
  <c r="AJ21" i="2"/>
  <c r="DU21" i="1"/>
  <c r="DV21" i="1" s="1"/>
  <c r="W21" i="3"/>
  <c r="AL21" i="3" s="1"/>
  <c r="AK21" i="1"/>
  <c r="AM21" i="1"/>
  <c r="AN21" i="1"/>
  <c r="AJ21" i="1"/>
  <c r="DA21" i="1"/>
  <c r="DB21" i="1" s="1"/>
  <c r="Z21" i="1"/>
  <c r="AB21" i="1" s="1"/>
  <c r="DJ21" i="1"/>
  <c r="DK21" i="1" s="1"/>
  <c r="CQ18" i="9"/>
  <c r="M18" i="9"/>
  <c r="EI18" i="9"/>
  <c r="DQ18" i="8"/>
  <c r="AS18" i="8"/>
  <c r="DF18" i="8"/>
  <c r="CW18" i="8"/>
  <c r="S18" i="8"/>
  <c r="X18" i="8"/>
  <c r="Z18" i="8" s="1"/>
  <c r="AI18" i="8"/>
  <c r="AJ18" i="8"/>
  <c r="F18" i="7"/>
  <c r="H18" i="8" s="1"/>
  <c r="DG21" i="3"/>
  <c r="DC21" i="3"/>
  <c r="DD21" i="3"/>
  <c r="DF21" i="3"/>
  <c r="DE21" i="3"/>
  <c r="CX21" i="3"/>
  <c r="CU21" i="3"/>
  <c r="CT21" i="3"/>
  <c r="CW21" i="3"/>
  <c r="CV21" i="3"/>
  <c r="DR21" i="3"/>
  <c r="DO21" i="3"/>
  <c r="DN21" i="3"/>
  <c r="DP21" i="3"/>
  <c r="DQ21" i="3"/>
  <c r="AG21" i="3"/>
  <c r="Q21" i="3"/>
  <c r="R21" i="3" s="1"/>
  <c r="AS21" i="3" s="1"/>
  <c r="Y21" i="3"/>
  <c r="CQ19" i="7" l="1"/>
  <c r="DB19" i="7" s="1"/>
  <c r="G19" i="8"/>
  <c r="M19" i="7"/>
  <c r="AE19" i="7" s="1"/>
  <c r="CU19" i="6"/>
  <c r="Q19" i="6"/>
  <c r="EM19" i="6"/>
  <c r="AS21" i="2"/>
  <c r="CW21" i="2"/>
  <c r="CX21" i="2" s="1"/>
  <c r="DF21" i="2"/>
  <c r="DJ21" i="2" s="1"/>
  <c r="AK21" i="3"/>
  <c r="AM21" i="3" s="1"/>
  <c r="AH21" i="3"/>
  <c r="X21" i="3"/>
  <c r="Z21" i="3" s="1"/>
  <c r="BT21" i="3" s="1"/>
  <c r="G20" i="5"/>
  <c r="I20" i="5" s="1"/>
  <c r="AA21" i="2"/>
  <c r="AP21" i="2" s="1"/>
  <c r="EM20" i="4"/>
  <c r="CU20" i="4"/>
  <c r="Q20" i="4"/>
  <c r="AK21" i="2"/>
  <c r="DT21" i="2"/>
  <c r="DR21" i="2"/>
  <c r="DV21" i="2"/>
  <c r="DU21" i="2"/>
  <c r="DS21" i="2"/>
  <c r="AC21" i="2"/>
  <c r="U21" i="2"/>
  <c r="V21" i="2" s="1"/>
  <c r="AW21" i="2" s="1"/>
  <c r="AI21" i="3"/>
  <c r="AL21" i="1"/>
  <c r="DL21" i="1"/>
  <c r="DM21" i="1" s="1"/>
  <c r="DW21" i="1" s="1"/>
  <c r="DX21" i="1" s="1"/>
  <c r="BV21" i="1"/>
  <c r="AO21" i="1"/>
  <c r="BB21" i="1" s="1"/>
  <c r="AK18" i="8"/>
  <c r="AA18" i="8"/>
  <c r="AL18" i="8" s="1"/>
  <c r="DK18" i="8"/>
  <c r="DH18" i="8"/>
  <c r="DJ18" i="8"/>
  <c r="DI18" i="8"/>
  <c r="DG18" i="8"/>
  <c r="DR18" i="8"/>
  <c r="DU18" i="8"/>
  <c r="DS18" i="8"/>
  <c r="DT18" i="8"/>
  <c r="DV18" i="8"/>
  <c r="T18" i="9"/>
  <c r="V18" i="9" s="1"/>
  <c r="AF18" i="9"/>
  <c r="O18" i="9"/>
  <c r="AE18" i="9"/>
  <c r="U18" i="8"/>
  <c r="V18" i="8" s="1"/>
  <c r="AW18" i="8" s="1"/>
  <c r="AC18" i="8"/>
  <c r="DB18" i="9"/>
  <c r="CS18" i="9"/>
  <c r="AO18" i="9"/>
  <c r="DM18" i="9"/>
  <c r="CZ18" i="8"/>
  <c r="DA18" i="8"/>
  <c r="CY18" i="8"/>
  <c r="DB18" i="8"/>
  <c r="CX18" i="8"/>
  <c r="CY21" i="3"/>
  <c r="CZ21" i="3" s="1"/>
  <c r="T19" i="7"/>
  <c r="V19" i="7" s="1"/>
  <c r="DS21" i="3"/>
  <c r="DT21" i="3" s="1"/>
  <c r="DH21" i="3"/>
  <c r="DI21" i="3" s="1"/>
  <c r="AF19" i="7" l="1"/>
  <c r="AG19" i="7" s="1"/>
  <c r="AO19" i="7"/>
  <c r="DM19" i="7"/>
  <c r="DN19" i="7" s="1"/>
  <c r="CS19" i="7"/>
  <c r="CV19" i="7" s="1"/>
  <c r="O19" i="7"/>
  <c r="Y19" i="7" s="1"/>
  <c r="DH21" i="2"/>
  <c r="DK21" i="2"/>
  <c r="CY21" i="2"/>
  <c r="DG21" i="2"/>
  <c r="AJ19" i="6"/>
  <c r="AI19" i="6"/>
  <c r="S19" i="6"/>
  <c r="X19" i="6"/>
  <c r="Z19" i="6" s="1"/>
  <c r="DB21" i="2"/>
  <c r="DI21" i="2"/>
  <c r="AS19" i="6"/>
  <c r="CW19" i="6"/>
  <c r="DQ19" i="6"/>
  <c r="DF19" i="6"/>
  <c r="DA21" i="2"/>
  <c r="CZ21" i="2"/>
  <c r="AJ21" i="3"/>
  <c r="BC21" i="3" s="1"/>
  <c r="BB21" i="3"/>
  <c r="AM21" i="2"/>
  <c r="AB21" i="2"/>
  <c r="AD21" i="2" s="1"/>
  <c r="AO21" i="2"/>
  <c r="AQ21" i="2" s="1"/>
  <c r="AL21" i="2"/>
  <c r="CQ20" i="5"/>
  <c r="M20" i="5"/>
  <c r="EI20" i="5"/>
  <c r="X20" i="4"/>
  <c r="Z20" i="4" s="1"/>
  <c r="AJ20" i="4"/>
  <c r="S20" i="4"/>
  <c r="AI20" i="4"/>
  <c r="DQ20" i="4"/>
  <c r="DF20" i="4"/>
  <c r="CW20" i="4"/>
  <c r="AS20" i="4"/>
  <c r="DW21" i="2"/>
  <c r="DX21" i="2" s="1"/>
  <c r="EU21" i="1"/>
  <c r="EV21" i="1" s="1"/>
  <c r="EW21" i="1" s="1"/>
  <c r="EX21" i="1" s="1"/>
  <c r="DJ21" i="3"/>
  <c r="DK21" i="3" s="1"/>
  <c r="ES21" i="3" s="1"/>
  <c r="AM18" i="8"/>
  <c r="AN18" i="8" s="1"/>
  <c r="AB18" i="8"/>
  <c r="AD18" i="8" s="1"/>
  <c r="AP18" i="8"/>
  <c r="AZ21" i="3"/>
  <c r="BE21" i="1"/>
  <c r="BD21" i="1"/>
  <c r="EB21" i="1"/>
  <c r="EC21" i="1"/>
  <c r="EA21" i="1"/>
  <c r="DZ21" i="1"/>
  <c r="DY21" i="1"/>
  <c r="AO18" i="8"/>
  <c r="DL18" i="8"/>
  <c r="DM18" i="8" s="1"/>
  <c r="AG18" i="9"/>
  <c r="Q18" i="9"/>
  <c r="R18" i="9" s="1"/>
  <c r="AS18" i="9" s="1"/>
  <c r="Y18" i="9"/>
  <c r="DN18" i="9"/>
  <c r="DP18" i="9"/>
  <c r="DR18" i="9"/>
  <c r="DO18" i="9"/>
  <c r="DQ18" i="9"/>
  <c r="W18" i="9"/>
  <c r="AL18" i="9" s="1"/>
  <c r="DW18" i="8"/>
  <c r="DX18" i="8" s="1"/>
  <c r="DC18" i="8"/>
  <c r="DD18" i="8" s="1"/>
  <c r="CW18" i="9"/>
  <c r="CU18" i="9"/>
  <c r="CV18" i="9"/>
  <c r="CX18" i="9"/>
  <c r="CT18" i="9"/>
  <c r="DG18" i="9"/>
  <c r="DD18" i="9"/>
  <c r="DC18" i="9"/>
  <c r="DE18" i="9"/>
  <c r="DF18" i="9"/>
  <c r="DQ19" i="7"/>
  <c r="DC19" i="7"/>
  <c r="DE19" i="7"/>
  <c r="DF19" i="7"/>
  <c r="DD19" i="7"/>
  <c r="DG19" i="7"/>
  <c r="DR19" i="7" l="1"/>
  <c r="DO19" i="7"/>
  <c r="DP19" i="7"/>
  <c r="CT19" i="7"/>
  <c r="CU19" i="7"/>
  <c r="CX19" i="7"/>
  <c r="Q19" i="7"/>
  <c r="R19" i="7" s="1"/>
  <c r="AS19" i="7" s="1"/>
  <c r="CW19" i="7"/>
  <c r="W19" i="7"/>
  <c r="AK19" i="7" s="1"/>
  <c r="DL21" i="2"/>
  <c r="DM21" i="2" s="1"/>
  <c r="AK19" i="6"/>
  <c r="AA19" i="6"/>
  <c r="AB19" i="6" s="1"/>
  <c r="DC21" i="2"/>
  <c r="DD21" i="2" s="1"/>
  <c r="U19" i="6"/>
  <c r="V19" i="6" s="1"/>
  <c r="AW19" i="6" s="1"/>
  <c r="AC19" i="6"/>
  <c r="DT19" i="6"/>
  <c r="DU19" i="6"/>
  <c r="DV19" i="6"/>
  <c r="DS19" i="6"/>
  <c r="DR19" i="6"/>
  <c r="DG19" i="6"/>
  <c r="DH19" i="6"/>
  <c r="DI19" i="6"/>
  <c r="DK19" i="6"/>
  <c r="DJ19" i="6"/>
  <c r="DA19" i="6"/>
  <c r="CX19" i="6"/>
  <c r="DB19" i="6"/>
  <c r="CZ19" i="6"/>
  <c r="CY19" i="6"/>
  <c r="DU21" i="3"/>
  <c r="DV21" i="3" s="1"/>
  <c r="EA21" i="3" s="1"/>
  <c r="AN21" i="2"/>
  <c r="BG21" i="2" s="1"/>
  <c r="BH21" i="2" s="1"/>
  <c r="BX21" i="2"/>
  <c r="BF21" i="2"/>
  <c r="BD21" i="2"/>
  <c r="AQ18" i="8"/>
  <c r="BG18" i="8" s="1"/>
  <c r="BH18" i="8" s="1"/>
  <c r="AC20" i="4"/>
  <c r="U20" i="4"/>
  <c r="V20" i="4" s="1"/>
  <c r="AW20" i="4" s="1"/>
  <c r="DS20" i="4"/>
  <c r="DT20" i="4"/>
  <c r="DU20" i="4"/>
  <c r="DR20" i="4"/>
  <c r="DV20" i="4"/>
  <c r="AK20" i="4"/>
  <c r="AA20" i="4"/>
  <c r="AP20" i="4" s="1"/>
  <c r="CZ20" i="4"/>
  <c r="DB20" i="4"/>
  <c r="CY20" i="4"/>
  <c r="DA20" i="4"/>
  <c r="CX20" i="4"/>
  <c r="AE20" i="5"/>
  <c r="AF20" i="5"/>
  <c r="O20" i="5"/>
  <c r="T20" i="5"/>
  <c r="V20" i="5" s="1"/>
  <c r="DJ20" i="4"/>
  <c r="DH20" i="4"/>
  <c r="DK20" i="4"/>
  <c r="DG20" i="4"/>
  <c r="DI20" i="4"/>
  <c r="DM20" i="5"/>
  <c r="AO20" i="5"/>
  <c r="DB20" i="5"/>
  <c r="CS20" i="5"/>
  <c r="ED21" i="1"/>
  <c r="EE21" i="1" s="1"/>
  <c r="EF21" i="1" s="1"/>
  <c r="EG21" i="1" s="1"/>
  <c r="AS21" i="1" s="1"/>
  <c r="R21" i="1" s="1"/>
  <c r="U21" i="1" s="1"/>
  <c r="BF21" i="1"/>
  <c r="BG21" i="1"/>
  <c r="X18" i="9"/>
  <c r="Z18" i="9" s="1"/>
  <c r="BT18" i="9" s="1"/>
  <c r="AK18" i="9"/>
  <c r="AM18" i="9" s="1"/>
  <c r="AH18" i="9"/>
  <c r="DH18" i="9"/>
  <c r="DI18" i="9" s="1"/>
  <c r="DH19" i="7"/>
  <c r="DI19" i="7" s="1"/>
  <c r="DS18" i="9"/>
  <c r="DT18" i="9" s="1"/>
  <c r="DN18" i="8"/>
  <c r="DO18" i="8" s="1"/>
  <c r="BX18" i="8"/>
  <c r="CY18" i="9"/>
  <c r="CZ18" i="9" s="1"/>
  <c r="AI18" i="9"/>
  <c r="BE21" i="3"/>
  <c r="BD21" i="3"/>
  <c r="ET21" i="3"/>
  <c r="EU21" i="3" s="1"/>
  <c r="EV21" i="3" s="1"/>
  <c r="CY19" i="7" l="1"/>
  <c r="CZ19" i="7" s="1"/>
  <c r="DS19" i="7"/>
  <c r="DT19" i="7" s="1"/>
  <c r="DN21" i="2"/>
  <c r="DO21" i="2" s="1"/>
  <c r="EW21" i="2" s="1"/>
  <c r="EX21" i="2" s="1"/>
  <c r="EY21" i="2" s="1"/>
  <c r="EZ21" i="2" s="1"/>
  <c r="AL19" i="7"/>
  <c r="AM19" i="7" s="1"/>
  <c r="AI19" i="7"/>
  <c r="AH19" i="7"/>
  <c r="X19" i="7"/>
  <c r="Z19" i="7" s="1"/>
  <c r="BT19" i="7" s="1"/>
  <c r="AM19" i="6"/>
  <c r="AL19" i="6"/>
  <c r="AD19" i="6"/>
  <c r="BX19" i="6" s="1"/>
  <c r="AP19" i="6"/>
  <c r="AO19" i="6"/>
  <c r="DC19" i="6"/>
  <c r="DD19" i="6" s="1"/>
  <c r="DZ21" i="3"/>
  <c r="DW21" i="3"/>
  <c r="BI21" i="2"/>
  <c r="BJ21" i="2" s="1"/>
  <c r="BK21" i="2" s="1"/>
  <c r="DL19" i="6"/>
  <c r="DM19" i="6" s="1"/>
  <c r="DX21" i="3"/>
  <c r="DW19" i="6"/>
  <c r="DX19" i="6" s="1"/>
  <c r="DY21" i="3"/>
  <c r="BF18" i="8"/>
  <c r="BD18" i="8"/>
  <c r="AG20" i="5"/>
  <c r="CU20" i="5"/>
  <c r="CV20" i="5"/>
  <c r="CX20" i="5"/>
  <c r="CT20" i="5"/>
  <c r="CW20" i="5"/>
  <c r="DF20" i="5"/>
  <c r="DG20" i="5"/>
  <c r="DD20" i="5"/>
  <c r="DE20" i="5"/>
  <c r="DC20" i="5"/>
  <c r="W20" i="5"/>
  <c r="AL20" i="5" s="1"/>
  <c r="AO20" i="4"/>
  <c r="AQ20" i="4" s="1"/>
  <c r="AB20" i="4"/>
  <c r="AD20" i="4" s="1"/>
  <c r="AL20" i="4"/>
  <c r="DN20" i="5"/>
  <c r="DO20" i="5"/>
  <c r="DQ20" i="5"/>
  <c r="DP20" i="5"/>
  <c r="DR20" i="5"/>
  <c r="AM20" i="4"/>
  <c r="DL20" i="4"/>
  <c r="DM20" i="4" s="1"/>
  <c r="DC20" i="4"/>
  <c r="DD20" i="4" s="1"/>
  <c r="DW20" i="4"/>
  <c r="DX20" i="4" s="1"/>
  <c r="Q20" i="5"/>
  <c r="R20" i="5" s="1"/>
  <c r="AS20" i="5" s="1"/>
  <c r="Y20" i="5"/>
  <c r="BI18" i="8"/>
  <c r="BJ18" i="8" s="1"/>
  <c r="AJ18" i="9"/>
  <c r="BC18" i="9" s="1"/>
  <c r="BH21" i="1"/>
  <c r="BI21" i="1" s="1"/>
  <c r="AZ18" i="9"/>
  <c r="BB18" i="9"/>
  <c r="AV21" i="1"/>
  <c r="DJ18" i="9"/>
  <c r="DK18" i="9" s="1"/>
  <c r="ES18" i="9" s="1"/>
  <c r="DJ19" i="7"/>
  <c r="DK19" i="7" s="1"/>
  <c r="DU19" i="7" s="1"/>
  <c r="DV19" i="7" s="1"/>
  <c r="DY18" i="8"/>
  <c r="DZ18" i="8" s="1"/>
  <c r="EW18" i="8"/>
  <c r="BF21" i="3"/>
  <c r="BG21" i="3" s="1"/>
  <c r="DY21" i="2" l="1"/>
  <c r="DZ21" i="2" s="1"/>
  <c r="ED21" i="2" s="1"/>
  <c r="BB19" i="7"/>
  <c r="AZ19" i="7"/>
  <c r="AJ19" i="7"/>
  <c r="BC19" i="7" s="1"/>
  <c r="BD19" i="7" s="1"/>
  <c r="AN19" i="6"/>
  <c r="AQ19" i="6"/>
  <c r="DN19" i="6"/>
  <c r="DO19" i="6" s="1"/>
  <c r="EB21" i="3"/>
  <c r="EC21" i="3" s="1"/>
  <c r="ED21" i="3" s="1"/>
  <c r="EE21" i="3" s="1"/>
  <c r="AQ21" i="3" s="1"/>
  <c r="P21" i="3" s="1"/>
  <c r="S21" i="3" s="1"/>
  <c r="AT21" i="3" s="1"/>
  <c r="EA21" i="2"/>
  <c r="BK18" i="8"/>
  <c r="BD20" i="4"/>
  <c r="AI20" i="5"/>
  <c r="AK20" i="5"/>
  <c r="AM20" i="5" s="1"/>
  <c r="AN20" i="4"/>
  <c r="BG20" i="4" s="1"/>
  <c r="X20" i="5"/>
  <c r="Z20" i="5" s="1"/>
  <c r="BT20" i="5" s="1"/>
  <c r="AH20" i="5"/>
  <c r="DN20" i="4"/>
  <c r="DO20" i="4" s="1"/>
  <c r="DY20" i="4" s="1"/>
  <c r="DZ20" i="4" s="1"/>
  <c r="CY20" i="5"/>
  <c r="CZ20" i="5" s="1"/>
  <c r="DH20" i="5"/>
  <c r="DI20" i="5" s="1"/>
  <c r="DS20" i="5"/>
  <c r="DT20" i="5" s="1"/>
  <c r="BX20" i="4"/>
  <c r="BF20" i="4"/>
  <c r="BW21" i="1"/>
  <c r="BX21" i="1" s="1"/>
  <c r="BC21" i="1"/>
  <c r="AW21" i="1"/>
  <c r="DU18" i="9"/>
  <c r="DV18" i="9" s="1"/>
  <c r="DX18" i="9" s="1"/>
  <c r="ES19" i="7"/>
  <c r="ET19" i="7" s="1"/>
  <c r="EU19" i="7" s="1"/>
  <c r="EV19" i="7" s="1"/>
  <c r="ET18" i="9"/>
  <c r="EU18" i="9" s="1"/>
  <c r="EV18" i="9" s="1"/>
  <c r="BE18" i="9"/>
  <c r="BD18" i="9"/>
  <c r="EX18" i="8"/>
  <c r="EY18" i="8" s="1"/>
  <c r="EZ18" i="8" s="1"/>
  <c r="EE18" i="8"/>
  <c r="EA18" i="8"/>
  <c r="ED18" i="8"/>
  <c r="EB18" i="8"/>
  <c r="EC18" i="8"/>
  <c r="DW19" i="7"/>
  <c r="DY19" i="7"/>
  <c r="EA19" i="7"/>
  <c r="DX19" i="7"/>
  <c r="DZ19" i="7"/>
  <c r="EC21" i="2" l="1"/>
  <c r="EE21" i="2"/>
  <c r="EB21" i="2"/>
  <c r="EF21" i="2" s="1"/>
  <c r="EG21" i="2" s="1"/>
  <c r="EH21" i="2" s="1"/>
  <c r="EI21" i="2" s="1"/>
  <c r="AU21" i="2" s="1"/>
  <c r="T21" i="2" s="1"/>
  <c r="W21" i="2" s="1"/>
  <c r="AX21" i="2" s="1"/>
  <c r="AY21" i="2" s="1"/>
  <c r="BB21" i="2" s="1"/>
  <c r="BC21" i="2" s="1"/>
  <c r="BE19" i="7"/>
  <c r="BF19" i="7" s="1"/>
  <c r="BG19" i="7" s="1"/>
  <c r="BG19" i="6"/>
  <c r="BI19" i="6" s="1"/>
  <c r="BD19" i="6"/>
  <c r="BF19" i="6"/>
  <c r="DY19" i="6"/>
  <c r="DZ19" i="6" s="1"/>
  <c r="EW19" i="6"/>
  <c r="EX19" i="6" s="1"/>
  <c r="EY19" i="6" s="1"/>
  <c r="EZ19" i="6" s="1"/>
  <c r="EW20" i="4"/>
  <c r="EX20" i="4" s="1"/>
  <c r="EY20" i="4" s="1"/>
  <c r="EZ20" i="4" s="1"/>
  <c r="AZ20" i="5"/>
  <c r="AJ20" i="5"/>
  <c r="BC20" i="5" s="1"/>
  <c r="BD20" i="5" s="1"/>
  <c r="BB20" i="5"/>
  <c r="DJ20" i="5"/>
  <c r="DK20" i="5" s="1"/>
  <c r="DU20" i="5" s="1"/>
  <c r="DV20" i="5" s="1"/>
  <c r="BI20" i="4"/>
  <c r="BH20" i="4"/>
  <c r="EB20" i="4"/>
  <c r="EA20" i="4"/>
  <c r="ED20" i="4"/>
  <c r="EE20" i="4"/>
  <c r="EC20" i="4"/>
  <c r="DY18" i="9"/>
  <c r="EA18" i="9"/>
  <c r="DZ18" i="9"/>
  <c r="DW18" i="9"/>
  <c r="BF18" i="9"/>
  <c r="BG18" i="9" s="1"/>
  <c r="BO21" i="1"/>
  <c r="BJ21" i="1"/>
  <c r="BK21" i="1" s="1"/>
  <c r="AZ21" i="1"/>
  <c r="BA21" i="1" s="1"/>
  <c r="AX21" i="1"/>
  <c r="AY21" i="1" s="1"/>
  <c r="EF18" i="8"/>
  <c r="EG18" i="8" s="1"/>
  <c r="EH18" i="8" s="1"/>
  <c r="EI18" i="8" s="1"/>
  <c r="AU18" i="8" s="1"/>
  <c r="T18" i="8" s="1"/>
  <c r="W18" i="8" s="1"/>
  <c r="EB19" i="7"/>
  <c r="EC19" i="7" s="1"/>
  <c r="ED19" i="7" s="1"/>
  <c r="EE19" i="7" s="1"/>
  <c r="AQ19" i="7" s="1"/>
  <c r="P19" i="7" s="1"/>
  <c r="S19" i="7" s="1"/>
  <c r="BA21" i="3"/>
  <c r="AU21" i="3"/>
  <c r="BU21" i="3"/>
  <c r="BV21" i="3" s="1"/>
  <c r="BH19" i="6" l="1"/>
  <c r="BJ19" i="6" s="1"/>
  <c r="BK19" i="6" s="1"/>
  <c r="EB19" i="6"/>
  <c r="EA19" i="6"/>
  <c r="EC19" i="6"/>
  <c r="EE19" i="6"/>
  <c r="ED19" i="6"/>
  <c r="BE21" i="2"/>
  <c r="BQ21" i="2" s="1"/>
  <c r="BS21" i="2" s="1"/>
  <c r="BY21" i="2"/>
  <c r="BZ21" i="2" s="1"/>
  <c r="BJ20" i="4"/>
  <c r="BK20" i="4" s="1"/>
  <c r="BE20" i="5"/>
  <c r="BF20" i="5" s="1"/>
  <c r="BG20" i="5" s="1"/>
  <c r="ES20" i="5"/>
  <c r="ET20" i="5" s="1"/>
  <c r="EU20" i="5" s="1"/>
  <c r="EV20" i="5" s="1"/>
  <c r="EF20" i="4"/>
  <c r="EG20" i="4" s="1"/>
  <c r="EH20" i="4" s="1"/>
  <c r="EI20" i="4" s="1"/>
  <c r="AU20" i="4" s="1"/>
  <c r="T20" i="4" s="1"/>
  <c r="W20" i="4" s="1"/>
  <c r="AX20" i="4" s="1"/>
  <c r="AY20" i="4" s="1"/>
  <c r="DY20" i="5"/>
  <c r="EA20" i="5"/>
  <c r="DW20" i="5"/>
  <c r="DZ20" i="5"/>
  <c r="DX20" i="5"/>
  <c r="AZ21" i="2"/>
  <c r="BA21" i="2" s="1"/>
  <c r="EB18" i="9"/>
  <c r="EC18" i="9" s="1"/>
  <c r="ED18" i="9" s="1"/>
  <c r="EE18" i="9" s="1"/>
  <c r="AQ18" i="9" s="1"/>
  <c r="P18" i="9" s="1"/>
  <c r="S18" i="9" s="1"/>
  <c r="AT18" i="9" s="1"/>
  <c r="BL21" i="1"/>
  <c r="BM21" i="1"/>
  <c r="BQ21" i="1"/>
  <c r="BP21" i="1"/>
  <c r="AX18" i="8"/>
  <c r="AT19" i="7"/>
  <c r="AX21" i="3"/>
  <c r="AY21" i="3" s="1"/>
  <c r="AV21" i="3"/>
  <c r="AW21" i="3" s="1"/>
  <c r="BH21" i="3"/>
  <c r="BI21" i="3" s="1"/>
  <c r="BM21" i="3"/>
  <c r="BL21" i="2" l="1"/>
  <c r="BM21" i="2" s="1"/>
  <c r="BO21" i="2" s="1"/>
  <c r="EF19" i="6"/>
  <c r="EG19" i="6" s="1"/>
  <c r="EH19" i="6" s="1"/>
  <c r="EI19" i="6" s="1"/>
  <c r="AU19" i="6" s="1"/>
  <c r="T19" i="6" s="1"/>
  <c r="W19" i="6" s="1"/>
  <c r="AX19" i="6" s="1"/>
  <c r="BR21" i="2"/>
  <c r="BT21" i="2" s="1"/>
  <c r="BE20" i="4"/>
  <c r="BQ20" i="4" s="1"/>
  <c r="EB20" i="5"/>
  <c r="EC20" i="5" s="1"/>
  <c r="ED20" i="5" s="1"/>
  <c r="EE20" i="5" s="1"/>
  <c r="AQ20" i="5" s="1"/>
  <c r="P20" i="5" s="1"/>
  <c r="S20" i="5" s="1"/>
  <c r="AT20" i="5" s="1"/>
  <c r="BA20" i="5" s="1"/>
  <c r="BY20" i="4"/>
  <c r="BZ20" i="4" s="1"/>
  <c r="BR21" i="1"/>
  <c r="BB20" i="4"/>
  <c r="BC20" i="4" s="1"/>
  <c r="AZ20" i="4"/>
  <c r="BA20" i="4" s="1"/>
  <c r="BN21" i="1"/>
  <c r="BA18" i="9"/>
  <c r="AU18" i="9"/>
  <c r="BU18" i="9"/>
  <c r="BV18" i="9" s="1"/>
  <c r="BE18" i="8"/>
  <c r="AY18" i="8"/>
  <c r="BY18" i="8"/>
  <c r="BZ18" i="8" s="1"/>
  <c r="BA19" i="7"/>
  <c r="AU19" i="7"/>
  <c r="BU19" i="7"/>
  <c r="BV19" i="7" s="1"/>
  <c r="BN21" i="3"/>
  <c r="BO21" i="3"/>
  <c r="BJ21" i="3"/>
  <c r="BK21" i="3"/>
  <c r="BN21" i="2" l="1"/>
  <c r="BP21" i="2" s="1"/>
  <c r="BV21" i="2" s="1"/>
  <c r="BW21" i="2" s="1"/>
  <c r="BE19" i="6"/>
  <c r="AY19" i="6"/>
  <c r="BY19" i="6"/>
  <c r="BZ19" i="6" s="1"/>
  <c r="BL20" i="4"/>
  <c r="BM20" i="4" s="1"/>
  <c r="BO20" i="4" s="1"/>
  <c r="BU20" i="5"/>
  <c r="BV20" i="5" s="1"/>
  <c r="AU20" i="5"/>
  <c r="AV20" i="5" s="1"/>
  <c r="AW20" i="5" s="1"/>
  <c r="BR20" i="4"/>
  <c r="BS20" i="4"/>
  <c r="BS21" i="1"/>
  <c r="BY21" i="1" s="1"/>
  <c r="BZ21" i="1" s="1"/>
  <c r="BM20" i="5"/>
  <c r="BH20" i="5"/>
  <c r="BI20" i="5" s="1"/>
  <c r="BT21" i="1"/>
  <c r="BU21" i="1" s="1"/>
  <c r="BL18" i="8"/>
  <c r="BM18" i="8" s="1"/>
  <c r="BQ18" i="8"/>
  <c r="AX18" i="9"/>
  <c r="AY18" i="9" s="1"/>
  <c r="AV18" i="9"/>
  <c r="AW18" i="9" s="1"/>
  <c r="BB18" i="8"/>
  <c r="BC18" i="8" s="1"/>
  <c r="AZ18" i="8"/>
  <c r="BA18" i="8" s="1"/>
  <c r="BM18" i="9"/>
  <c r="BH18" i="9"/>
  <c r="BI18" i="9" s="1"/>
  <c r="BM19" i="7"/>
  <c r="BH19" i="7"/>
  <c r="BI19" i="7" s="1"/>
  <c r="AX19" i="7"/>
  <c r="AY19" i="7" s="1"/>
  <c r="AV19" i="7"/>
  <c r="AW19" i="7" s="1"/>
  <c r="BL21" i="3"/>
  <c r="BP21" i="3"/>
  <c r="BU21" i="2" l="1"/>
  <c r="CH21" i="2" s="1"/>
  <c r="AX20" i="5"/>
  <c r="AY20" i="5" s="1"/>
  <c r="BL19" i="6"/>
  <c r="BM19" i="6" s="1"/>
  <c r="BQ19" i="6"/>
  <c r="BB19" i="6"/>
  <c r="BC19" i="6" s="1"/>
  <c r="AZ19" i="6"/>
  <c r="BA19" i="6" s="1"/>
  <c r="BN20" i="4"/>
  <c r="BP20" i="4" s="1"/>
  <c r="CF21" i="1"/>
  <c r="BO20" i="5"/>
  <c r="BN20" i="5"/>
  <c r="BK20" i="5"/>
  <c r="BJ20" i="5"/>
  <c r="BT20" i="4"/>
  <c r="BR21" i="3"/>
  <c r="BS21" i="3" s="1"/>
  <c r="BQ21" i="3"/>
  <c r="BW21" i="3" s="1"/>
  <c r="BX21" i="3" s="1"/>
  <c r="CC21" i="1"/>
  <c r="CB21" i="1"/>
  <c r="BN18" i="9"/>
  <c r="BO18" i="9"/>
  <c r="BK18" i="9"/>
  <c r="BJ18" i="9"/>
  <c r="BR18" i="8"/>
  <c r="BS18" i="8"/>
  <c r="BO18" i="8"/>
  <c r="BN18" i="8"/>
  <c r="BK19" i="7"/>
  <c r="BJ19" i="7"/>
  <c r="BN19" i="7"/>
  <c r="BO19" i="7"/>
  <c r="CA21" i="2" l="1"/>
  <c r="CB21" i="2" s="1"/>
  <c r="CD21" i="2" s="1"/>
  <c r="BR19" i="6"/>
  <c r="BS19" i="6"/>
  <c r="BO19" i="6"/>
  <c r="BN19" i="6"/>
  <c r="BP20" i="5"/>
  <c r="BL20" i="5"/>
  <c r="BU20" i="4"/>
  <c r="CA20" i="4" s="1"/>
  <c r="CB20" i="4" s="1"/>
  <c r="CE20" i="4" s="1"/>
  <c r="CD21" i="1"/>
  <c r="CE21" i="1" s="1"/>
  <c r="CG21" i="1" s="1"/>
  <c r="CH21" i="1" s="1"/>
  <c r="CI21" i="1" s="1"/>
  <c r="CK21" i="1" s="1"/>
  <c r="E21" i="1" s="1"/>
  <c r="F21" i="1" s="1"/>
  <c r="H21" i="2" s="1"/>
  <c r="CD21" i="3"/>
  <c r="BV20" i="4"/>
  <c r="BW20" i="4" s="1"/>
  <c r="BL18" i="9"/>
  <c r="BL19" i="7"/>
  <c r="BP18" i="8"/>
  <c r="BP19" i="7"/>
  <c r="BT18" i="8"/>
  <c r="BP18" i="9"/>
  <c r="BZ21" i="3"/>
  <c r="CA21" i="3"/>
  <c r="CE21" i="2" l="1"/>
  <c r="CF21" i="2" s="1"/>
  <c r="CG21" i="2" s="1"/>
  <c r="CI21" i="2" s="1"/>
  <c r="CJ21" i="2" s="1"/>
  <c r="CK21" i="2" s="1"/>
  <c r="CM21" i="2" s="1"/>
  <c r="E21" i="2" s="1"/>
  <c r="C22" i="2" s="1"/>
  <c r="BP19" i="6"/>
  <c r="BT19" i="6"/>
  <c r="CH20" i="4"/>
  <c r="BR20" i="5"/>
  <c r="BS20" i="5" s="1"/>
  <c r="BQ20" i="5"/>
  <c r="CD20" i="5" s="1"/>
  <c r="C22" i="1"/>
  <c r="G22" i="1" s="1"/>
  <c r="K22" i="1" s="1"/>
  <c r="CD20" i="4"/>
  <c r="CF20" i="4" s="1"/>
  <c r="CG20" i="4" s="1"/>
  <c r="CI20" i="4" s="1"/>
  <c r="CJ20" i="4" s="1"/>
  <c r="CK20" i="4" s="1"/>
  <c r="CM20" i="4" s="1"/>
  <c r="E20" i="4" s="1"/>
  <c r="C21" i="4" s="1"/>
  <c r="BV18" i="8"/>
  <c r="BW18" i="8" s="1"/>
  <c r="BR18" i="9"/>
  <c r="BS18" i="9" s="1"/>
  <c r="BU18" i="8"/>
  <c r="CH18" i="8" s="1"/>
  <c r="BQ19" i="7"/>
  <c r="CD19" i="7" s="1"/>
  <c r="BR19" i="7"/>
  <c r="BS19" i="7" s="1"/>
  <c r="BQ18" i="9"/>
  <c r="BW18" i="9" s="1"/>
  <c r="BX18" i="9" s="1"/>
  <c r="CB21" i="3"/>
  <c r="CC21" i="3" s="1"/>
  <c r="CE21" i="3" s="1"/>
  <c r="CF21" i="3" s="1"/>
  <c r="CG21" i="3" s="1"/>
  <c r="CI21" i="3" s="1"/>
  <c r="E21" i="3" s="1"/>
  <c r="C22" i="3" s="1"/>
  <c r="BV19" i="6" l="1"/>
  <c r="BW19" i="6" s="1"/>
  <c r="BU19" i="6"/>
  <c r="BW20" i="5"/>
  <c r="BX20" i="5" s="1"/>
  <c r="CA20" i="5" s="1"/>
  <c r="CA18" i="8"/>
  <c r="CB18" i="8" s="1"/>
  <c r="CD18" i="8" s="1"/>
  <c r="BW19" i="7"/>
  <c r="BX19" i="7" s="1"/>
  <c r="BZ19" i="7" s="1"/>
  <c r="CD18" i="9"/>
  <c r="EK22" i="1"/>
  <c r="O22" i="1"/>
  <c r="CS22" i="1"/>
  <c r="BZ18" i="9"/>
  <c r="CA18" i="9"/>
  <c r="F21" i="2"/>
  <c r="I21" i="2" s="1"/>
  <c r="CH19" i="6" l="1"/>
  <c r="CA19" i="6"/>
  <c r="CB19" i="6" s="1"/>
  <c r="J21" i="2"/>
  <c r="BZ20" i="5"/>
  <c r="CB20" i="5" s="1"/>
  <c r="CC20" i="5" s="1"/>
  <c r="CE20" i="5" s="1"/>
  <c r="CF20" i="5" s="1"/>
  <c r="CG20" i="5" s="1"/>
  <c r="CI20" i="5" s="1"/>
  <c r="E20" i="5" s="1"/>
  <c r="C21" i="5" s="1"/>
  <c r="CE18" i="8"/>
  <c r="CF18" i="8" s="1"/>
  <c r="CG18" i="8" s="1"/>
  <c r="CI18" i="8" s="1"/>
  <c r="CJ18" i="8" s="1"/>
  <c r="CK18" i="8" s="1"/>
  <c r="CM18" i="8" s="1"/>
  <c r="E18" i="8" s="1"/>
  <c r="C19" i="8" s="1"/>
  <c r="CA19" i="7"/>
  <c r="CB19" i="7" s="1"/>
  <c r="CC19" i="7" s="1"/>
  <c r="CE19" i="7" s="1"/>
  <c r="CF19" i="7" s="1"/>
  <c r="CG19" i="7" s="1"/>
  <c r="CI19" i="7" s="1"/>
  <c r="E19" i="7" s="1"/>
  <c r="C20" i="7" s="1"/>
  <c r="V22" i="1"/>
  <c r="X22" i="1" s="1"/>
  <c r="AH22" i="1"/>
  <c r="Q22" i="1"/>
  <c r="AG22" i="1"/>
  <c r="CU22" i="1"/>
  <c r="DD22" i="1"/>
  <c r="DO22" i="1"/>
  <c r="AQ22" i="1"/>
  <c r="CB18" i="9"/>
  <c r="CC18" i="9" s="1"/>
  <c r="CE18" i="9" s="1"/>
  <c r="CF18" i="9" s="1"/>
  <c r="CG18" i="9" s="1"/>
  <c r="CI18" i="9" s="1"/>
  <c r="E18" i="9" s="1"/>
  <c r="C19" i="9" s="1"/>
  <c r="F20" i="4"/>
  <c r="F21" i="3"/>
  <c r="H21" i="4" s="1"/>
  <c r="G22" i="3"/>
  <c r="I22" i="3" s="1"/>
  <c r="CE19" i="6" l="1"/>
  <c r="CD19" i="6"/>
  <c r="I20" i="4"/>
  <c r="J20" i="4" s="1"/>
  <c r="D20" i="6" s="1"/>
  <c r="D20" i="7" s="1"/>
  <c r="K22" i="2"/>
  <c r="M22" i="2" s="1"/>
  <c r="EM22" i="2" s="1"/>
  <c r="D21" i="4"/>
  <c r="K21" i="4" s="1"/>
  <c r="M21" i="4" s="1"/>
  <c r="AI22" i="1"/>
  <c r="F19" i="7"/>
  <c r="H19" i="8" s="1"/>
  <c r="DQ22" i="1"/>
  <c r="DP22" i="1"/>
  <c r="DT22" i="1"/>
  <c r="DS22" i="1"/>
  <c r="DR22" i="1"/>
  <c r="CV22" i="1"/>
  <c r="CZ22" i="1"/>
  <c r="CW22" i="1"/>
  <c r="CY22" i="1"/>
  <c r="CX22" i="1"/>
  <c r="DH22" i="1"/>
  <c r="DG22" i="1"/>
  <c r="DF22" i="1"/>
  <c r="DE22" i="1"/>
  <c r="DI22" i="1"/>
  <c r="AA22" i="1"/>
  <c r="S22" i="1"/>
  <c r="T22" i="1" s="1"/>
  <c r="AU22" i="1" s="1"/>
  <c r="Y22" i="1"/>
  <c r="AM22" i="1" s="1"/>
  <c r="F18" i="8"/>
  <c r="I18" i="8" s="1"/>
  <c r="J18" i="8" s="1"/>
  <c r="D18" i="10" s="1"/>
  <c r="F20" i="5"/>
  <c r="H20" i="6" s="1"/>
  <c r="CQ22" i="3"/>
  <c r="M22" i="3"/>
  <c r="EI22" i="3"/>
  <c r="CF19" i="6" l="1"/>
  <c r="CG19" i="6" s="1"/>
  <c r="CI19" i="6" s="1"/>
  <c r="CJ19" i="6" s="1"/>
  <c r="CK19" i="6" s="1"/>
  <c r="CM19" i="6" s="1"/>
  <c r="E19" i="6" s="1"/>
  <c r="C20" i="6" s="1"/>
  <c r="K20" i="6" s="1"/>
  <c r="M20" i="6" s="1"/>
  <c r="Q22" i="2"/>
  <c r="AJ22" i="2" s="1"/>
  <c r="CU22" i="2"/>
  <c r="D21" i="5"/>
  <c r="G21" i="5" s="1"/>
  <c r="I21" i="5" s="1"/>
  <c r="DJ22" i="1"/>
  <c r="DK22" i="1" s="1"/>
  <c r="DA22" i="1"/>
  <c r="DB22" i="1" s="1"/>
  <c r="AN22" i="1"/>
  <c r="AO22" i="1" s="1"/>
  <c r="AJ22" i="1"/>
  <c r="Z22" i="1"/>
  <c r="AB22" i="1" s="1"/>
  <c r="AK22" i="1"/>
  <c r="DU22" i="1"/>
  <c r="DV22" i="1" s="1"/>
  <c r="F18" i="9"/>
  <c r="H18" i="10" s="1"/>
  <c r="L18" i="10"/>
  <c r="N18" i="10" s="1"/>
  <c r="G20" i="8"/>
  <c r="G20" i="7"/>
  <c r="I20" i="7" s="1"/>
  <c r="O22" i="3"/>
  <c r="AF22" i="3"/>
  <c r="AE22" i="3"/>
  <c r="T22" i="3"/>
  <c r="V22" i="3" s="1"/>
  <c r="AO22" i="3"/>
  <c r="DM22" i="3"/>
  <c r="DB22" i="3"/>
  <c r="CS22" i="3"/>
  <c r="F19" i="6" l="1"/>
  <c r="I19" i="6" s="1"/>
  <c r="J19" i="6" s="1"/>
  <c r="D19" i="8" s="1"/>
  <c r="K19" i="8" s="1"/>
  <c r="M19" i="8" s="1"/>
  <c r="AI22" i="2"/>
  <c r="AK22" i="2" s="1"/>
  <c r="X22" i="2"/>
  <c r="Z22" i="2" s="1"/>
  <c r="S22" i="2"/>
  <c r="DQ22" i="2"/>
  <c r="DF22" i="2"/>
  <c r="AS22" i="2"/>
  <c r="CW22" i="2"/>
  <c r="AG22" i="3"/>
  <c r="EM21" i="4"/>
  <c r="Q21" i="4"/>
  <c r="CU21" i="4"/>
  <c r="G21" i="6"/>
  <c r="BB22" i="1"/>
  <c r="BV22" i="1"/>
  <c r="BD22" i="1"/>
  <c r="AL22" i="1"/>
  <c r="BE22" i="1" s="1"/>
  <c r="DL22" i="1"/>
  <c r="DM22" i="1" s="1"/>
  <c r="EN18" i="10"/>
  <c r="R18" i="10"/>
  <c r="CV18" i="10"/>
  <c r="CU20" i="6"/>
  <c r="Q20" i="6"/>
  <c r="EM20" i="6"/>
  <c r="W22" i="3"/>
  <c r="EI20" i="7"/>
  <c r="CQ20" i="7"/>
  <c r="M20" i="7"/>
  <c r="DR22" i="3"/>
  <c r="DO22" i="3"/>
  <c r="DN22" i="3"/>
  <c r="DP22" i="3"/>
  <c r="DQ22" i="3"/>
  <c r="DG22" i="3"/>
  <c r="DF22" i="3"/>
  <c r="DE22" i="3"/>
  <c r="DC22" i="3"/>
  <c r="DD22" i="3"/>
  <c r="Y22" i="3"/>
  <c r="Q22" i="3"/>
  <c r="R22" i="3" s="1"/>
  <c r="AS22" i="3" s="1"/>
  <c r="CX22" i="3"/>
  <c r="CT22" i="3"/>
  <c r="CV22" i="3"/>
  <c r="CW22" i="3"/>
  <c r="CU22" i="3"/>
  <c r="D19" i="9" l="1"/>
  <c r="G19" i="10" s="1"/>
  <c r="U22" i="2"/>
  <c r="V22" i="2" s="1"/>
  <c r="AW22" i="2" s="1"/>
  <c r="AC22" i="2"/>
  <c r="AA22" i="2"/>
  <c r="CX22" i="2"/>
  <c r="CZ22" i="2"/>
  <c r="DB22" i="2"/>
  <c r="CY22" i="2"/>
  <c r="DA22" i="2"/>
  <c r="DJ22" i="2"/>
  <c r="DG22" i="2"/>
  <c r="DK22" i="2"/>
  <c r="DI22" i="2"/>
  <c r="DH22" i="2"/>
  <c r="AI22" i="3"/>
  <c r="DR22" i="2"/>
  <c r="DU22" i="2"/>
  <c r="DV22" i="2"/>
  <c r="DS22" i="2"/>
  <c r="DT22" i="2"/>
  <c r="CW21" i="4"/>
  <c r="DF21" i="4"/>
  <c r="AS21" i="4"/>
  <c r="DQ21" i="4"/>
  <c r="AI21" i="4"/>
  <c r="X21" i="4"/>
  <c r="Z21" i="4" s="1"/>
  <c r="S21" i="4"/>
  <c r="AJ21" i="4"/>
  <c r="EI21" i="5"/>
  <c r="M21" i="5"/>
  <c r="CQ21" i="5"/>
  <c r="DW22" i="1"/>
  <c r="DX22" i="1" s="1"/>
  <c r="EU22" i="1"/>
  <c r="BG22" i="1"/>
  <c r="BF22" i="1"/>
  <c r="DR18" i="10"/>
  <c r="DG18" i="10"/>
  <c r="CX18" i="10"/>
  <c r="AT18" i="10"/>
  <c r="AJ18" i="10"/>
  <c r="T18" i="10"/>
  <c r="AK18" i="10"/>
  <c r="Y18" i="10"/>
  <c r="AA18" i="10" s="1"/>
  <c r="X22" i="3"/>
  <c r="Z22" i="3" s="1"/>
  <c r="AK22" i="3"/>
  <c r="AH22" i="3"/>
  <c r="EM19" i="8"/>
  <c r="Q19" i="8"/>
  <c r="CU19" i="8"/>
  <c r="AI20" i="6"/>
  <c r="AJ20" i="6"/>
  <c r="X20" i="6"/>
  <c r="Z20" i="6" s="1"/>
  <c r="S20" i="6"/>
  <c r="CS20" i="7"/>
  <c r="AO20" i="7"/>
  <c r="DM20" i="7"/>
  <c r="DB20" i="7"/>
  <c r="AE20" i="7"/>
  <c r="O20" i="7"/>
  <c r="T20" i="7"/>
  <c r="V20" i="7" s="1"/>
  <c r="AF20" i="7"/>
  <c r="AS20" i="6"/>
  <c r="DF20" i="6"/>
  <c r="CW20" i="6"/>
  <c r="DQ20" i="6"/>
  <c r="AL22" i="3"/>
  <c r="DS22" i="3"/>
  <c r="DT22" i="3" s="1"/>
  <c r="CY22" i="3"/>
  <c r="CZ22" i="3" s="1"/>
  <c r="DH22" i="3"/>
  <c r="DI22" i="3" s="1"/>
  <c r="G19" i="9" l="1"/>
  <c r="I19" i="9" s="1"/>
  <c r="M19" i="9" s="1"/>
  <c r="AJ22" i="3"/>
  <c r="AP22" i="2"/>
  <c r="AL22" i="2"/>
  <c r="AM22" i="2"/>
  <c r="AO22" i="2"/>
  <c r="AB22" i="2"/>
  <c r="AD22" i="2" s="1"/>
  <c r="DW22" i="2"/>
  <c r="DX22" i="2" s="1"/>
  <c r="DL22" i="2"/>
  <c r="DM22" i="2" s="1"/>
  <c r="DC22" i="2"/>
  <c r="DD22" i="2" s="1"/>
  <c r="AM22" i="3"/>
  <c r="AZ22" i="3" s="1"/>
  <c r="AA21" i="4"/>
  <c r="AB21" i="4" s="1"/>
  <c r="DS21" i="4"/>
  <c r="DU21" i="4"/>
  <c r="DR21" i="4"/>
  <c r="DV21" i="4"/>
  <c r="DT21" i="4"/>
  <c r="AC21" i="4"/>
  <c r="U21" i="4"/>
  <c r="V21" i="4" s="1"/>
  <c r="AW21" i="4" s="1"/>
  <c r="CS21" i="5"/>
  <c r="AO21" i="5"/>
  <c r="DM21" i="5"/>
  <c r="DB21" i="5"/>
  <c r="O21" i="5"/>
  <c r="AE21" i="5"/>
  <c r="AF21" i="5"/>
  <c r="T21" i="5"/>
  <c r="V21" i="5" s="1"/>
  <c r="DI21" i="4"/>
  <c r="DH21" i="4"/>
  <c r="DJ21" i="4"/>
  <c r="DG21" i="4"/>
  <c r="DK21" i="4"/>
  <c r="AK21" i="4"/>
  <c r="DB21" i="4"/>
  <c r="DA21" i="4"/>
  <c r="CX21" i="4"/>
  <c r="CZ21" i="4"/>
  <c r="CY21" i="4"/>
  <c r="BH22" i="1"/>
  <c r="BI22" i="1" s="1"/>
  <c r="EV22" i="1"/>
  <c r="EW22" i="1" s="1"/>
  <c r="EX22" i="1" s="1"/>
  <c r="EA22" i="1"/>
  <c r="EB22" i="1"/>
  <c r="DY22" i="1"/>
  <c r="EC22" i="1"/>
  <c r="DZ22" i="1"/>
  <c r="AL18" i="10"/>
  <c r="DC18" i="10"/>
  <c r="CY18" i="10"/>
  <c r="DB18" i="10"/>
  <c r="DA18" i="10"/>
  <c r="CZ18" i="10"/>
  <c r="DI18" i="10"/>
  <c r="DL18" i="10"/>
  <c r="DK18" i="10"/>
  <c r="DJ18" i="10"/>
  <c r="DH18" i="10"/>
  <c r="V18" i="10"/>
  <c r="W18" i="10" s="1"/>
  <c r="AX18" i="10" s="1"/>
  <c r="AD18" i="10"/>
  <c r="DW18" i="10"/>
  <c r="DV18" i="10"/>
  <c r="DU18" i="10"/>
  <c r="DT18" i="10"/>
  <c r="DS18" i="10"/>
  <c r="AB18" i="10"/>
  <c r="AC18" i="10" s="1"/>
  <c r="AG20" i="7"/>
  <c r="DV20" i="6"/>
  <c r="DU20" i="6"/>
  <c r="DS20" i="6"/>
  <c r="DR20" i="6"/>
  <c r="DT20" i="6"/>
  <c r="CU20" i="7"/>
  <c r="CW20" i="7"/>
  <c r="CT20" i="7"/>
  <c r="CV20" i="7"/>
  <c r="CX20" i="7"/>
  <c r="CW19" i="8"/>
  <c r="DF19" i="8"/>
  <c r="AS19" i="8"/>
  <c r="DQ19" i="8"/>
  <c r="Y20" i="7"/>
  <c r="Q20" i="7"/>
  <c r="R20" i="7" s="1"/>
  <c r="AS20" i="7" s="1"/>
  <c r="CZ20" i="6"/>
  <c r="DA20" i="6"/>
  <c r="CY20" i="6"/>
  <c r="DB20" i="6"/>
  <c r="CX20" i="6"/>
  <c r="U20" i="6"/>
  <c r="V20" i="6" s="1"/>
  <c r="AW20" i="6" s="1"/>
  <c r="AC20" i="6"/>
  <c r="AI19" i="8"/>
  <c r="X19" i="8"/>
  <c r="Z19" i="8" s="1"/>
  <c r="S19" i="8"/>
  <c r="AJ19" i="8"/>
  <c r="DK20" i="6"/>
  <c r="DI20" i="6"/>
  <c r="DG20" i="6"/>
  <c r="DH20" i="6"/>
  <c r="DJ20" i="6"/>
  <c r="AA20" i="6"/>
  <c r="AL20" i="6" s="1"/>
  <c r="DR20" i="7"/>
  <c r="DQ20" i="7"/>
  <c r="DO20" i="7"/>
  <c r="DN20" i="7"/>
  <c r="DP20" i="7"/>
  <c r="AK20" i="6"/>
  <c r="W20" i="7"/>
  <c r="AH20" i="7" s="1"/>
  <c r="DG20" i="7"/>
  <c r="DD20" i="7"/>
  <c r="DE20" i="7"/>
  <c r="DC20" i="7"/>
  <c r="DF20" i="7"/>
  <c r="BT22" i="3"/>
  <c r="BB22" i="3"/>
  <c r="DJ22" i="3"/>
  <c r="DK22" i="3" s="1"/>
  <c r="EI19" i="9" l="1"/>
  <c r="CQ19" i="9"/>
  <c r="DB19" i="9" s="1"/>
  <c r="BC22" i="3"/>
  <c r="BD22" i="3" s="1"/>
  <c r="BX22" i="2"/>
  <c r="AQ22" i="2"/>
  <c r="BF22" i="2" s="1"/>
  <c r="AN22" i="2"/>
  <c r="AP21" i="4"/>
  <c r="AL21" i="4"/>
  <c r="AM21" i="4"/>
  <c r="DN22" i="2"/>
  <c r="DO22" i="2" s="1"/>
  <c r="W21" i="5"/>
  <c r="AL21" i="5" s="1"/>
  <c r="AO21" i="4"/>
  <c r="DL21" i="4"/>
  <c r="DM21" i="4" s="1"/>
  <c r="DC21" i="5"/>
  <c r="DE21" i="5"/>
  <c r="DG21" i="5"/>
  <c r="DD21" i="5"/>
  <c r="DF21" i="5"/>
  <c r="DW21" i="4"/>
  <c r="DX21" i="4" s="1"/>
  <c r="DR21" i="5"/>
  <c r="DQ21" i="5"/>
  <c r="DN21" i="5"/>
  <c r="DO21" i="5"/>
  <c r="DP21" i="5"/>
  <c r="DC21" i="4"/>
  <c r="DD21" i="4" s="1"/>
  <c r="AG21" i="5"/>
  <c r="CX21" i="5"/>
  <c r="CW21" i="5"/>
  <c r="CV21" i="5"/>
  <c r="CT21" i="5"/>
  <c r="CU21" i="5"/>
  <c r="Y21" i="5"/>
  <c r="Q21" i="5"/>
  <c r="R21" i="5" s="1"/>
  <c r="AS21" i="5" s="1"/>
  <c r="AD21" i="4"/>
  <c r="ED22" i="1"/>
  <c r="EE22" i="1" s="1"/>
  <c r="EF22" i="1" s="1"/>
  <c r="EG22" i="1" s="1"/>
  <c r="AS22" i="1" s="1"/>
  <c r="R22" i="1" s="1"/>
  <c r="U22" i="1" s="1"/>
  <c r="DX18" i="10"/>
  <c r="DY18" i="10" s="1"/>
  <c r="AP18" i="10"/>
  <c r="AM18" i="10"/>
  <c r="AN18" i="10"/>
  <c r="DM18" i="10"/>
  <c r="DN18" i="10" s="1"/>
  <c r="AK19" i="8"/>
  <c r="DD18" i="10"/>
  <c r="DE18" i="10" s="1"/>
  <c r="AE18" i="10"/>
  <c r="AQ18" i="10"/>
  <c r="DH20" i="7"/>
  <c r="DI20" i="7" s="1"/>
  <c r="CY20" i="7"/>
  <c r="CZ20" i="7" s="1"/>
  <c r="DL20" i="6"/>
  <c r="DM20" i="6" s="1"/>
  <c r="AM20" i="6"/>
  <c r="AN20" i="6" s="1"/>
  <c r="DR19" i="8"/>
  <c r="DS19" i="8"/>
  <c r="DT19" i="8"/>
  <c r="DU19" i="8"/>
  <c r="DV19" i="8"/>
  <c r="AB20" i="6"/>
  <c r="AD20" i="6" s="1"/>
  <c r="AO20" i="6"/>
  <c r="AP20" i="6"/>
  <c r="AI20" i="7"/>
  <c r="AJ20" i="7" s="1"/>
  <c r="DJ19" i="8"/>
  <c r="DG19" i="8"/>
  <c r="DH19" i="8"/>
  <c r="DI19" i="8"/>
  <c r="DK19" i="8"/>
  <c r="DW20" i="6"/>
  <c r="DX20" i="6" s="1"/>
  <c r="AF19" i="9"/>
  <c r="AE19" i="9"/>
  <c r="T19" i="9"/>
  <c r="V19" i="9" s="1"/>
  <c r="O19" i="9"/>
  <c r="AL20" i="7"/>
  <c r="DB19" i="8"/>
  <c r="DA19" i="8"/>
  <c r="CZ19" i="8"/>
  <c r="CX19" i="8"/>
  <c r="CY19" i="8"/>
  <c r="U19" i="8"/>
  <c r="V19" i="8" s="1"/>
  <c r="AW19" i="8" s="1"/>
  <c r="AC19" i="8"/>
  <c r="X20" i="7"/>
  <c r="Z20" i="7" s="1"/>
  <c r="DS20" i="7"/>
  <c r="DT20" i="7" s="1"/>
  <c r="AA19" i="8"/>
  <c r="AP19" i="8" s="1"/>
  <c r="DC20" i="6"/>
  <c r="DD20" i="6" s="1"/>
  <c r="AK20" i="7"/>
  <c r="DU22" i="3"/>
  <c r="DV22" i="3" s="1"/>
  <c r="ES22" i="3"/>
  <c r="AO19" i="9" l="1"/>
  <c r="CS19" i="9"/>
  <c r="CT19" i="9" s="1"/>
  <c r="DM19" i="9"/>
  <c r="DQ19" i="9" s="1"/>
  <c r="BG22" i="2"/>
  <c r="BH22" i="2" s="1"/>
  <c r="BE22" i="3"/>
  <c r="BF22" i="3" s="1"/>
  <c r="BG22" i="3" s="1"/>
  <c r="AQ21" i="4"/>
  <c r="BD21" i="4" s="1"/>
  <c r="BD22" i="2"/>
  <c r="AN21" i="4"/>
  <c r="AK21" i="5"/>
  <c r="AM21" i="5" s="1"/>
  <c r="AI21" i="5"/>
  <c r="AH21" i="5"/>
  <c r="X21" i="5"/>
  <c r="Z21" i="5" s="1"/>
  <c r="DY22" i="2"/>
  <c r="DZ22" i="2" s="1"/>
  <c r="EW22" i="2"/>
  <c r="EX22" i="2" s="1"/>
  <c r="EY22" i="2" s="1"/>
  <c r="EZ22" i="2" s="1"/>
  <c r="DN21" i="4"/>
  <c r="DO21" i="4" s="1"/>
  <c r="EW21" i="4" s="1"/>
  <c r="EX21" i="4" s="1"/>
  <c r="EY21" i="4" s="1"/>
  <c r="EZ21" i="4" s="1"/>
  <c r="BX21" i="4"/>
  <c r="CY21" i="5"/>
  <c r="CZ21" i="5" s="1"/>
  <c r="DS21" i="5"/>
  <c r="DT21" i="5" s="1"/>
  <c r="DH21" i="5"/>
  <c r="DI21" i="5" s="1"/>
  <c r="AR18" i="10"/>
  <c r="BG18" i="10" s="1"/>
  <c r="AO18" i="10"/>
  <c r="AM20" i="7"/>
  <c r="BB20" i="7" s="1"/>
  <c r="DJ20" i="7"/>
  <c r="DK20" i="7" s="1"/>
  <c r="DU20" i="7" s="1"/>
  <c r="DV20" i="7" s="1"/>
  <c r="DO18" i="10"/>
  <c r="DP18" i="10" s="1"/>
  <c r="DC19" i="8"/>
  <c r="DD19" i="8" s="1"/>
  <c r="AO19" i="8"/>
  <c r="AQ19" i="8" s="1"/>
  <c r="AM19" i="8"/>
  <c r="AB19" i="8"/>
  <c r="AD19" i="8" s="1"/>
  <c r="BX19" i="8" s="1"/>
  <c r="BY18" i="10"/>
  <c r="DR19" i="9"/>
  <c r="BT20" i="7"/>
  <c r="DL19" i="8"/>
  <c r="DM19" i="8" s="1"/>
  <c r="CW19" i="9"/>
  <c r="DW19" i="8"/>
  <c r="DX19" i="8" s="1"/>
  <c r="Q19" i="9"/>
  <c r="R19" i="9" s="1"/>
  <c r="AS19" i="9" s="1"/>
  <c r="Y19" i="9"/>
  <c r="AL19" i="8"/>
  <c r="W19" i="9"/>
  <c r="AK19" i="9" s="1"/>
  <c r="AQ20" i="6"/>
  <c r="BD20" i="6" s="1"/>
  <c r="DN20" i="6"/>
  <c r="DO20" i="6" s="1"/>
  <c r="AG19" i="9"/>
  <c r="DC19" i="9"/>
  <c r="DG19" i="9"/>
  <c r="DD19" i="9"/>
  <c r="DF19" i="9"/>
  <c r="DE19" i="9"/>
  <c r="BX20" i="6"/>
  <c r="ET22" i="3"/>
  <c r="EU22" i="3" s="1"/>
  <c r="EV22" i="3" s="1"/>
  <c r="EA22" i="3"/>
  <c r="DW22" i="3"/>
  <c r="DY22" i="3"/>
  <c r="DZ22" i="3"/>
  <c r="DX22" i="3"/>
  <c r="BF21" i="4" l="1"/>
  <c r="DO19" i="9"/>
  <c r="DP19" i="9"/>
  <c r="CV19" i="9"/>
  <c r="CU19" i="9"/>
  <c r="CX19" i="9"/>
  <c r="DN19" i="9"/>
  <c r="DS19" i="9" s="1"/>
  <c r="DT19" i="9" s="1"/>
  <c r="BI22" i="2"/>
  <c r="BJ22" i="2" s="1"/>
  <c r="BK22" i="2" s="1"/>
  <c r="BG21" i="4"/>
  <c r="BH21" i="4" s="1"/>
  <c r="AZ21" i="5"/>
  <c r="AJ21" i="5"/>
  <c r="BC21" i="5" s="1"/>
  <c r="BD21" i="5" s="1"/>
  <c r="ED22" i="2"/>
  <c r="EC22" i="2"/>
  <c r="EA22" i="2"/>
  <c r="EB22" i="2"/>
  <c r="EE22" i="2"/>
  <c r="DY21" i="4"/>
  <c r="DZ21" i="4" s="1"/>
  <c r="EB21" i="4" s="1"/>
  <c r="BE18" i="10"/>
  <c r="DJ21" i="5"/>
  <c r="DK21" i="5" s="1"/>
  <c r="BT21" i="5"/>
  <c r="BB21" i="5"/>
  <c r="BH18" i="10"/>
  <c r="BI18" i="10" s="1"/>
  <c r="BC20" i="7"/>
  <c r="BE20" i="7" s="1"/>
  <c r="ES20" i="7"/>
  <c r="ET20" i="7" s="1"/>
  <c r="EU20" i="7" s="1"/>
  <c r="EV20" i="7" s="1"/>
  <c r="AV22" i="1"/>
  <c r="AZ20" i="7"/>
  <c r="DN19" i="8"/>
  <c r="DO19" i="8" s="1"/>
  <c r="DY19" i="8" s="1"/>
  <c r="DZ19" i="8" s="1"/>
  <c r="AH19" i="9"/>
  <c r="AN19" i="8"/>
  <c r="BG19" i="8" s="1"/>
  <c r="BF19" i="8"/>
  <c r="BD19" i="8"/>
  <c r="DZ18" i="10"/>
  <c r="EA18" i="10" s="1"/>
  <c r="EX18" i="10"/>
  <c r="BG20" i="6"/>
  <c r="BH20" i="6" s="1"/>
  <c r="DY20" i="6"/>
  <c r="DZ20" i="6" s="1"/>
  <c r="EW20" i="6"/>
  <c r="DX20" i="7"/>
  <c r="EA20" i="7"/>
  <c r="DY20" i="7"/>
  <c r="DZ20" i="7"/>
  <c r="DW20" i="7"/>
  <c r="BF20" i="6"/>
  <c r="X19" i="9"/>
  <c r="Z19" i="9" s="1"/>
  <c r="DH19" i="9"/>
  <c r="DI19" i="9" s="1"/>
  <c r="AL19" i="9"/>
  <c r="AM19" i="9" s="1"/>
  <c r="AI19" i="9"/>
  <c r="EB22" i="3"/>
  <c r="EC22" i="3" s="1"/>
  <c r="ED22" i="3" s="1"/>
  <c r="EE22" i="3" s="1"/>
  <c r="AQ22" i="3" s="1"/>
  <c r="P22" i="3" s="1"/>
  <c r="S22" i="3" s="1"/>
  <c r="CY19" i="9" l="1"/>
  <c r="CZ19" i="9" s="1"/>
  <c r="DJ19" i="9" s="1"/>
  <c r="DK19" i="9" s="1"/>
  <c r="DU19" i="9" s="1"/>
  <c r="DV19" i="9" s="1"/>
  <c r="BI21" i="4"/>
  <c r="BJ21" i="4" s="1"/>
  <c r="BK21" i="4" s="1"/>
  <c r="BE21" i="5"/>
  <c r="BF21" i="5" s="1"/>
  <c r="BG21" i="5" s="1"/>
  <c r="EE21" i="4"/>
  <c r="EF22" i="2"/>
  <c r="EG22" i="2" s="1"/>
  <c r="EH22" i="2" s="1"/>
  <c r="EI22" i="2" s="1"/>
  <c r="AU22" i="2" s="1"/>
  <c r="T22" i="2" s="1"/>
  <c r="W22" i="2" s="1"/>
  <c r="AX22" i="2" s="1"/>
  <c r="ED21" i="4"/>
  <c r="EA21" i="4"/>
  <c r="EC21" i="4"/>
  <c r="DU21" i="5"/>
  <c r="DV21" i="5" s="1"/>
  <c r="ES21" i="5"/>
  <c r="ET21" i="5" s="1"/>
  <c r="EU21" i="5" s="1"/>
  <c r="EV21" i="5" s="1"/>
  <c r="BJ18" i="10"/>
  <c r="BK18" i="10" s="1"/>
  <c r="BL18" i="10" s="1"/>
  <c r="BD20" i="7"/>
  <c r="BF20" i="7" s="1"/>
  <c r="BG20" i="7" s="1"/>
  <c r="EW19" i="8"/>
  <c r="EX19" i="8" s="1"/>
  <c r="EY19" i="8" s="1"/>
  <c r="EZ19" i="8" s="1"/>
  <c r="BC22" i="1"/>
  <c r="AW22" i="1"/>
  <c r="BW22" i="1"/>
  <c r="BX22" i="1" s="1"/>
  <c r="AJ19" i="9"/>
  <c r="BC19" i="9" s="1"/>
  <c r="BI20" i="6"/>
  <c r="BJ20" i="6" s="1"/>
  <c r="BK20" i="6" s="1"/>
  <c r="EB20" i="7"/>
  <c r="EC20" i="7" s="1"/>
  <c r="ED20" i="7" s="1"/>
  <c r="EE20" i="7" s="1"/>
  <c r="AQ20" i="7" s="1"/>
  <c r="P20" i="7" s="1"/>
  <c r="EY18" i="10"/>
  <c r="EZ18" i="10" s="1"/>
  <c r="FA18" i="10" s="1"/>
  <c r="ED18" i="10"/>
  <c r="EB18" i="10"/>
  <c r="EC18" i="10"/>
  <c r="EF18" i="10"/>
  <c r="EE18" i="10"/>
  <c r="BH19" i="8"/>
  <c r="BI19" i="8"/>
  <c r="EA19" i="8"/>
  <c r="EE19" i="8"/>
  <c r="ED19" i="8"/>
  <c r="EC19" i="8"/>
  <c r="EB19" i="8"/>
  <c r="EX20" i="6"/>
  <c r="EY20" i="6" s="1"/>
  <c r="EZ20" i="6" s="1"/>
  <c r="BT19" i="9"/>
  <c r="BB19" i="9"/>
  <c r="ED20" i="6"/>
  <c r="EA20" i="6"/>
  <c r="EB20" i="6"/>
  <c r="EE20" i="6"/>
  <c r="EC20" i="6"/>
  <c r="AZ19" i="9"/>
  <c r="AT22" i="3"/>
  <c r="BE22" i="2" l="1"/>
  <c r="BY22" i="2"/>
  <c r="BZ22" i="2" s="1"/>
  <c r="AY22" i="2"/>
  <c r="EF21" i="4"/>
  <c r="EG21" i="4" s="1"/>
  <c r="EH21" i="4" s="1"/>
  <c r="EI21" i="4" s="1"/>
  <c r="AU21" i="4" s="1"/>
  <c r="T21" i="4" s="1"/>
  <c r="W21" i="4" s="1"/>
  <c r="AX21" i="4" s="1"/>
  <c r="AY21" i="4" s="1"/>
  <c r="EA21" i="5"/>
  <c r="DX21" i="5"/>
  <c r="DZ21" i="5"/>
  <c r="DW21" i="5"/>
  <c r="DY21" i="5"/>
  <c r="ES19" i="9"/>
  <c r="ET19" i="9" s="1"/>
  <c r="EU19" i="9" s="1"/>
  <c r="EV19" i="9" s="1"/>
  <c r="S20" i="7"/>
  <c r="AT20" i="7" s="1"/>
  <c r="AX22" i="1"/>
  <c r="AY22" i="1" s="1"/>
  <c r="AZ22" i="1"/>
  <c r="BA22" i="1" s="1"/>
  <c r="BJ22" i="1"/>
  <c r="BK22" i="1" s="1"/>
  <c r="BO22" i="1"/>
  <c r="EG18" i="10"/>
  <c r="EH18" i="10" s="1"/>
  <c r="EI18" i="10" s="1"/>
  <c r="EJ18" i="10" s="1"/>
  <c r="AV18" i="10" s="1"/>
  <c r="U18" i="10" s="1"/>
  <c r="X18" i="10" s="1"/>
  <c r="DY19" i="9"/>
  <c r="DW19" i="9"/>
  <c r="DX19" i="9"/>
  <c r="EA19" i="9"/>
  <c r="DZ19" i="9"/>
  <c r="EF19" i="8"/>
  <c r="EG19" i="8" s="1"/>
  <c r="EH19" i="8" s="1"/>
  <c r="EI19" i="8" s="1"/>
  <c r="AU19" i="8" s="1"/>
  <c r="T19" i="8" s="1"/>
  <c r="W19" i="8" s="1"/>
  <c r="BJ19" i="8"/>
  <c r="BK19" i="8" s="1"/>
  <c r="EF20" i="6"/>
  <c r="EG20" i="6" s="1"/>
  <c r="EH20" i="6" s="1"/>
  <c r="EI20" i="6" s="1"/>
  <c r="AU20" i="6" s="1"/>
  <c r="T20" i="6" s="1"/>
  <c r="W20" i="6" s="1"/>
  <c r="BD19" i="9"/>
  <c r="BE19" i="9"/>
  <c r="BA22" i="3"/>
  <c r="AU22" i="3"/>
  <c r="BU22" i="3"/>
  <c r="BV22" i="3" s="1"/>
  <c r="BE21" i="4" l="1"/>
  <c r="BL21" i="4" s="1"/>
  <c r="BM21" i="4" s="1"/>
  <c r="AZ22" i="2"/>
  <c r="BA22" i="2" s="1"/>
  <c r="BB22" i="2"/>
  <c r="BC22" i="2" s="1"/>
  <c r="BQ22" i="2"/>
  <c r="BL22" i="2"/>
  <c r="BM22" i="2" s="1"/>
  <c r="BY21" i="4"/>
  <c r="BZ21" i="4" s="1"/>
  <c r="EB21" i="5"/>
  <c r="EC21" i="5" s="1"/>
  <c r="ED21" i="5" s="1"/>
  <c r="EE21" i="5" s="1"/>
  <c r="AQ21" i="5" s="1"/>
  <c r="P21" i="5" s="1"/>
  <c r="S21" i="5" s="1"/>
  <c r="AT21" i="5" s="1"/>
  <c r="BB21" i="4"/>
  <c r="BC21" i="4" s="1"/>
  <c r="AZ21" i="4"/>
  <c r="BA21" i="4" s="1"/>
  <c r="BU20" i="7"/>
  <c r="BV20" i="7" s="1"/>
  <c r="BA20" i="7"/>
  <c r="BH20" i="7" s="1"/>
  <c r="BI20" i="7" s="1"/>
  <c r="AU20" i="7"/>
  <c r="AX20" i="7" s="1"/>
  <c r="AY20" i="7" s="1"/>
  <c r="BP22" i="1"/>
  <c r="BQ22" i="1"/>
  <c r="BM22" i="1"/>
  <c r="BL22" i="1"/>
  <c r="AY18" i="10"/>
  <c r="AX19" i="8"/>
  <c r="AX20" i="6"/>
  <c r="EB19" i="9"/>
  <c r="EC19" i="9" s="1"/>
  <c r="ED19" i="9" s="1"/>
  <c r="EE19" i="9" s="1"/>
  <c r="AQ19" i="9" s="1"/>
  <c r="P19" i="9" s="1"/>
  <c r="S19" i="9" s="1"/>
  <c r="BF19" i="9"/>
  <c r="BG19" i="9" s="1"/>
  <c r="AX22" i="3"/>
  <c r="AY22" i="3" s="1"/>
  <c r="AV22" i="3"/>
  <c r="AW22" i="3" s="1"/>
  <c r="BH22" i="3"/>
  <c r="BI22" i="3" s="1"/>
  <c r="BM22" i="3"/>
  <c r="BQ21" i="4" l="1"/>
  <c r="BR21" i="4" s="1"/>
  <c r="BN22" i="1"/>
  <c r="BR22" i="2"/>
  <c r="BS22" i="2"/>
  <c r="BN22" i="2"/>
  <c r="BO22" i="2"/>
  <c r="BA21" i="5"/>
  <c r="BU21" i="5"/>
  <c r="BV21" i="5" s="1"/>
  <c r="AU21" i="5"/>
  <c r="BO21" i="4"/>
  <c r="BN21" i="4"/>
  <c r="AV20" i="7"/>
  <c r="AW20" i="7" s="1"/>
  <c r="BM20" i="7"/>
  <c r="BN20" i="7" s="1"/>
  <c r="BR22" i="1"/>
  <c r="BF18" i="10"/>
  <c r="AZ18" i="10"/>
  <c r="BZ18" i="10"/>
  <c r="CA18" i="10" s="1"/>
  <c r="AT19" i="9"/>
  <c r="BK20" i="7"/>
  <c r="BJ20" i="7"/>
  <c r="BE20" i="6"/>
  <c r="AY20" i="6"/>
  <c r="BY20" i="6"/>
  <c r="BZ20" i="6" s="1"/>
  <c r="BE19" i="8"/>
  <c r="AY19" i="8"/>
  <c r="BY19" i="8"/>
  <c r="BZ19" i="8" s="1"/>
  <c r="BO22" i="3"/>
  <c r="BN22" i="3"/>
  <c r="BJ22" i="3"/>
  <c r="BK22" i="3"/>
  <c r="BT22" i="1" l="1"/>
  <c r="BU22" i="1" s="1"/>
  <c r="BP21" i="4"/>
  <c r="BS21" i="4"/>
  <c r="BT21" i="4" s="1"/>
  <c r="BP22" i="2"/>
  <c r="BT22" i="2"/>
  <c r="AV21" i="5"/>
  <c r="AW21" i="5" s="1"/>
  <c r="AX21" i="5"/>
  <c r="AY21" i="5" s="1"/>
  <c r="BH21" i="5"/>
  <c r="BI21" i="5" s="1"/>
  <c r="BM21" i="5"/>
  <c r="BO20" i="7"/>
  <c r="BP20" i="7" s="1"/>
  <c r="BS22" i="1"/>
  <c r="BL20" i="7"/>
  <c r="BC18" i="10"/>
  <c r="BD18" i="10" s="1"/>
  <c r="BA18" i="10"/>
  <c r="BB18" i="10" s="1"/>
  <c r="BR18" i="10"/>
  <c r="BM18" i="10"/>
  <c r="BN18" i="10" s="1"/>
  <c r="BB19" i="8"/>
  <c r="BC19" i="8" s="1"/>
  <c r="AZ19" i="8"/>
  <c r="BA19" i="8" s="1"/>
  <c r="BP22" i="3"/>
  <c r="BL19" i="8"/>
  <c r="BM19" i="8" s="1"/>
  <c r="BQ19" i="8"/>
  <c r="BB20" i="6"/>
  <c r="BC20" i="6" s="1"/>
  <c r="AZ20" i="6"/>
  <c r="BA20" i="6" s="1"/>
  <c r="BQ20" i="6"/>
  <c r="BL20" i="6"/>
  <c r="BM20" i="6" s="1"/>
  <c r="BA19" i="9"/>
  <c r="AU19" i="9"/>
  <c r="BU19" i="9"/>
  <c r="BV19" i="9" s="1"/>
  <c r="BL22" i="3"/>
  <c r="BV21" i="4" l="1"/>
  <c r="BW21" i="4" s="1"/>
  <c r="BU22" i="2"/>
  <c r="CH22" i="2" s="1"/>
  <c r="BV22" i="2"/>
  <c r="BW22" i="2" s="1"/>
  <c r="BO21" i="5"/>
  <c r="BN21" i="5"/>
  <c r="BK21" i="5"/>
  <c r="BJ21" i="5"/>
  <c r="BU21" i="4"/>
  <c r="BQ22" i="3"/>
  <c r="CD22" i="3" s="1"/>
  <c r="BR20" i="7"/>
  <c r="BS20" i="7" s="1"/>
  <c r="BY22" i="1"/>
  <c r="BZ22" i="1" s="1"/>
  <c r="CF22" i="1"/>
  <c r="BO18" i="10"/>
  <c r="BP18" i="10"/>
  <c r="BS18" i="10"/>
  <c r="BT18" i="10"/>
  <c r="BR22" i="3"/>
  <c r="BS22" i="3" s="1"/>
  <c r="BN20" i="6"/>
  <c r="BO20" i="6"/>
  <c r="BQ20" i="7"/>
  <c r="BO19" i="8"/>
  <c r="BN19" i="8"/>
  <c r="BR20" i="6"/>
  <c r="BS20" i="6"/>
  <c r="BR19" i="8"/>
  <c r="BS19" i="8"/>
  <c r="AX19" i="9"/>
  <c r="AY19" i="9" s="1"/>
  <c r="AV19" i="9"/>
  <c r="AW19" i="9" s="1"/>
  <c r="BH19" i="9"/>
  <c r="BI19" i="9" s="1"/>
  <c r="BM19" i="9"/>
  <c r="CA22" i="2" l="1"/>
  <c r="CB22" i="2" s="1"/>
  <c r="CD22" i="2" s="1"/>
  <c r="BL21" i="5"/>
  <c r="BP21" i="5"/>
  <c r="BW22" i="3"/>
  <c r="BX22" i="3" s="1"/>
  <c r="BZ22" i="3" s="1"/>
  <c r="CH21" i="4"/>
  <c r="CA21" i="4"/>
  <c r="CB21" i="4" s="1"/>
  <c r="CC22" i="1"/>
  <c r="CB22" i="1"/>
  <c r="BP19" i="8"/>
  <c r="BU18" i="10"/>
  <c r="BQ18" i="10"/>
  <c r="BT20" i="6"/>
  <c r="CD20" i="7"/>
  <c r="BW20" i="7"/>
  <c r="BX20" i="7" s="1"/>
  <c r="BN19" i="9"/>
  <c r="BO19" i="9"/>
  <c r="BK19" i="9"/>
  <c r="BJ19" i="9"/>
  <c r="BT19" i="8"/>
  <c r="BP20" i="6"/>
  <c r="CE22" i="2" l="1"/>
  <c r="CF22" i="2" s="1"/>
  <c r="CG22" i="2" s="1"/>
  <c r="CI22" i="2" s="1"/>
  <c r="CJ22" i="2" s="1"/>
  <c r="CK22" i="2" s="1"/>
  <c r="CM22" i="2" s="1"/>
  <c r="E22" i="2" s="1"/>
  <c r="C23" i="2" s="1"/>
  <c r="CA22" i="3"/>
  <c r="CB22" i="3" s="1"/>
  <c r="CC22" i="3" s="1"/>
  <c r="CE22" i="3" s="1"/>
  <c r="CF22" i="3" s="1"/>
  <c r="CG22" i="3" s="1"/>
  <c r="CI22" i="3" s="1"/>
  <c r="E22" i="3" s="1"/>
  <c r="C23" i="3" s="1"/>
  <c r="BR21" i="5"/>
  <c r="BS21" i="5" s="1"/>
  <c r="BQ21" i="5"/>
  <c r="BW21" i="5" s="1"/>
  <c r="BX21" i="5" s="1"/>
  <c r="BV18" i="10"/>
  <c r="CI18" i="10" s="1"/>
  <c r="CD21" i="4"/>
  <c r="CE21" i="4"/>
  <c r="CD22" i="1"/>
  <c r="CE22" i="1" s="1"/>
  <c r="CG22" i="1" s="1"/>
  <c r="CH22" i="1" s="1"/>
  <c r="CI22" i="1" s="1"/>
  <c r="CK22" i="1" s="1"/>
  <c r="E22" i="1" s="1"/>
  <c r="C23" i="1" s="1"/>
  <c r="BL19" i="9"/>
  <c r="BU19" i="8"/>
  <c r="CH19" i="8" s="1"/>
  <c r="BW18" i="10"/>
  <c r="BX18" i="10" s="1"/>
  <c r="CA20" i="7"/>
  <c r="BZ20" i="7"/>
  <c r="BP19" i="9"/>
  <c r="BV19" i="8"/>
  <c r="BW19" i="8" s="1"/>
  <c r="BV20" i="6"/>
  <c r="BW20" i="6" s="1"/>
  <c r="BU20" i="6"/>
  <c r="CD21" i="5" l="1"/>
  <c r="CB18" i="10"/>
  <c r="CC18" i="10" s="1"/>
  <c r="CE18" i="10" s="1"/>
  <c r="F22" i="2"/>
  <c r="BQ19" i="9"/>
  <c r="BW19" i="9" s="1"/>
  <c r="BX19" i="9" s="1"/>
  <c r="BZ21" i="5"/>
  <c r="CA21" i="5"/>
  <c r="CF21" i="4"/>
  <c r="CG21" i="4" s="1"/>
  <c r="CI21" i="4" s="1"/>
  <c r="CJ21" i="4" s="1"/>
  <c r="CK21" i="4" s="1"/>
  <c r="CM21" i="4" s="1"/>
  <c r="E21" i="4" s="1"/>
  <c r="C22" i="4" s="1"/>
  <c r="F22" i="1"/>
  <c r="H22" i="2" s="1"/>
  <c r="CA19" i="8"/>
  <c r="CB19" i="8" s="1"/>
  <c r="CD19" i="8" s="1"/>
  <c r="K23" i="2"/>
  <c r="M23" i="2" s="1"/>
  <c r="G23" i="1"/>
  <c r="K23" i="1" s="1"/>
  <c r="BR19" i="9"/>
  <c r="BS19" i="9" s="1"/>
  <c r="CB20" i="7"/>
  <c r="CC20" i="7" s="1"/>
  <c r="CE20" i="7" s="1"/>
  <c r="CF20" i="7" s="1"/>
  <c r="CG20" i="7" s="1"/>
  <c r="CI20" i="7" s="1"/>
  <c r="E20" i="7" s="1"/>
  <c r="C21" i="7" s="1"/>
  <c r="CH20" i="6"/>
  <c r="CA20" i="6"/>
  <c r="CB20" i="6" s="1"/>
  <c r="I22" i="2" l="1"/>
  <c r="J22" i="2" s="1"/>
  <c r="D22" i="4" s="1"/>
  <c r="K22" i="4" s="1"/>
  <c r="M22" i="4" s="1"/>
  <c r="CF18" i="10"/>
  <c r="CG18" i="10" s="1"/>
  <c r="CH18" i="10" s="1"/>
  <c r="CJ18" i="10" s="1"/>
  <c r="CK18" i="10" s="1"/>
  <c r="CL18" i="10" s="1"/>
  <c r="CN18" i="10" s="1"/>
  <c r="E18" i="10" s="1"/>
  <c r="C19" i="10" s="1"/>
  <c r="CD19" i="9"/>
  <c r="CB21" i="5"/>
  <c r="CC21" i="5" s="1"/>
  <c r="CE21" i="5" s="1"/>
  <c r="CF21" i="5" s="1"/>
  <c r="CG21" i="5" s="1"/>
  <c r="CI21" i="5" s="1"/>
  <c r="E21" i="5" s="1"/>
  <c r="C22" i="5" s="1"/>
  <c r="F21" i="4"/>
  <c r="CE19" i="8"/>
  <c r="CF19" i="8" s="1"/>
  <c r="CG19" i="8" s="1"/>
  <c r="CI19" i="8" s="1"/>
  <c r="CJ19" i="8" s="1"/>
  <c r="CK19" i="8" s="1"/>
  <c r="CM19" i="8" s="1"/>
  <c r="E19" i="8" s="1"/>
  <c r="C20" i="8" s="1"/>
  <c r="O23" i="1"/>
  <c r="EK23" i="1"/>
  <c r="CS23" i="1"/>
  <c r="EM23" i="2"/>
  <c r="CU23" i="2"/>
  <c r="Q23" i="2"/>
  <c r="F20" i="7"/>
  <c r="H20" i="8" s="1"/>
  <c r="BZ19" i="9"/>
  <c r="CA19" i="9"/>
  <c r="CD20" i="6"/>
  <c r="CE20" i="6"/>
  <c r="F22" i="3"/>
  <c r="H22" i="4" s="1"/>
  <c r="G23" i="3"/>
  <c r="I23" i="3" s="1"/>
  <c r="I21" i="4" l="1"/>
  <c r="J21" i="4" s="1"/>
  <c r="D21" i="6" s="1"/>
  <c r="D21" i="7" s="1"/>
  <c r="F21" i="5"/>
  <c r="H21" i="6" s="1"/>
  <c r="D22" i="5"/>
  <c r="G22" i="5" s="1"/>
  <c r="I22" i="5" s="1"/>
  <c r="AJ23" i="2"/>
  <c r="S23" i="2"/>
  <c r="X23" i="2"/>
  <c r="Z23" i="2" s="1"/>
  <c r="AI23" i="2"/>
  <c r="AS23" i="2"/>
  <c r="DF23" i="2"/>
  <c r="CW23" i="2"/>
  <c r="DQ23" i="2"/>
  <c r="CU23" i="1"/>
  <c r="DO23" i="1"/>
  <c r="DD23" i="1"/>
  <c r="AQ23" i="1"/>
  <c r="AG23" i="1"/>
  <c r="AH23" i="1"/>
  <c r="V23" i="1"/>
  <c r="X23" i="1" s="1"/>
  <c r="Q23" i="1"/>
  <c r="CF20" i="6"/>
  <c r="CG20" i="6" s="1"/>
  <c r="CI20" i="6" s="1"/>
  <c r="CJ20" i="6" s="1"/>
  <c r="CK20" i="6" s="1"/>
  <c r="CM20" i="6" s="1"/>
  <c r="E20" i="6" s="1"/>
  <c r="C21" i="6" s="1"/>
  <c r="CB19" i="9"/>
  <c r="CC19" i="9" s="1"/>
  <c r="CE19" i="9" s="1"/>
  <c r="CF19" i="9" s="1"/>
  <c r="CG19" i="9" s="1"/>
  <c r="CI19" i="9" s="1"/>
  <c r="E19" i="9" s="1"/>
  <c r="C20" i="9" s="1"/>
  <c r="CQ23" i="3"/>
  <c r="M23" i="3"/>
  <c r="EI23" i="3"/>
  <c r="G21" i="8" l="1"/>
  <c r="G21" i="7"/>
  <c r="I21" i="7" s="1"/>
  <c r="M21" i="7" s="1"/>
  <c r="AF21" i="7" s="1"/>
  <c r="AK23" i="2"/>
  <c r="EM22" i="4"/>
  <c r="CU22" i="4"/>
  <c r="Q22" i="4"/>
  <c r="G22" i="6"/>
  <c r="Y23" i="1"/>
  <c r="AN23" i="1" s="1"/>
  <c r="AI23" i="1"/>
  <c r="AA23" i="1"/>
  <c r="S23" i="1"/>
  <c r="T23" i="1" s="1"/>
  <c r="AU23" i="1" s="1"/>
  <c r="DR23" i="2"/>
  <c r="DT23" i="2"/>
  <c r="DU23" i="2"/>
  <c r="DS23" i="2"/>
  <c r="DV23" i="2"/>
  <c r="CX23" i="2"/>
  <c r="CY23" i="2"/>
  <c r="CZ23" i="2"/>
  <c r="DB23" i="2"/>
  <c r="DA23" i="2"/>
  <c r="DI23" i="2"/>
  <c r="DG23" i="2"/>
  <c r="DJ23" i="2"/>
  <c r="DH23" i="2"/>
  <c r="DK23" i="2"/>
  <c r="DH23" i="1"/>
  <c r="DG23" i="1"/>
  <c r="DF23" i="1"/>
  <c r="DI23" i="1"/>
  <c r="DE23" i="1"/>
  <c r="DT23" i="1"/>
  <c r="DS23" i="1"/>
  <c r="DR23" i="1"/>
  <c r="DQ23" i="1"/>
  <c r="DP23" i="1"/>
  <c r="AA23" i="2"/>
  <c r="AB23" i="2" s="1"/>
  <c r="U23" i="2"/>
  <c r="V23" i="2" s="1"/>
  <c r="AW23" i="2" s="1"/>
  <c r="AC23" i="2"/>
  <c r="CW23" i="1"/>
  <c r="CZ23" i="1"/>
  <c r="CX23" i="1"/>
  <c r="CV23" i="1"/>
  <c r="CY23" i="1"/>
  <c r="F18" i="10"/>
  <c r="F19" i="8"/>
  <c r="I19" i="8" s="1"/>
  <c r="J19" i="8" s="1"/>
  <c r="D19" i="10" s="1"/>
  <c r="AE23" i="3"/>
  <c r="AF23" i="3"/>
  <c r="O23" i="3"/>
  <c r="T23" i="3"/>
  <c r="V23" i="3" s="1"/>
  <c r="AO23" i="3"/>
  <c r="CS23" i="3"/>
  <c r="DB23" i="3"/>
  <c r="DM23" i="3"/>
  <c r="O21" i="7" l="1"/>
  <c r="Q21" i="7" s="1"/>
  <c r="R21" i="7" s="1"/>
  <c r="AS21" i="7" s="1"/>
  <c r="EI21" i="7"/>
  <c r="AE21" i="7"/>
  <c r="AG21" i="7" s="1"/>
  <c r="T21" i="7"/>
  <c r="V21" i="7" s="1"/>
  <c r="CQ21" i="7"/>
  <c r="DB21" i="7" s="1"/>
  <c r="DF21" i="7" s="1"/>
  <c r="I18" i="10"/>
  <c r="J18" i="10" s="1"/>
  <c r="K18" i="10" s="1"/>
  <c r="I18" i="1" s="1"/>
  <c r="AM23" i="2"/>
  <c r="CS21" i="7"/>
  <c r="CW21" i="7" s="1"/>
  <c r="Z23" i="1"/>
  <c r="AB23" i="1" s="1"/>
  <c r="BV23" i="1" s="1"/>
  <c r="AJ23" i="1"/>
  <c r="M22" i="5"/>
  <c r="CQ22" i="5"/>
  <c r="EI22" i="5"/>
  <c r="AM23" i="1"/>
  <c r="AO23" i="1" s="1"/>
  <c r="AI22" i="4"/>
  <c r="S22" i="4"/>
  <c r="AJ22" i="4"/>
  <c r="X22" i="4"/>
  <c r="Z22" i="4" s="1"/>
  <c r="AK23" i="1"/>
  <c r="DQ22" i="4"/>
  <c r="DF22" i="4"/>
  <c r="AS22" i="4"/>
  <c r="CW22" i="4"/>
  <c r="DL23" i="2"/>
  <c r="DM23" i="2" s="1"/>
  <c r="AD23" i="2"/>
  <c r="BX23" i="2" s="1"/>
  <c r="DU23" i="1"/>
  <c r="DV23" i="1" s="1"/>
  <c r="DW23" i="2"/>
  <c r="DX23" i="2" s="1"/>
  <c r="DC23" i="2"/>
  <c r="DD23" i="2" s="1"/>
  <c r="AP23" i="2"/>
  <c r="DA23" i="1"/>
  <c r="DB23" i="1" s="1"/>
  <c r="AL23" i="2"/>
  <c r="DJ23" i="1"/>
  <c r="DK23" i="1" s="1"/>
  <c r="AO23" i="2"/>
  <c r="F19" i="9"/>
  <c r="H19" i="10" s="1"/>
  <c r="Y21" i="7"/>
  <c r="F20" i="6"/>
  <c r="I20" i="6" s="1"/>
  <c r="J20" i="6" s="1"/>
  <c r="D20" i="8" s="1"/>
  <c r="L19" i="10"/>
  <c r="N19" i="10" s="1"/>
  <c r="K21" i="6"/>
  <c r="M21" i="6" s="1"/>
  <c r="CX23" i="3"/>
  <c r="CW23" i="3"/>
  <c r="CT23" i="3"/>
  <c r="CV23" i="3"/>
  <c r="CU23" i="3"/>
  <c r="Y23" i="3"/>
  <c r="Q23" i="3"/>
  <c r="R23" i="3" s="1"/>
  <c r="AS23" i="3" s="1"/>
  <c r="DR23" i="3"/>
  <c r="DO23" i="3"/>
  <c r="DQ23" i="3"/>
  <c r="DP23" i="3"/>
  <c r="DN23" i="3"/>
  <c r="W23" i="3"/>
  <c r="AG23" i="3"/>
  <c r="DG23" i="3"/>
  <c r="DF23" i="3"/>
  <c r="DC23" i="3"/>
  <c r="DE23" i="3"/>
  <c r="DD23" i="3"/>
  <c r="W21" i="7" l="1"/>
  <c r="DG21" i="7"/>
  <c r="DD21" i="7"/>
  <c r="DE21" i="7"/>
  <c r="DC21" i="7"/>
  <c r="AO21" i="7"/>
  <c r="CT21" i="7"/>
  <c r="DM21" i="7"/>
  <c r="DR21" i="7" s="1"/>
  <c r="CU21" i="7"/>
  <c r="CV21" i="7"/>
  <c r="CX21" i="7"/>
  <c r="AN23" i="2"/>
  <c r="AA22" i="4"/>
  <c r="AO22" i="4" s="1"/>
  <c r="DN23" i="2"/>
  <c r="DO23" i="2" s="1"/>
  <c r="DY23" i="2" s="1"/>
  <c r="DZ23" i="2" s="1"/>
  <c r="AL23" i="1"/>
  <c r="BE23" i="1" s="1"/>
  <c r="BF23" i="1" s="1"/>
  <c r="BD23" i="1"/>
  <c r="BB23" i="1"/>
  <c r="AK22" i="4"/>
  <c r="DL23" i="1"/>
  <c r="DM23" i="1" s="1"/>
  <c r="DW23" i="1" s="1"/>
  <c r="DX23" i="1" s="1"/>
  <c r="U22" i="4"/>
  <c r="V22" i="4" s="1"/>
  <c r="AW22" i="4" s="1"/>
  <c r="AC22" i="4"/>
  <c r="DH22" i="4"/>
  <c r="DJ22" i="4"/>
  <c r="DK22" i="4"/>
  <c r="DG22" i="4"/>
  <c r="DI22" i="4"/>
  <c r="CZ22" i="4"/>
  <c r="CY22" i="4"/>
  <c r="DB22" i="4"/>
  <c r="DA22" i="4"/>
  <c r="CX22" i="4"/>
  <c r="DU22" i="4"/>
  <c r="DV22" i="4"/>
  <c r="DS22" i="4"/>
  <c r="DR22" i="4"/>
  <c r="DT22" i="4"/>
  <c r="DB22" i="5"/>
  <c r="CS22" i="5"/>
  <c r="DM22" i="5"/>
  <c r="AO22" i="5"/>
  <c r="AF22" i="5"/>
  <c r="T22" i="5"/>
  <c r="V22" i="5" s="1"/>
  <c r="AE22" i="5"/>
  <c r="O22" i="5"/>
  <c r="AI21" i="7"/>
  <c r="AQ23" i="2"/>
  <c r="AL21" i="7"/>
  <c r="EN19" i="10"/>
  <c r="R19" i="10"/>
  <c r="CV19" i="10"/>
  <c r="X21" i="7"/>
  <c r="Z21" i="7" s="1"/>
  <c r="BT21" i="7" s="1"/>
  <c r="AK21" i="7"/>
  <c r="AH21" i="7"/>
  <c r="CU21" i="6"/>
  <c r="EM21" i="6"/>
  <c r="Q21" i="6"/>
  <c r="D20" i="9"/>
  <c r="K20" i="8"/>
  <c r="M20" i="8" s="1"/>
  <c r="AI23" i="3"/>
  <c r="AL23" i="3"/>
  <c r="AH23" i="3"/>
  <c r="AK23" i="3"/>
  <c r="CY23" i="3"/>
  <c r="CZ23" i="3" s="1"/>
  <c r="DH23" i="3"/>
  <c r="DI23" i="3" s="1"/>
  <c r="X23" i="3"/>
  <c r="Z23" i="3" s="1"/>
  <c r="DS23" i="3"/>
  <c r="DT23" i="3" s="1"/>
  <c r="DH21" i="7" l="1"/>
  <c r="DI21" i="7" s="1"/>
  <c r="DQ21" i="7"/>
  <c r="DO21" i="7"/>
  <c r="DN21" i="7"/>
  <c r="DP21" i="7"/>
  <c r="CY21" i="7"/>
  <c r="CZ21" i="7" s="1"/>
  <c r="DJ21" i="7" s="1"/>
  <c r="DK21" i="7" s="1"/>
  <c r="AP22" i="4"/>
  <c r="AQ22" i="4" s="1"/>
  <c r="AB22" i="4"/>
  <c r="AD22" i="4" s="1"/>
  <c r="BX22" i="4" s="1"/>
  <c r="BG23" i="1"/>
  <c r="BH23" i="1" s="1"/>
  <c r="BI23" i="1" s="1"/>
  <c r="AL22" i="4"/>
  <c r="EW23" i="2"/>
  <c r="EX23" i="2" s="1"/>
  <c r="EY23" i="2" s="1"/>
  <c r="EZ23" i="2" s="1"/>
  <c r="AM22" i="4"/>
  <c r="AJ23" i="3"/>
  <c r="EU23" i="1"/>
  <c r="EV23" i="1" s="1"/>
  <c r="EW23" i="1" s="1"/>
  <c r="EX23" i="1" s="1"/>
  <c r="W22" i="5"/>
  <c r="X22" i="5" s="1"/>
  <c r="DF22" i="5"/>
  <c r="DG22" i="5"/>
  <c r="DC22" i="5"/>
  <c r="DD22" i="5"/>
  <c r="DE22" i="5"/>
  <c r="Q22" i="5"/>
  <c r="R22" i="5" s="1"/>
  <c r="AS22" i="5" s="1"/>
  <c r="Y22" i="5"/>
  <c r="AJ21" i="7"/>
  <c r="AG22" i="5"/>
  <c r="DW22" i="4"/>
  <c r="DX22" i="4" s="1"/>
  <c r="DL22" i="4"/>
  <c r="DM22" i="4" s="1"/>
  <c r="DP22" i="5"/>
  <c r="DQ22" i="5"/>
  <c r="DN22" i="5"/>
  <c r="DR22" i="5"/>
  <c r="DO22" i="5"/>
  <c r="DC22" i="4"/>
  <c r="DD22" i="4" s="1"/>
  <c r="CV22" i="5"/>
  <c r="CT22" i="5"/>
  <c r="CU22" i="5"/>
  <c r="CX22" i="5"/>
  <c r="CW22" i="5"/>
  <c r="AM21" i="7"/>
  <c r="AZ21" i="7" s="1"/>
  <c r="BF23" i="2"/>
  <c r="BD23" i="2"/>
  <c r="BG23" i="2"/>
  <c r="EB23" i="1"/>
  <c r="EA23" i="1"/>
  <c r="DY23" i="1"/>
  <c r="EC23" i="1"/>
  <c r="DZ23" i="1"/>
  <c r="ED23" i="2"/>
  <c r="EC23" i="2"/>
  <c r="EE23" i="2"/>
  <c r="EB23" i="2"/>
  <c r="EA23" i="2"/>
  <c r="G20" i="10"/>
  <c r="G20" i="9"/>
  <c r="I20" i="9" s="1"/>
  <c r="T19" i="10"/>
  <c r="AJ19" i="10"/>
  <c r="AK19" i="10"/>
  <c r="Y19" i="10"/>
  <c r="AA19" i="10" s="1"/>
  <c r="S21" i="6"/>
  <c r="AI21" i="6"/>
  <c r="AJ21" i="6"/>
  <c r="X21" i="6"/>
  <c r="Z21" i="6" s="1"/>
  <c r="AM23" i="3"/>
  <c r="BB23" i="3" s="1"/>
  <c r="DF21" i="6"/>
  <c r="CW21" i="6"/>
  <c r="DQ21" i="6"/>
  <c r="AS21" i="6"/>
  <c r="Q20" i="8"/>
  <c r="CU20" i="8"/>
  <c r="EM20" i="8"/>
  <c r="CX19" i="10"/>
  <c r="DG19" i="10"/>
  <c r="AT19" i="10"/>
  <c r="DR19" i="10"/>
  <c r="BT23" i="3"/>
  <c r="DJ23" i="3"/>
  <c r="DK23" i="3" s="1"/>
  <c r="DS21" i="7" l="1"/>
  <c r="DT21" i="7" s="1"/>
  <c r="AN22" i="4"/>
  <c r="BG22" i="4" s="1"/>
  <c r="BH22" i="4" s="1"/>
  <c r="BD22" i="4"/>
  <c r="BF22" i="4"/>
  <c r="AH22" i="5"/>
  <c r="AL22" i="5"/>
  <c r="Z22" i="5"/>
  <c r="BT22" i="5" s="1"/>
  <c r="AI22" i="5"/>
  <c r="AK22" i="5"/>
  <c r="DN22" i="4"/>
  <c r="DO22" i="4" s="1"/>
  <c r="EW22" i="4" s="1"/>
  <c r="EX22" i="4" s="1"/>
  <c r="EY22" i="4" s="1"/>
  <c r="EZ22" i="4" s="1"/>
  <c r="BC21" i="7"/>
  <c r="BD21" i="7" s="1"/>
  <c r="BB21" i="7"/>
  <c r="DS22" i="5"/>
  <c r="DT22" i="5" s="1"/>
  <c r="DH22" i="5"/>
  <c r="DI22" i="5" s="1"/>
  <c r="CY22" i="5"/>
  <c r="CZ22" i="5" s="1"/>
  <c r="EF23" i="2"/>
  <c r="EG23" i="2" s="1"/>
  <c r="EH23" i="2" s="1"/>
  <c r="EI23" i="2" s="1"/>
  <c r="AU23" i="2" s="1"/>
  <c r="T23" i="2" s="1"/>
  <c r="W23" i="2" s="1"/>
  <c r="AX23" i="2" s="1"/>
  <c r="ED23" i="1"/>
  <c r="EE23" i="1" s="1"/>
  <c r="EF23" i="1" s="1"/>
  <c r="EG23" i="1" s="1"/>
  <c r="AS23" i="1" s="1"/>
  <c r="R23" i="1" s="1"/>
  <c r="U23" i="1" s="1"/>
  <c r="BI23" i="2"/>
  <c r="BH23" i="2"/>
  <c r="AB19" i="10"/>
  <c r="AM19" i="10" s="1"/>
  <c r="AK21" i="6"/>
  <c r="AZ23" i="3"/>
  <c r="BC23" i="3"/>
  <c r="BD23" i="3" s="1"/>
  <c r="DT21" i="6"/>
  <c r="DU21" i="6"/>
  <c r="DV21" i="6"/>
  <c r="DS21" i="6"/>
  <c r="DR21" i="6"/>
  <c r="DK19" i="10"/>
  <c r="DL19" i="10"/>
  <c r="DI19" i="10"/>
  <c r="DJ19" i="10"/>
  <c r="DH19" i="10"/>
  <c r="CX21" i="6"/>
  <c r="CY21" i="6"/>
  <c r="CZ21" i="6"/>
  <c r="DB21" i="6"/>
  <c r="DA21" i="6"/>
  <c r="U21" i="6"/>
  <c r="V21" i="6" s="1"/>
  <c r="AW21" i="6" s="1"/>
  <c r="AC21" i="6"/>
  <c r="DC19" i="10"/>
  <c r="DB19" i="10"/>
  <c r="CY19" i="10"/>
  <c r="DA19" i="10"/>
  <c r="CZ19" i="10"/>
  <c r="DK21" i="6"/>
  <c r="DG21" i="6"/>
  <c r="DJ21" i="6"/>
  <c r="DI21" i="6"/>
  <c r="DH21" i="6"/>
  <c r="EI20" i="9"/>
  <c r="M20" i="9"/>
  <c r="CQ20" i="9"/>
  <c r="AJ20" i="8"/>
  <c r="AI20" i="8"/>
  <c r="S20" i="8"/>
  <c r="X20" i="8"/>
  <c r="Z20" i="8" s="1"/>
  <c r="AL19" i="10"/>
  <c r="DF20" i="8"/>
  <c r="AS20" i="8"/>
  <c r="CW20" i="8"/>
  <c r="DQ20" i="8"/>
  <c r="DU21" i="7"/>
  <c r="DV21" i="7" s="1"/>
  <c r="ES21" i="7"/>
  <c r="AA21" i="6"/>
  <c r="V19" i="10"/>
  <c r="W19" i="10" s="1"/>
  <c r="AX19" i="10" s="1"/>
  <c r="AD19" i="10"/>
  <c r="DU19" i="10"/>
  <c r="DT19" i="10"/>
  <c r="DV19" i="10"/>
  <c r="DS19" i="10"/>
  <c r="DW19" i="10"/>
  <c r="DU23" i="3"/>
  <c r="DV23" i="3" s="1"/>
  <c r="ES23" i="3"/>
  <c r="BI22" i="4" l="1"/>
  <c r="BJ22" i="4" s="1"/>
  <c r="BK22" i="4" s="1"/>
  <c r="AM22" i="5"/>
  <c r="AZ22" i="5" s="1"/>
  <c r="AJ22" i="5"/>
  <c r="BJ23" i="2"/>
  <c r="BK23" i="2" s="1"/>
  <c r="DY22" i="4"/>
  <c r="DZ22" i="4" s="1"/>
  <c r="EC22" i="4" s="1"/>
  <c r="BE21" i="7"/>
  <c r="BF21" i="7" s="1"/>
  <c r="BG21" i="7" s="1"/>
  <c r="AM21" i="6"/>
  <c r="DJ22" i="5"/>
  <c r="DK22" i="5" s="1"/>
  <c r="BE23" i="3"/>
  <c r="BF23" i="3" s="1"/>
  <c r="BG23" i="3" s="1"/>
  <c r="BY23" i="2"/>
  <c r="BZ23" i="2" s="1"/>
  <c r="BE23" i="2"/>
  <c r="BQ23" i="2" s="1"/>
  <c r="AY23" i="2"/>
  <c r="AZ23" i="2" s="1"/>
  <c r="BA23" i="2" s="1"/>
  <c r="AQ19" i="10"/>
  <c r="AC19" i="10"/>
  <c r="AE19" i="10" s="1"/>
  <c r="AK20" i="8"/>
  <c r="AP19" i="10"/>
  <c r="AN19" i="10"/>
  <c r="AO19" i="10" s="1"/>
  <c r="AA20" i="8"/>
  <c r="AL21" i="6"/>
  <c r="DX19" i="10"/>
  <c r="DY19" i="10" s="1"/>
  <c r="DL21" i="6"/>
  <c r="DM21" i="6" s="1"/>
  <c r="AO21" i="6"/>
  <c r="DK20" i="8"/>
  <c r="DG20" i="8"/>
  <c r="DI20" i="8"/>
  <c r="DH20" i="8"/>
  <c r="DJ20" i="8"/>
  <c r="ET21" i="7"/>
  <c r="EU21" i="7" s="1"/>
  <c r="EV21" i="7" s="1"/>
  <c r="AB21" i="6"/>
  <c r="AD21" i="6" s="1"/>
  <c r="DC21" i="6"/>
  <c r="DD21" i="6" s="1"/>
  <c r="DW21" i="6"/>
  <c r="DX21" i="6" s="1"/>
  <c r="EA21" i="7"/>
  <c r="DW21" i="7"/>
  <c r="DZ21" i="7"/>
  <c r="DX21" i="7"/>
  <c r="DY21" i="7"/>
  <c r="AC20" i="8"/>
  <c r="U20" i="8"/>
  <c r="V20" i="8" s="1"/>
  <c r="AW20" i="8" s="1"/>
  <c r="AP21" i="6"/>
  <c r="DM19" i="10"/>
  <c r="DN19" i="10" s="1"/>
  <c r="O20" i="9"/>
  <c r="AF20" i="9"/>
  <c r="AE20" i="9"/>
  <c r="T20" i="9"/>
  <c r="V20" i="9" s="1"/>
  <c r="DR20" i="8"/>
  <c r="DS20" i="8"/>
  <c r="DV20" i="8"/>
  <c r="DT20" i="8"/>
  <c r="DU20" i="8"/>
  <c r="DA20" i="8"/>
  <c r="DB20" i="8"/>
  <c r="CX20" i="8"/>
  <c r="CZ20" i="8"/>
  <c r="CY20" i="8"/>
  <c r="DD19" i="10"/>
  <c r="DE19" i="10" s="1"/>
  <c r="DM20" i="9"/>
  <c r="AO20" i="9"/>
  <c r="DB20" i="9"/>
  <c r="CS20" i="9"/>
  <c r="ET23" i="3"/>
  <c r="EU23" i="3" s="1"/>
  <c r="EV23" i="3" s="1"/>
  <c r="EA23" i="3"/>
  <c r="DZ23" i="3"/>
  <c r="DX23" i="3"/>
  <c r="DY23" i="3"/>
  <c r="DW23" i="3"/>
  <c r="BC22" i="5" l="1"/>
  <c r="BE22" i="5" s="1"/>
  <c r="BB22" i="5"/>
  <c r="ED22" i="4"/>
  <c r="EA22" i="4"/>
  <c r="EE22" i="4"/>
  <c r="EB22" i="4"/>
  <c r="AN21" i="6"/>
  <c r="BB23" i="2"/>
  <c r="BC23" i="2" s="1"/>
  <c r="ES22" i="5"/>
  <c r="DU22" i="5"/>
  <c r="DV22" i="5" s="1"/>
  <c r="BL23" i="2"/>
  <c r="BM23" i="2" s="1"/>
  <c r="BN23" i="2" s="1"/>
  <c r="AR19" i="10"/>
  <c r="BG19" i="10" s="1"/>
  <c r="AM20" i="8"/>
  <c r="BR23" i="2"/>
  <c r="BS23" i="2"/>
  <c r="AV23" i="1"/>
  <c r="AO20" i="8"/>
  <c r="AL20" i="8"/>
  <c r="AB20" i="8"/>
  <c r="AD20" i="8" s="1"/>
  <c r="BX20" i="8" s="1"/>
  <c r="AG20" i="9"/>
  <c r="AP20" i="8"/>
  <c r="W20" i="9"/>
  <c r="X20" i="9" s="1"/>
  <c r="DO19" i="10"/>
  <c r="DP19" i="10" s="1"/>
  <c r="BY19" i="10"/>
  <c r="CX20" i="9"/>
  <c r="CT20" i="9"/>
  <c r="CW20" i="9"/>
  <c r="CV20" i="9"/>
  <c r="CU20" i="9"/>
  <c r="DN21" i="6"/>
  <c r="DO21" i="6" s="1"/>
  <c r="DL20" i="8"/>
  <c r="DM20" i="8" s="1"/>
  <c r="DC20" i="9"/>
  <c r="DG20" i="9"/>
  <c r="DE20" i="9"/>
  <c r="DD20" i="9"/>
  <c r="DF20" i="9"/>
  <c r="DR20" i="9"/>
  <c r="DQ20" i="9"/>
  <c r="DN20" i="9"/>
  <c r="DO20" i="9"/>
  <c r="DP20" i="9"/>
  <c r="Y20" i="9"/>
  <c r="Q20" i="9"/>
  <c r="R20" i="9" s="1"/>
  <c r="AS20" i="9" s="1"/>
  <c r="BX21" i="6"/>
  <c r="EB23" i="3"/>
  <c r="EC23" i="3" s="1"/>
  <c r="ED23" i="3" s="1"/>
  <c r="EE23" i="3" s="1"/>
  <c r="AQ23" i="3" s="1"/>
  <c r="P23" i="3" s="1"/>
  <c r="DC20" i="8"/>
  <c r="DD20" i="8" s="1"/>
  <c r="AQ21" i="6"/>
  <c r="BF21" i="6" s="1"/>
  <c r="DW20" i="8"/>
  <c r="DX20" i="8" s="1"/>
  <c r="EB21" i="7"/>
  <c r="EC21" i="7" s="1"/>
  <c r="ED21" i="7" s="1"/>
  <c r="EE21" i="7" s="1"/>
  <c r="AQ21" i="7" s="1"/>
  <c r="P21" i="7" s="1"/>
  <c r="S21" i="7" s="1"/>
  <c r="BD22" i="5" l="1"/>
  <c r="BF22" i="5" s="1"/>
  <c r="BG22" i="5" s="1"/>
  <c r="EF22" i="4"/>
  <c r="EG22" i="4" s="1"/>
  <c r="EH22" i="4" s="1"/>
  <c r="EI22" i="4" s="1"/>
  <c r="AU22" i="4" s="1"/>
  <c r="T22" i="4" s="1"/>
  <c r="W22" i="4" s="1"/>
  <c r="AX22" i="4" s="1"/>
  <c r="BE22" i="4" s="1"/>
  <c r="BO23" i="2"/>
  <c r="BP23" i="2" s="1"/>
  <c r="BH19" i="10"/>
  <c r="BJ19" i="10" s="1"/>
  <c r="DW22" i="5"/>
  <c r="EA22" i="5"/>
  <c r="DX22" i="5"/>
  <c r="DY22" i="5"/>
  <c r="DZ22" i="5"/>
  <c r="ET22" i="5"/>
  <c r="EU22" i="5" s="1"/>
  <c r="EV22" i="5" s="1"/>
  <c r="BE19" i="10"/>
  <c r="AQ20" i="8"/>
  <c r="BD20" i="8" s="1"/>
  <c r="S23" i="3"/>
  <c r="AT23" i="3" s="1"/>
  <c r="AN20" i="8"/>
  <c r="BC23" i="1"/>
  <c r="AW23" i="1"/>
  <c r="BW23" i="1"/>
  <c r="BX23" i="1" s="1"/>
  <c r="BT23" i="2"/>
  <c r="Z20" i="9"/>
  <c r="BT20" i="9" s="1"/>
  <c r="AK20" i="9"/>
  <c r="AH20" i="9"/>
  <c r="AI20" i="9"/>
  <c r="AL20" i="9"/>
  <c r="DS20" i="9"/>
  <c r="DT20" i="9" s="1"/>
  <c r="BD21" i="6"/>
  <c r="DN20" i="8"/>
  <c r="DO20" i="8" s="1"/>
  <c r="DY21" i="6"/>
  <c r="DZ21" i="6" s="1"/>
  <c r="EW21" i="6"/>
  <c r="AT21" i="7"/>
  <c r="CY20" i="9"/>
  <c r="CZ20" i="9" s="1"/>
  <c r="DZ19" i="10"/>
  <c r="EA19" i="10" s="1"/>
  <c r="EX19" i="10"/>
  <c r="DH20" i="9"/>
  <c r="DI20" i="9" s="1"/>
  <c r="BG21" i="6"/>
  <c r="BG20" i="8" l="1"/>
  <c r="BI20" i="8" s="1"/>
  <c r="BY22" i="4"/>
  <c r="BZ22" i="4" s="1"/>
  <c r="AY22" i="4"/>
  <c r="AZ22" i="4" s="1"/>
  <c r="BA22" i="4" s="1"/>
  <c r="BI19" i="10"/>
  <c r="BK19" i="10" s="1"/>
  <c r="BL19" i="10" s="1"/>
  <c r="BF20" i="8"/>
  <c r="BQ22" i="4"/>
  <c r="BL22" i="4"/>
  <c r="BM22" i="4" s="1"/>
  <c r="EB22" i="5"/>
  <c r="EC22" i="5" s="1"/>
  <c r="ED22" i="5" s="1"/>
  <c r="EE22" i="5" s="1"/>
  <c r="AQ22" i="5" s="1"/>
  <c r="P22" i="5" s="1"/>
  <c r="S22" i="5" s="1"/>
  <c r="AT22" i="5" s="1"/>
  <c r="AM20" i="9"/>
  <c r="AZ20" i="9" s="1"/>
  <c r="BA23" i="3"/>
  <c r="BM23" i="3" s="1"/>
  <c r="AU23" i="3"/>
  <c r="AV23" i="3" s="1"/>
  <c r="AW23" i="3" s="1"/>
  <c r="BU23" i="3"/>
  <c r="BV23" i="3" s="1"/>
  <c r="BV23" i="2"/>
  <c r="BW23" i="2" s="1"/>
  <c r="BU23" i="2"/>
  <c r="AZ23" i="1"/>
  <c r="BA23" i="1" s="1"/>
  <c r="AX23" i="1"/>
  <c r="AY23" i="1" s="1"/>
  <c r="BJ23" i="1"/>
  <c r="BK23" i="1" s="1"/>
  <c r="BO23" i="1"/>
  <c r="AJ20" i="9"/>
  <c r="DJ20" i="9"/>
  <c r="DK20" i="9" s="1"/>
  <c r="DU20" i="9" s="1"/>
  <c r="DV20" i="9" s="1"/>
  <c r="BI21" i="6"/>
  <c r="BH21" i="6"/>
  <c r="BA21" i="7"/>
  <c r="AU21" i="7"/>
  <c r="BU21" i="7"/>
  <c r="BV21" i="7" s="1"/>
  <c r="DY20" i="8"/>
  <c r="DZ20" i="8" s="1"/>
  <c r="EW20" i="8"/>
  <c r="EX21" i="6"/>
  <c r="EY21" i="6" s="1"/>
  <c r="EZ21" i="6" s="1"/>
  <c r="EE21" i="6"/>
  <c r="EC21" i="6"/>
  <c r="EB21" i="6"/>
  <c r="EA21" i="6"/>
  <c r="ED21" i="6"/>
  <c r="ED19" i="10"/>
  <c r="EC19" i="10"/>
  <c r="EB19" i="10"/>
  <c r="EF19" i="10"/>
  <c r="EE19" i="10"/>
  <c r="EY19" i="10"/>
  <c r="EZ19" i="10" s="1"/>
  <c r="FA19" i="10" s="1"/>
  <c r="BB22" i="4" l="1"/>
  <c r="BC22" i="4" s="1"/>
  <c r="BH20" i="8"/>
  <c r="BJ20" i="8" s="1"/>
  <c r="BK20" i="8" s="1"/>
  <c r="AX23" i="3"/>
  <c r="AY23" i="3" s="1"/>
  <c r="AU22" i="5"/>
  <c r="BA22" i="5"/>
  <c r="BU22" i="5"/>
  <c r="BV22" i="5" s="1"/>
  <c r="BS22" i="4"/>
  <c r="BR22" i="4"/>
  <c r="BC20" i="9"/>
  <c r="BD20" i="9" s="1"/>
  <c r="BN22" i="4"/>
  <c r="BO22" i="4"/>
  <c r="BB20" i="9"/>
  <c r="BH23" i="3"/>
  <c r="BI23" i="3" s="1"/>
  <c r="BK23" i="3" s="1"/>
  <c r="BP23" i="1"/>
  <c r="BQ23" i="1"/>
  <c r="BM23" i="1"/>
  <c r="BL23" i="1"/>
  <c r="CH23" i="2"/>
  <c r="CA23" i="2"/>
  <c r="CB23" i="2" s="1"/>
  <c r="ES20" i="9"/>
  <c r="ET20" i="9" s="1"/>
  <c r="EU20" i="9" s="1"/>
  <c r="EV20" i="9" s="1"/>
  <c r="BJ21" i="6"/>
  <c r="BK21" i="6" s="1"/>
  <c r="EF21" i="6"/>
  <c r="EG21" i="6" s="1"/>
  <c r="EH21" i="6" s="1"/>
  <c r="EI21" i="6" s="1"/>
  <c r="AU21" i="6" s="1"/>
  <c r="T21" i="6" s="1"/>
  <c r="EA20" i="8"/>
  <c r="ED20" i="8"/>
  <c r="EE20" i="8"/>
  <c r="EC20" i="8"/>
  <c r="EB20" i="8"/>
  <c r="AX21" i="7"/>
  <c r="AY21" i="7" s="1"/>
  <c r="AV21" i="7"/>
  <c r="AW21" i="7" s="1"/>
  <c r="BH21" i="7"/>
  <c r="BI21" i="7" s="1"/>
  <c r="BM21" i="7"/>
  <c r="EG19" i="10"/>
  <c r="EH19" i="10" s="1"/>
  <c r="EI19" i="10" s="1"/>
  <c r="EJ19" i="10" s="1"/>
  <c r="AV19" i="10" s="1"/>
  <c r="U19" i="10" s="1"/>
  <c r="X19" i="10" s="1"/>
  <c r="EA20" i="9"/>
  <c r="DZ20" i="9"/>
  <c r="DY20" i="9"/>
  <c r="DX20" i="9"/>
  <c r="DW20" i="9"/>
  <c r="EX20" i="8"/>
  <c r="EY20" i="8" s="1"/>
  <c r="EZ20" i="8" s="1"/>
  <c r="BN23" i="3"/>
  <c r="BO23" i="3"/>
  <c r="BJ23" i="3" l="1"/>
  <c r="BL23" i="3" s="1"/>
  <c r="BT22" i="4"/>
  <c r="BP22" i="4"/>
  <c r="BE20" i="9"/>
  <c r="BF20" i="9" s="1"/>
  <c r="BG20" i="9" s="1"/>
  <c r="BM22" i="5"/>
  <c r="BH22" i="5"/>
  <c r="BI22" i="5" s="1"/>
  <c r="AX22" i="5"/>
  <c r="AY22" i="5" s="1"/>
  <c r="AV22" i="5"/>
  <c r="AW22" i="5" s="1"/>
  <c r="BR23" i="1"/>
  <c r="W21" i="6"/>
  <c r="AX21" i="6" s="1"/>
  <c r="CE23" i="2"/>
  <c r="CD23" i="2"/>
  <c r="BN23" i="1"/>
  <c r="EB20" i="9"/>
  <c r="EC20" i="9" s="1"/>
  <c r="ED20" i="9" s="1"/>
  <c r="EE20" i="9" s="1"/>
  <c r="AQ20" i="9" s="1"/>
  <c r="P20" i="9" s="1"/>
  <c r="BN21" i="7"/>
  <c r="BO21" i="7"/>
  <c r="EF20" i="8"/>
  <c r="EG20" i="8" s="1"/>
  <c r="EH20" i="8" s="1"/>
  <c r="EI20" i="8" s="1"/>
  <c r="AU20" i="8" s="1"/>
  <c r="T20" i="8" s="1"/>
  <c r="W20" i="8" s="1"/>
  <c r="BJ21" i="7"/>
  <c r="BK21" i="7"/>
  <c r="AY19" i="10"/>
  <c r="BP23" i="3"/>
  <c r="BK22" i="5" l="1"/>
  <c r="BJ22" i="5"/>
  <c r="BN22" i="5"/>
  <c r="BO22" i="5"/>
  <c r="BU22" i="4"/>
  <c r="BV22" i="4"/>
  <c r="BW22" i="4" s="1"/>
  <c r="CF23" i="2"/>
  <c r="CG23" i="2" s="1"/>
  <c r="CI23" i="2" s="1"/>
  <c r="CJ23" i="2" s="1"/>
  <c r="CK23" i="2" s="1"/>
  <c r="CM23" i="2" s="1"/>
  <c r="E23" i="2" s="1"/>
  <c r="C24" i="2" s="1"/>
  <c r="BE21" i="6"/>
  <c r="BL21" i="6" s="1"/>
  <c r="BM21" i="6" s="1"/>
  <c r="AY21" i="6"/>
  <c r="AZ21" i="6" s="1"/>
  <c r="BA21" i="6" s="1"/>
  <c r="BY21" i="6"/>
  <c r="BZ21" i="6" s="1"/>
  <c r="S20" i="9"/>
  <c r="AT20" i="9" s="1"/>
  <c r="BT23" i="1"/>
  <c r="BU23" i="1" s="1"/>
  <c r="BS23" i="1"/>
  <c r="BQ23" i="3"/>
  <c r="CD23" i="3" s="1"/>
  <c r="BL21" i="7"/>
  <c r="AX20" i="8"/>
  <c r="BR23" i="3"/>
  <c r="BS23" i="3" s="1"/>
  <c r="BF19" i="10"/>
  <c r="AZ19" i="10"/>
  <c r="BZ19" i="10"/>
  <c r="CA19" i="10" s="1"/>
  <c r="BP21" i="7"/>
  <c r="CA22" i="4" l="1"/>
  <c r="CB22" i="4" s="1"/>
  <c r="CH22" i="4"/>
  <c r="BP22" i="5"/>
  <c r="BL22" i="5"/>
  <c r="BB21" i="6"/>
  <c r="BC21" i="6" s="1"/>
  <c r="F23" i="2"/>
  <c r="BQ21" i="6"/>
  <c r="BS21" i="6" s="1"/>
  <c r="AU20" i="9"/>
  <c r="AX20" i="9" s="1"/>
  <c r="AY20" i="9" s="1"/>
  <c r="BA20" i="9"/>
  <c r="BM20" i="9" s="1"/>
  <c r="BU20" i="9"/>
  <c r="BV20" i="9" s="1"/>
  <c r="BW23" i="3"/>
  <c r="BX23" i="3" s="1"/>
  <c r="CA23" i="3" s="1"/>
  <c r="CF23" i="1"/>
  <c r="BY23" i="1"/>
  <c r="BZ23" i="1" s="1"/>
  <c r="BC19" i="10"/>
  <c r="BD19" i="10" s="1"/>
  <c r="BA19" i="10"/>
  <c r="BB19" i="10" s="1"/>
  <c r="BE20" i="8"/>
  <c r="AY20" i="8"/>
  <c r="BY20" i="8"/>
  <c r="BZ20" i="8" s="1"/>
  <c r="BR19" i="10"/>
  <c r="BM19" i="10"/>
  <c r="BN19" i="10" s="1"/>
  <c r="BN21" i="6"/>
  <c r="BO21" i="6"/>
  <c r="BR21" i="7"/>
  <c r="BS21" i="7" s="1"/>
  <c r="BQ21" i="7"/>
  <c r="BQ22" i="5" l="1"/>
  <c r="BR22" i="5"/>
  <c r="BS22" i="5" s="1"/>
  <c r="CD22" i="5"/>
  <c r="BW22" i="5"/>
  <c r="BX22" i="5" s="1"/>
  <c r="CE22" i="4"/>
  <c r="CD22" i="4"/>
  <c r="BR21" i="6"/>
  <c r="BT21" i="6" s="1"/>
  <c r="BH20" i="9"/>
  <c r="BI20" i="9" s="1"/>
  <c r="BK20" i="9" s="1"/>
  <c r="AV20" i="9"/>
  <c r="AW20" i="9" s="1"/>
  <c r="BZ23" i="3"/>
  <c r="CB23" i="1"/>
  <c r="CC23" i="1"/>
  <c r="BO19" i="10"/>
  <c r="BP19" i="10"/>
  <c r="BT19" i="10"/>
  <c r="BS19" i="10"/>
  <c r="BB20" i="8"/>
  <c r="BC20" i="8" s="1"/>
  <c r="AZ20" i="8"/>
  <c r="BA20" i="8" s="1"/>
  <c r="BO20" i="9"/>
  <c r="BN20" i="9"/>
  <c r="BQ20" i="8"/>
  <c r="BL20" i="8"/>
  <c r="BM20" i="8" s="1"/>
  <c r="CD21" i="7"/>
  <c r="BW21" i="7"/>
  <c r="BX21" i="7" s="1"/>
  <c r="BP21" i="6"/>
  <c r="CB23" i="3"/>
  <c r="CC23" i="3" s="1"/>
  <c r="CE23" i="3" s="1"/>
  <c r="CF23" i="3" s="1"/>
  <c r="CG23" i="3" s="1"/>
  <c r="CI23" i="3" s="1"/>
  <c r="E23" i="3" s="1"/>
  <c r="C24" i="3" s="1"/>
  <c r="CD23" i="1" l="1"/>
  <c r="CE23" i="1" s="1"/>
  <c r="CG23" i="1" s="1"/>
  <c r="CH23" i="1" s="1"/>
  <c r="CI23" i="1" s="1"/>
  <c r="CK23" i="1" s="1"/>
  <c r="E23" i="1" s="1"/>
  <c r="F23" i="1" s="1"/>
  <c r="H23" i="2" s="1"/>
  <c r="I23" i="2" s="1"/>
  <c r="CF22" i="4"/>
  <c r="CG22" i="4" s="1"/>
  <c r="CI22" i="4" s="1"/>
  <c r="CJ22" i="4" s="1"/>
  <c r="CK22" i="4" s="1"/>
  <c r="CM22" i="4" s="1"/>
  <c r="E22" i="4" s="1"/>
  <c r="BZ22" i="5"/>
  <c r="CA22" i="5"/>
  <c r="BJ20" i="9"/>
  <c r="BL20" i="9" s="1"/>
  <c r="BU21" i="6"/>
  <c r="CA21" i="6" s="1"/>
  <c r="CB21" i="6" s="1"/>
  <c r="BU19" i="10"/>
  <c r="BP20" i="9"/>
  <c r="C24" i="1"/>
  <c r="BQ19" i="10"/>
  <c r="G24" i="3"/>
  <c r="I24" i="3" s="1"/>
  <c r="BN20" i="8"/>
  <c r="BO20" i="8"/>
  <c r="BS20" i="8"/>
  <c r="BR20" i="8"/>
  <c r="BV21" i="6"/>
  <c r="BW21" i="6" s="1"/>
  <c r="BZ21" i="7"/>
  <c r="CA21" i="7"/>
  <c r="CB22" i="5" l="1"/>
  <c r="CC22" i="5" s="1"/>
  <c r="CE22" i="5" s="1"/>
  <c r="CF22" i="5" s="1"/>
  <c r="CG22" i="5" s="1"/>
  <c r="CI22" i="5" s="1"/>
  <c r="E22" i="5" s="1"/>
  <c r="C23" i="5" s="1"/>
  <c r="BW19" i="10"/>
  <c r="BX19" i="10" s="1"/>
  <c r="C23" i="4"/>
  <c r="F22" i="4"/>
  <c r="CH21" i="6"/>
  <c r="F23" i="3"/>
  <c r="H23" i="4" s="1"/>
  <c r="BV19" i="10"/>
  <c r="CI19" i="10" s="1"/>
  <c r="G24" i="1"/>
  <c r="K24" i="1" s="1"/>
  <c r="K24" i="2"/>
  <c r="M24" i="2" s="1"/>
  <c r="BT20" i="8"/>
  <c r="CB21" i="7"/>
  <c r="CC21" i="7" s="1"/>
  <c r="CE21" i="7" s="1"/>
  <c r="CF21" i="7" s="1"/>
  <c r="CG21" i="7" s="1"/>
  <c r="CI21" i="7" s="1"/>
  <c r="E21" i="7" s="1"/>
  <c r="C22" i="7" s="1"/>
  <c r="CD21" i="6"/>
  <c r="CE21" i="6"/>
  <c r="BR20" i="9"/>
  <c r="BS20" i="9" s="1"/>
  <c r="BQ20" i="9"/>
  <c r="BP20" i="8"/>
  <c r="EI24" i="3"/>
  <c r="CQ24" i="3"/>
  <c r="M24" i="3"/>
  <c r="I22" i="4" l="1"/>
  <c r="J22" i="4" s="1"/>
  <c r="D22" i="6" s="1"/>
  <c r="D22" i="7" s="1"/>
  <c r="J23" i="2"/>
  <c r="D23" i="4" s="1"/>
  <c r="F22" i="5"/>
  <c r="H22" i="6" s="1"/>
  <c r="CB19" i="10"/>
  <c r="CC19" i="10" s="1"/>
  <c r="CE19" i="10" s="1"/>
  <c r="CU24" i="2"/>
  <c r="EM24" i="2"/>
  <c r="Q24" i="2"/>
  <c r="CS24" i="1"/>
  <c r="EK24" i="1"/>
  <c r="O24" i="1"/>
  <c r="CF21" i="6"/>
  <c r="CG21" i="6" s="1"/>
  <c r="CI21" i="6" s="1"/>
  <c r="CJ21" i="6" s="1"/>
  <c r="CK21" i="6" s="1"/>
  <c r="CM21" i="6" s="1"/>
  <c r="E21" i="6" s="1"/>
  <c r="C22" i="6" s="1"/>
  <c r="BV20" i="8"/>
  <c r="BW20" i="8" s="1"/>
  <c r="BU20" i="8"/>
  <c r="CD20" i="9"/>
  <c r="BW20" i="9"/>
  <c r="BX20" i="9" s="1"/>
  <c r="F21" i="7"/>
  <c r="H21" i="8" s="1"/>
  <c r="AE24" i="3"/>
  <c r="AF24" i="3"/>
  <c r="O24" i="3"/>
  <c r="T24" i="3"/>
  <c r="V24" i="3" s="1"/>
  <c r="DM24" i="3"/>
  <c r="DB24" i="3"/>
  <c r="AO24" i="3"/>
  <c r="CS24" i="3"/>
  <c r="G22" i="8" l="1"/>
  <c r="G22" i="7"/>
  <c r="I22" i="7" s="1"/>
  <c r="M22" i="7" s="1"/>
  <c r="D23" i="5"/>
  <c r="K23" i="4"/>
  <c r="M23" i="4" s="1"/>
  <c r="Q23" i="4" s="1"/>
  <c r="CF19" i="10"/>
  <c r="CG19" i="10" s="1"/>
  <c r="CH19" i="10" s="1"/>
  <c r="CJ19" i="10" s="1"/>
  <c r="CK19" i="10" s="1"/>
  <c r="CL19" i="10" s="1"/>
  <c r="CN19" i="10" s="1"/>
  <c r="E19" i="10" s="1"/>
  <c r="Q24" i="1"/>
  <c r="AH24" i="1"/>
  <c r="V24" i="1"/>
  <c r="X24" i="1" s="1"/>
  <c r="AG24" i="1"/>
  <c r="AQ24" i="1"/>
  <c r="CU24" i="1"/>
  <c r="DO24" i="1"/>
  <c r="DD24" i="1"/>
  <c r="S24" i="2"/>
  <c r="AI24" i="2"/>
  <c r="AJ24" i="2"/>
  <c r="X24" i="2"/>
  <c r="Z24" i="2" s="1"/>
  <c r="DQ24" i="2"/>
  <c r="CW24" i="2"/>
  <c r="AS24" i="2"/>
  <c r="DF24" i="2"/>
  <c r="F21" i="6"/>
  <c r="I21" i="6" s="1"/>
  <c r="J21" i="6" s="1"/>
  <c r="D21" i="8" s="1"/>
  <c r="CA20" i="9"/>
  <c r="BZ20" i="9"/>
  <c r="CH20" i="8"/>
  <c r="CA20" i="8"/>
  <c r="CB20" i="8" s="1"/>
  <c r="W24" i="3"/>
  <c r="AK24" i="3" s="1"/>
  <c r="DR24" i="3"/>
  <c r="DQ24" i="3"/>
  <c r="DO24" i="3"/>
  <c r="DP24" i="3"/>
  <c r="DN24" i="3"/>
  <c r="DG24" i="3"/>
  <c r="DE24" i="3"/>
  <c r="DF24" i="3"/>
  <c r="DC24" i="3"/>
  <c r="DD24" i="3"/>
  <c r="Q24" i="3"/>
  <c r="R24" i="3" s="1"/>
  <c r="AS24" i="3" s="1"/>
  <c r="Y24" i="3"/>
  <c r="CX24" i="3"/>
  <c r="CU24" i="3"/>
  <c r="CV24" i="3"/>
  <c r="CW24" i="3"/>
  <c r="CT24" i="3"/>
  <c r="AG24" i="3"/>
  <c r="CQ22" i="7" l="1"/>
  <c r="CU23" i="4"/>
  <c r="CW23" i="4" s="1"/>
  <c r="EI22" i="7"/>
  <c r="EM23" i="4"/>
  <c r="G23" i="6"/>
  <c r="G23" i="5"/>
  <c r="I23" i="5" s="1"/>
  <c r="AJ23" i="4"/>
  <c r="X23" i="4"/>
  <c r="Z23" i="4" s="1"/>
  <c r="S23" i="4"/>
  <c r="AI23" i="4"/>
  <c r="Y24" i="1"/>
  <c r="AM24" i="1" s="1"/>
  <c r="K22" i="6"/>
  <c r="M22" i="6" s="1"/>
  <c r="Q22" i="6" s="1"/>
  <c r="AA24" i="2"/>
  <c r="AB24" i="2" s="1"/>
  <c r="AI24" i="1"/>
  <c r="DV24" i="2"/>
  <c r="DS24" i="2"/>
  <c r="DT24" i="2"/>
  <c r="DR24" i="2"/>
  <c r="DU24" i="2"/>
  <c r="DR24" i="1"/>
  <c r="DT24" i="1"/>
  <c r="DS24" i="1"/>
  <c r="DQ24" i="1"/>
  <c r="DP24" i="1"/>
  <c r="CV24" i="1"/>
  <c r="CY24" i="1"/>
  <c r="CW24" i="1"/>
  <c r="CZ24" i="1"/>
  <c r="CX24" i="1"/>
  <c r="AK24" i="2"/>
  <c r="DK24" i="2"/>
  <c r="DJ24" i="2"/>
  <c r="DG24" i="2"/>
  <c r="DI24" i="2"/>
  <c r="DH24" i="2"/>
  <c r="AC24" i="2"/>
  <c r="U24" i="2"/>
  <c r="V24" i="2" s="1"/>
  <c r="AW24" i="2" s="1"/>
  <c r="CZ24" i="2"/>
  <c r="DA24" i="2"/>
  <c r="CY24" i="2"/>
  <c r="DB24" i="2"/>
  <c r="CX24" i="2"/>
  <c r="DF24" i="1"/>
  <c r="DI24" i="1"/>
  <c r="DH24" i="1"/>
  <c r="DE24" i="1"/>
  <c r="DG24" i="1"/>
  <c r="AA24" i="1"/>
  <c r="S24" i="1"/>
  <c r="T24" i="1" s="1"/>
  <c r="AU24" i="1" s="1"/>
  <c r="X24" i="3"/>
  <c r="Z24" i="3" s="1"/>
  <c r="AL24" i="3"/>
  <c r="AM24" i="3" s="1"/>
  <c r="DS24" i="3"/>
  <c r="DT24" i="3" s="1"/>
  <c r="CY24" i="3"/>
  <c r="CZ24" i="3" s="1"/>
  <c r="O22" i="7"/>
  <c r="T22" i="7"/>
  <c r="V22" i="7" s="1"/>
  <c r="AE22" i="7"/>
  <c r="AF22" i="7"/>
  <c r="CE20" i="8"/>
  <c r="CD20" i="8"/>
  <c r="C20" i="10"/>
  <c r="D21" i="9"/>
  <c r="AH24" i="3"/>
  <c r="AI24" i="3"/>
  <c r="CB20" i="9"/>
  <c r="CC20" i="9" s="1"/>
  <c r="CE20" i="9" s="1"/>
  <c r="CF20" i="9" s="1"/>
  <c r="CG20" i="9" s="1"/>
  <c r="CI20" i="9" s="1"/>
  <c r="E20" i="9" s="1"/>
  <c r="C21" i="9" s="1"/>
  <c r="AO22" i="7"/>
  <c r="CS22" i="7"/>
  <c r="DM22" i="7"/>
  <c r="DB22" i="7"/>
  <c r="DH24" i="3"/>
  <c r="DI24" i="3" s="1"/>
  <c r="DQ23" i="4" l="1"/>
  <c r="DR23" i="4" s="1"/>
  <c r="DF23" i="4"/>
  <c r="DJ23" i="4" s="1"/>
  <c r="AS23" i="4"/>
  <c r="CQ23" i="5"/>
  <c r="M23" i="5"/>
  <c r="EI23" i="5"/>
  <c r="CU22" i="6"/>
  <c r="CW22" i="6" s="1"/>
  <c r="AL24" i="2"/>
  <c r="AP24" i="2"/>
  <c r="AO24" i="2"/>
  <c r="AM24" i="2"/>
  <c r="EM22" i="6"/>
  <c r="AK23" i="4"/>
  <c r="AD24" i="2"/>
  <c r="BX24" i="2" s="1"/>
  <c r="AJ24" i="1"/>
  <c r="Z24" i="1"/>
  <c r="AB24" i="1" s="1"/>
  <c r="AK24" i="1"/>
  <c r="AN24" i="1"/>
  <c r="AO24" i="1" s="1"/>
  <c r="DA23" i="4"/>
  <c r="CZ23" i="4"/>
  <c r="CX23" i="4"/>
  <c r="CY23" i="4"/>
  <c r="DB23" i="4"/>
  <c r="AC23" i="4"/>
  <c r="U23" i="4"/>
  <c r="V23" i="4" s="1"/>
  <c r="AW23" i="4" s="1"/>
  <c r="AA23" i="4"/>
  <c r="AB23" i="4" s="1"/>
  <c r="DH23" i="4"/>
  <c r="DG23" i="4"/>
  <c r="DI23" i="4"/>
  <c r="DJ24" i="3"/>
  <c r="DK24" i="3" s="1"/>
  <c r="DU24" i="3" s="1"/>
  <c r="DV24" i="3" s="1"/>
  <c r="AZ24" i="3"/>
  <c r="BT24" i="3"/>
  <c r="BB24" i="3"/>
  <c r="AJ24" i="3"/>
  <c r="BC24" i="3" s="1"/>
  <c r="DJ24" i="1"/>
  <c r="DK24" i="1" s="1"/>
  <c r="DL24" i="2"/>
  <c r="DM24" i="2" s="1"/>
  <c r="DW24" i="2"/>
  <c r="DX24" i="2" s="1"/>
  <c r="DA24" i="1"/>
  <c r="DB24" i="1" s="1"/>
  <c r="DU24" i="1"/>
  <c r="DV24" i="1" s="1"/>
  <c r="DC24" i="2"/>
  <c r="DD24" i="2" s="1"/>
  <c r="CF20" i="8"/>
  <c r="CG20" i="8" s="1"/>
  <c r="CI20" i="8" s="1"/>
  <c r="CJ20" i="8" s="1"/>
  <c r="CK20" i="8" s="1"/>
  <c r="AG22" i="7"/>
  <c r="F19" i="10"/>
  <c r="W22" i="7"/>
  <c r="AH22" i="7" s="1"/>
  <c r="Q22" i="7"/>
  <c r="R22" i="7" s="1"/>
  <c r="AS22" i="7" s="1"/>
  <c r="Y22" i="7"/>
  <c r="G21" i="10"/>
  <c r="DG22" i="7"/>
  <c r="DF22" i="7"/>
  <c r="DD22" i="7"/>
  <c r="DC22" i="7"/>
  <c r="DE22" i="7"/>
  <c r="DN22" i="7"/>
  <c r="DQ22" i="7"/>
  <c r="DR22" i="7"/>
  <c r="DO22" i="7"/>
  <c r="DP22" i="7"/>
  <c r="AI22" i="6"/>
  <c r="S22" i="6"/>
  <c r="AJ22" i="6"/>
  <c r="X22" i="6"/>
  <c r="Z22" i="6" s="1"/>
  <c r="CW22" i="7"/>
  <c r="CX22" i="7"/>
  <c r="CU22" i="7"/>
  <c r="CV22" i="7"/>
  <c r="CT22" i="7"/>
  <c r="DV23" i="4" l="1"/>
  <c r="DK23" i="4"/>
  <c r="DU23" i="4"/>
  <c r="DS23" i="4"/>
  <c r="DT23" i="4"/>
  <c r="AQ24" i="2"/>
  <c r="BF24" i="2" s="1"/>
  <c r="O23" i="5"/>
  <c r="AF23" i="5"/>
  <c r="T23" i="5"/>
  <c r="V23" i="5" s="1"/>
  <c r="AE23" i="5"/>
  <c r="AO23" i="5"/>
  <c r="CS23" i="5"/>
  <c r="DM23" i="5"/>
  <c r="DB23" i="5"/>
  <c r="I19" i="10"/>
  <c r="J19" i="10" s="1"/>
  <c r="K19" i="10" s="1"/>
  <c r="I19" i="1" s="1"/>
  <c r="AS22" i="6"/>
  <c r="DF22" i="6"/>
  <c r="DK22" i="6" s="1"/>
  <c r="DQ22" i="6"/>
  <c r="DV22" i="6" s="1"/>
  <c r="AN24" i="2"/>
  <c r="AL24" i="1"/>
  <c r="BE24" i="1" s="1"/>
  <c r="BG24" i="1" s="1"/>
  <c r="ES24" i="3"/>
  <c r="ET24" i="3" s="1"/>
  <c r="EU24" i="3" s="1"/>
  <c r="EV24" i="3" s="1"/>
  <c r="AP23" i="4"/>
  <c r="AL23" i="4"/>
  <c r="AM23" i="4"/>
  <c r="AO23" i="4"/>
  <c r="DL23" i="4"/>
  <c r="DM23" i="4" s="1"/>
  <c r="DC23" i="4"/>
  <c r="DD23" i="4" s="1"/>
  <c r="AD23" i="4"/>
  <c r="BX23" i="4" s="1"/>
  <c r="CM20" i="8"/>
  <c r="E20" i="8" s="1"/>
  <c r="C21" i="8" s="1"/>
  <c r="K21" i="8" s="1"/>
  <c r="M21" i="8" s="1"/>
  <c r="DL24" i="1"/>
  <c r="DM24" i="1" s="1"/>
  <c r="DW24" i="1" s="1"/>
  <c r="DX24" i="1" s="1"/>
  <c r="BV24" i="1"/>
  <c r="BD24" i="1"/>
  <c r="DN24" i="2"/>
  <c r="DO24" i="2" s="1"/>
  <c r="BB24" i="1"/>
  <c r="AA22" i="6"/>
  <c r="AB22" i="6" s="1"/>
  <c r="AK22" i="7"/>
  <c r="AL22" i="7"/>
  <c r="X22" i="7"/>
  <c r="Z22" i="7" s="1"/>
  <c r="BT22" i="7" s="1"/>
  <c r="AI22" i="7"/>
  <c r="AJ22" i="7" s="1"/>
  <c r="F20" i="9"/>
  <c r="H20" i="10" s="1"/>
  <c r="G21" i="9"/>
  <c r="I21" i="9" s="1"/>
  <c r="DS22" i="7"/>
  <c r="DT22" i="7" s="1"/>
  <c r="DA22" i="6"/>
  <c r="CY22" i="6"/>
  <c r="CX22" i="6"/>
  <c r="DB22" i="6"/>
  <c r="CZ22" i="6"/>
  <c r="CY22" i="7"/>
  <c r="CZ22" i="7" s="1"/>
  <c r="AC22" i="6"/>
  <c r="U22" i="6"/>
  <c r="V22" i="6" s="1"/>
  <c r="AW22" i="6" s="1"/>
  <c r="AK22" i="6"/>
  <c r="DH22" i="7"/>
  <c r="DI22" i="7" s="1"/>
  <c r="BE24" i="3"/>
  <c r="BD24" i="3"/>
  <c r="EA24" i="3"/>
  <c r="DZ24" i="3"/>
  <c r="DX24" i="3"/>
  <c r="DW24" i="3"/>
  <c r="DY24" i="3"/>
  <c r="DW23" i="4" l="1"/>
  <c r="DX23" i="4" s="1"/>
  <c r="BD24" i="2"/>
  <c r="BG24" i="2"/>
  <c r="BI24" i="2" s="1"/>
  <c r="AG23" i="5"/>
  <c r="W23" i="5"/>
  <c r="AK23" i="5" s="1"/>
  <c r="DP23" i="5"/>
  <c r="DO23" i="5"/>
  <c r="DQ23" i="5"/>
  <c r="DR23" i="5"/>
  <c r="DN23" i="5"/>
  <c r="DG23" i="5"/>
  <c r="DD23" i="5"/>
  <c r="DE23" i="5"/>
  <c r="DF23" i="5"/>
  <c r="DC23" i="5"/>
  <c r="CT23" i="5"/>
  <c r="CU23" i="5"/>
  <c r="CX23" i="5"/>
  <c r="CW23" i="5"/>
  <c r="CV23" i="5"/>
  <c r="Q23" i="5"/>
  <c r="R23" i="5" s="1"/>
  <c r="AS23" i="5" s="1"/>
  <c r="Y23" i="5"/>
  <c r="DI22" i="6"/>
  <c r="DJ22" i="6"/>
  <c r="DH22" i="6"/>
  <c r="DG22" i="6"/>
  <c r="DT22" i="6"/>
  <c r="DU22" i="6"/>
  <c r="DR22" i="6"/>
  <c r="DS22" i="6"/>
  <c r="AQ23" i="4"/>
  <c r="BD23" i="4" s="1"/>
  <c r="BF24" i="3"/>
  <c r="BG24" i="3" s="1"/>
  <c r="DN23" i="4"/>
  <c r="DO23" i="4" s="1"/>
  <c r="DY23" i="4" s="1"/>
  <c r="DZ23" i="4" s="1"/>
  <c r="EB23" i="4" s="1"/>
  <c r="AN23" i="4"/>
  <c r="BF24" i="1"/>
  <c r="BH24" i="1" s="1"/>
  <c r="BI24" i="1" s="1"/>
  <c r="F20" i="8"/>
  <c r="I20" i="8" s="1"/>
  <c r="J20" i="8" s="1"/>
  <c r="D20" i="10" s="1"/>
  <c r="EU24" i="1"/>
  <c r="EV24" i="1" s="1"/>
  <c r="EW24" i="1" s="1"/>
  <c r="EX24" i="1" s="1"/>
  <c r="AD22" i="6"/>
  <c r="BX22" i="6" s="1"/>
  <c r="AL22" i="6"/>
  <c r="AM22" i="6"/>
  <c r="AP22" i="6"/>
  <c r="AO22" i="6"/>
  <c r="EW24" i="2"/>
  <c r="DY24" i="2"/>
  <c r="DZ24" i="2" s="1"/>
  <c r="DZ24" i="1"/>
  <c r="DY24" i="1"/>
  <c r="EB24" i="1"/>
  <c r="EC24" i="1"/>
  <c r="EA24" i="1"/>
  <c r="DJ22" i="7"/>
  <c r="DK22" i="7" s="1"/>
  <c r="DU22" i="7" s="1"/>
  <c r="DV22" i="7" s="1"/>
  <c r="AM22" i="7"/>
  <c r="DC22" i="6"/>
  <c r="DD22" i="6" s="1"/>
  <c r="EI21" i="9"/>
  <c r="M21" i="9"/>
  <c r="CQ21" i="9"/>
  <c r="EM21" i="8"/>
  <c r="CU21" i="8"/>
  <c r="Q21" i="8"/>
  <c r="EB24" i="3"/>
  <c r="EC24" i="3" s="1"/>
  <c r="ED24" i="3" s="1"/>
  <c r="EE24" i="3" s="1"/>
  <c r="AQ24" i="3" s="1"/>
  <c r="P24" i="3" s="1"/>
  <c r="BH24" i="2" l="1"/>
  <c r="BJ24" i="2" s="1"/>
  <c r="BK24" i="2" s="1"/>
  <c r="AI23" i="5"/>
  <c r="AL23" i="5"/>
  <c r="AM23" i="5" s="1"/>
  <c r="DS23" i="5"/>
  <c r="DT23" i="5" s="1"/>
  <c r="X23" i="5"/>
  <c r="Z23" i="5" s="1"/>
  <c r="AH23" i="5"/>
  <c r="AJ23" i="5" s="1"/>
  <c r="CY23" i="5"/>
  <c r="CZ23" i="5" s="1"/>
  <c r="DH23" i="5"/>
  <c r="DI23" i="5" s="1"/>
  <c r="L20" i="10"/>
  <c r="N20" i="10" s="1"/>
  <c r="EN20" i="10" s="1"/>
  <c r="DL22" i="6"/>
  <c r="DM22" i="6" s="1"/>
  <c r="DN22" i="6" s="1"/>
  <c r="DO22" i="6" s="1"/>
  <c r="DW22" i="6"/>
  <c r="DX22" i="6" s="1"/>
  <c r="BF23" i="4"/>
  <c r="BG23" i="4"/>
  <c r="BH23" i="4" s="1"/>
  <c r="EC23" i="4"/>
  <c r="ED23" i="4"/>
  <c r="EA23" i="4"/>
  <c r="EE23" i="4"/>
  <c r="EW23" i="4"/>
  <c r="EX23" i="4" s="1"/>
  <c r="EY23" i="4" s="1"/>
  <c r="EZ23" i="4" s="1"/>
  <c r="AN22" i="6"/>
  <c r="AQ22" i="6"/>
  <c r="BD22" i="6" s="1"/>
  <c r="S24" i="3"/>
  <c r="AT24" i="3" s="1"/>
  <c r="ED24" i="1"/>
  <c r="EE24" i="1" s="1"/>
  <c r="EF24" i="1" s="1"/>
  <c r="EG24" i="1" s="1"/>
  <c r="AS24" i="1" s="1"/>
  <c r="R24" i="1" s="1"/>
  <c r="U24" i="1" s="1"/>
  <c r="ES22" i="7"/>
  <c r="ET22" i="7" s="1"/>
  <c r="EU22" i="7" s="1"/>
  <c r="EV22" i="7" s="1"/>
  <c r="EC24" i="2"/>
  <c r="EE24" i="2"/>
  <c r="ED24" i="2"/>
  <c r="EA24" i="2"/>
  <c r="EB24" i="2"/>
  <c r="EX24" i="2"/>
  <c r="EY24" i="2" s="1"/>
  <c r="EZ24" i="2" s="1"/>
  <c r="AZ22" i="7"/>
  <c r="BC22" i="7"/>
  <c r="BB22" i="7"/>
  <c r="DW22" i="7"/>
  <c r="DX22" i="7"/>
  <c r="DZ22" i="7"/>
  <c r="EA22" i="7"/>
  <c r="DY22" i="7"/>
  <c r="AS21" i="8"/>
  <c r="DF21" i="8"/>
  <c r="CW21" i="8"/>
  <c r="DQ21" i="8"/>
  <c r="CS21" i="9"/>
  <c r="DM21" i="9"/>
  <c r="AO21" i="9"/>
  <c r="DB21" i="9"/>
  <c r="T21" i="9"/>
  <c r="V21" i="9" s="1"/>
  <c r="AF21" i="9"/>
  <c r="O21" i="9"/>
  <c r="AE21" i="9"/>
  <c r="AJ21" i="8"/>
  <c r="X21" i="8"/>
  <c r="Z21" i="8" s="1"/>
  <c r="AI21" i="8"/>
  <c r="S21" i="8"/>
  <c r="DJ23" i="5" l="1"/>
  <c r="DK23" i="5" s="1"/>
  <c r="ES23" i="5" s="1"/>
  <c r="ET23" i="5" s="1"/>
  <c r="EU23" i="5" s="1"/>
  <c r="EV23" i="5" s="1"/>
  <c r="CV20" i="10"/>
  <c r="CX20" i="10" s="1"/>
  <c r="R20" i="10"/>
  <c r="AK20" i="10" s="1"/>
  <c r="BT23" i="5"/>
  <c r="BB23" i="5"/>
  <c r="BC23" i="5"/>
  <c r="BD23" i="5" s="1"/>
  <c r="AZ23" i="5"/>
  <c r="DU23" i="5"/>
  <c r="DV23" i="5" s="1"/>
  <c r="DX23" i="5" s="1"/>
  <c r="BI23" i="4"/>
  <c r="BJ23" i="4" s="1"/>
  <c r="BK23" i="4" s="1"/>
  <c r="EF23" i="4"/>
  <c r="EG23" i="4" s="1"/>
  <c r="EH23" i="4" s="1"/>
  <c r="EI23" i="4" s="1"/>
  <c r="AU23" i="4" s="1"/>
  <c r="T23" i="4" s="1"/>
  <c r="W23" i="4" s="1"/>
  <c r="AX23" i="4" s="1"/>
  <c r="BY23" i="4" s="1"/>
  <c r="BZ23" i="4" s="1"/>
  <c r="AG21" i="9"/>
  <c r="BG22" i="6"/>
  <c r="BI22" i="6" s="1"/>
  <c r="BF22" i="6"/>
  <c r="AK21" i="8"/>
  <c r="AU24" i="3"/>
  <c r="AX24" i="3" s="1"/>
  <c r="AY24" i="3" s="1"/>
  <c r="BA24" i="3"/>
  <c r="BH24" i="3" s="1"/>
  <c r="BI24" i="3" s="1"/>
  <c r="BU24" i="3"/>
  <c r="BV24" i="3" s="1"/>
  <c r="EF24" i="2"/>
  <c r="EG24" i="2" s="1"/>
  <c r="EH24" i="2" s="1"/>
  <c r="EI24" i="2" s="1"/>
  <c r="AU24" i="2" s="1"/>
  <c r="T24" i="2" s="1"/>
  <c r="W24" i="2" s="1"/>
  <c r="AA21" i="8"/>
  <c r="BD22" i="7"/>
  <c r="BE22" i="7"/>
  <c r="DN21" i="9"/>
  <c r="DP21" i="9"/>
  <c r="DR21" i="9"/>
  <c r="DO21" i="9"/>
  <c r="DQ21" i="9"/>
  <c r="AT20" i="10"/>
  <c r="CT21" i="9"/>
  <c r="CX21" i="9"/>
  <c r="CV21" i="9"/>
  <c r="CU21" i="9"/>
  <c r="CW21" i="9"/>
  <c r="DV21" i="8"/>
  <c r="DU21" i="8"/>
  <c r="DT21" i="8"/>
  <c r="DS21" i="8"/>
  <c r="DR21" i="8"/>
  <c r="EB22" i="7"/>
  <c r="EC22" i="7" s="1"/>
  <c r="ED22" i="7" s="1"/>
  <c r="EE22" i="7" s="1"/>
  <c r="AQ22" i="7" s="1"/>
  <c r="P22" i="7" s="1"/>
  <c r="S22" i="7" s="1"/>
  <c r="Y21" i="9"/>
  <c r="Q21" i="9"/>
  <c r="R21" i="9" s="1"/>
  <c r="AS21" i="9" s="1"/>
  <c r="CY21" i="8"/>
  <c r="DB21" i="8"/>
  <c r="CZ21" i="8"/>
  <c r="DA21" i="8"/>
  <c r="CX21" i="8"/>
  <c r="DY22" i="6"/>
  <c r="DZ22" i="6" s="1"/>
  <c r="EW22" i="6"/>
  <c r="DJ21" i="8"/>
  <c r="DH21" i="8"/>
  <c r="DI21" i="8"/>
  <c r="DK21" i="8"/>
  <c r="DG21" i="8"/>
  <c r="W21" i="9"/>
  <c r="AC21" i="8"/>
  <c r="U21" i="8"/>
  <c r="V21" i="8" s="1"/>
  <c r="AW21" i="8" s="1"/>
  <c r="DD21" i="9"/>
  <c r="DC21" i="9"/>
  <c r="DE21" i="9"/>
  <c r="DG21" i="9"/>
  <c r="DF21" i="9"/>
  <c r="DG20" i="10" l="1"/>
  <c r="DR20" i="10"/>
  <c r="DU20" i="10" s="1"/>
  <c r="AJ20" i="10"/>
  <c r="Y20" i="10"/>
  <c r="AA20" i="10" s="1"/>
  <c r="T20" i="10"/>
  <c r="V20" i="10" s="1"/>
  <c r="W20" i="10" s="1"/>
  <c r="AX20" i="10" s="1"/>
  <c r="DZ23" i="5"/>
  <c r="DW23" i="5"/>
  <c r="BE23" i="5"/>
  <c r="BF23" i="5" s="1"/>
  <c r="BG23" i="5" s="1"/>
  <c r="DY23" i="5"/>
  <c r="EA23" i="5"/>
  <c r="AY23" i="4"/>
  <c r="AZ23" i="4" s="1"/>
  <c r="BA23" i="4" s="1"/>
  <c r="BE23" i="4"/>
  <c r="BQ23" i="4" s="1"/>
  <c r="AI21" i="9"/>
  <c r="BH22" i="6"/>
  <c r="BJ22" i="6" s="1"/>
  <c r="BK22" i="6" s="1"/>
  <c r="AM21" i="8"/>
  <c r="AV24" i="3"/>
  <c r="AW24" i="3" s="1"/>
  <c r="BM24" i="3"/>
  <c r="BO24" i="3" s="1"/>
  <c r="AP21" i="8"/>
  <c r="AL21" i="8"/>
  <c r="AB21" i="8"/>
  <c r="AD21" i="8" s="1"/>
  <c r="AO21" i="8"/>
  <c r="AX24" i="2"/>
  <c r="AV24" i="1"/>
  <c r="AL21" i="9"/>
  <c r="DC21" i="8"/>
  <c r="DD21" i="8" s="1"/>
  <c r="DW21" i="8"/>
  <c r="DX21" i="8" s="1"/>
  <c r="BF22" i="7"/>
  <c r="BG22" i="7" s="1"/>
  <c r="EX22" i="6"/>
  <c r="EY22" i="6" s="1"/>
  <c r="EZ22" i="6" s="1"/>
  <c r="AK21" i="9"/>
  <c r="DH21" i="9"/>
  <c r="DI21" i="9" s="1"/>
  <c r="EC22" i="6"/>
  <c r="ED22" i="6"/>
  <c r="EE22" i="6"/>
  <c r="EB22" i="6"/>
  <c r="EA22" i="6"/>
  <c r="AH21" i="9"/>
  <c r="CY21" i="9"/>
  <c r="CZ21" i="9" s="1"/>
  <c r="X21" i="9"/>
  <c r="Z21" i="9" s="1"/>
  <c r="BT21" i="9" s="1"/>
  <c r="DW20" i="10"/>
  <c r="DT20" i="10"/>
  <c r="DS20" i="10"/>
  <c r="DS21" i="9"/>
  <c r="DT21" i="9" s="1"/>
  <c r="DL21" i="8"/>
  <c r="DM21" i="8" s="1"/>
  <c r="DL20" i="10"/>
  <c r="DJ20" i="10"/>
  <c r="DK20" i="10"/>
  <c r="DI20" i="10"/>
  <c r="DH20" i="10"/>
  <c r="DC20" i="10"/>
  <c r="DA20" i="10"/>
  <c r="CY20" i="10"/>
  <c r="DB20" i="10"/>
  <c r="CZ20" i="10"/>
  <c r="AL20" i="10"/>
  <c r="AT22" i="7"/>
  <c r="BK24" i="3"/>
  <c r="BJ24" i="3"/>
  <c r="DV20" i="10" l="1"/>
  <c r="DX20" i="10" s="1"/>
  <c r="DY20" i="10" s="1"/>
  <c r="AD20" i="10"/>
  <c r="AB20" i="10"/>
  <c r="AM20" i="10" s="1"/>
  <c r="EB23" i="5"/>
  <c r="EC23" i="5" s="1"/>
  <c r="ED23" i="5" s="1"/>
  <c r="EE23" i="5" s="1"/>
  <c r="AQ23" i="5" s="1"/>
  <c r="P23" i="5" s="1"/>
  <c r="S23" i="5" s="1"/>
  <c r="AT23" i="5" s="1"/>
  <c r="BU23" i="5" s="1"/>
  <c r="BV23" i="5" s="1"/>
  <c r="AJ21" i="9"/>
  <c r="BL23" i="4"/>
  <c r="BM23" i="4" s="1"/>
  <c r="BO23" i="4" s="1"/>
  <c r="BB23" i="4"/>
  <c r="BC23" i="4" s="1"/>
  <c r="BN24" i="3"/>
  <c r="BP24" i="3" s="1"/>
  <c r="AQ21" i="8"/>
  <c r="BF21" i="8" s="1"/>
  <c r="BS23" i="4"/>
  <c r="BR23" i="4"/>
  <c r="AN21" i="8"/>
  <c r="AY24" i="2"/>
  <c r="BB24" i="2" s="1"/>
  <c r="BC24" i="2" s="1"/>
  <c r="BE24" i="2"/>
  <c r="BL24" i="2" s="1"/>
  <c r="BM24" i="2" s="1"/>
  <c r="BY24" i="2"/>
  <c r="BZ24" i="2" s="1"/>
  <c r="BC24" i="1"/>
  <c r="AW24" i="1"/>
  <c r="BW24" i="1"/>
  <c r="BX24" i="1" s="1"/>
  <c r="DN21" i="8"/>
  <c r="DO21" i="8" s="1"/>
  <c r="DY21" i="8" s="1"/>
  <c r="DZ21" i="8" s="1"/>
  <c r="AM21" i="9"/>
  <c r="AZ21" i="9" s="1"/>
  <c r="DD20" i="10"/>
  <c r="DE20" i="10" s="1"/>
  <c r="AN20" i="10"/>
  <c r="AO20" i="10" s="1"/>
  <c r="AP20" i="10"/>
  <c r="BX21" i="8"/>
  <c r="DJ21" i="9"/>
  <c r="DK21" i="9" s="1"/>
  <c r="DM20" i="10"/>
  <c r="DN20" i="10" s="1"/>
  <c r="BA22" i="7"/>
  <c r="AU22" i="7"/>
  <c r="BU22" i="7"/>
  <c r="BV22" i="7" s="1"/>
  <c r="EF22" i="6"/>
  <c r="EG22" i="6" s="1"/>
  <c r="EH22" i="6" s="1"/>
  <c r="EI22" i="6" s="1"/>
  <c r="AU22" i="6" s="1"/>
  <c r="T22" i="6" s="1"/>
  <c r="W22" i="6" s="1"/>
  <c r="BL24" i="3"/>
  <c r="AU23" i="5" l="1"/>
  <c r="AV23" i="5" s="1"/>
  <c r="AW23" i="5" s="1"/>
  <c r="AQ20" i="10"/>
  <c r="AC20" i="10"/>
  <c r="AE20" i="10" s="1"/>
  <c r="BY20" i="10" s="1"/>
  <c r="BA23" i="5"/>
  <c r="BH23" i="5" s="1"/>
  <c r="BI23" i="5" s="1"/>
  <c r="BJ23" i="5" s="1"/>
  <c r="BN23" i="4"/>
  <c r="BP23" i="4" s="1"/>
  <c r="BG21" i="8"/>
  <c r="BI21" i="8" s="1"/>
  <c r="BD21" i="8"/>
  <c r="BQ24" i="2"/>
  <c r="BR24" i="2" s="1"/>
  <c r="AZ24" i="2"/>
  <c r="BA24" i="2" s="1"/>
  <c r="BT23" i="4"/>
  <c r="BC21" i="9"/>
  <c r="BD21" i="9" s="1"/>
  <c r="BB21" i="9"/>
  <c r="AZ24" i="1"/>
  <c r="BA24" i="1" s="1"/>
  <c r="AX24" i="1"/>
  <c r="AY24" i="1" s="1"/>
  <c r="BO24" i="1"/>
  <c r="BJ24" i="1"/>
  <c r="BK24" i="1" s="1"/>
  <c r="BO24" i="2"/>
  <c r="BN24" i="2"/>
  <c r="EW21" i="8"/>
  <c r="EX21" i="8" s="1"/>
  <c r="EY21" i="8" s="1"/>
  <c r="EZ21" i="8" s="1"/>
  <c r="DO20" i="10"/>
  <c r="DP20" i="10" s="1"/>
  <c r="EX20" i="10" s="1"/>
  <c r="AX22" i="7"/>
  <c r="AY22" i="7" s="1"/>
  <c r="AV22" i="7"/>
  <c r="AW22" i="7" s="1"/>
  <c r="BM22" i="7"/>
  <c r="BH22" i="7"/>
  <c r="BI22" i="7" s="1"/>
  <c r="DU21" i="9"/>
  <c r="DV21" i="9" s="1"/>
  <c r="ES21" i="9"/>
  <c r="AR20" i="10"/>
  <c r="BE20" i="10" s="1"/>
  <c r="BR24" i="3"/>
  <c r="BS24" i="3" s="1"/>
  <c r="AX22" i="6"/>
  <c r="EC21" i="8"/>
  <c r="EB21" i="8"/>
  <c r="ED21" i="8"/>
  <c r="EA21" i="8"/>
  <c r="EE21" i="8"/>
  <c r="BQ24" i="3"/>
  <c r="CD24" i="3" s="1"/>
  <c r="AX23" i="5" l="1"/>
  <c r="AY23" i="5" s="1"/>
  <c r="BM23" i="5"/>
  <c r="BO23" i="5" s="1"/>
  <c r="BK23" i="5"/>
  <c r="BL23" i="5" s="1"/>
  <c r="BH21" i="8"/>
  <c r="BJ21" i="8" s="1"/>
  <c r="BK21" i="8" s="1"/>
  <c r="BS24" i="2"/>
  <c r="BT24" i="2" s="1"/>
  <c r="BU23" i="4"/>
  <c r="BV23" i="4"/>
  <c r="BW23" i="4" s="1"/>
  <c r="BE21" i="9"/>
  <c r="BF21" i="9" s="1"/>
  <c r="BG21" i="9" s="1"/>
  <c r="BW24" i="3"/>
  <c r="BX24" i="3" s="1"/>
  <c r="BZ24" i="3" s="1"/>
  <c r="DZ20" i="10"/>
  <c r="EA20" i="10" s="1"/>
  <c r="EB20" i="10" s="1"/>
  <c r="BP24" i="2"/>
  <c r="BM24" i="1"/>
  <c r="BL24" i="1"/>
  <c r="BQ24" i="1"/>
  <c r="BP24" i="1"/>
  <c r="EF21" i="8"/>
  <c r="EG21" i="8" s="1"/>
  <c r="EH21" i="8" s="1"/>
  <c r="EI21" i="8" s="1"/>
  <c r="AU21" i="8" s="1"/>
  <c r="T21" i="8" s="1"/>
  <c r="BO22" i="7"/>
  <c r="BN22" i="7"/>
  <c r="BK22" i="7"/>
  <c r="BJ22" i="7"/>
  <c r="BH20" i="10"/>
  <c r="BE22" i="6"/>
  <c r="AY22" i="6"/>
  <c r="BY22" i="6"/>
  <c r="BZ22" i="6" s="1"/>
  <c r="ET21" i="9"/>
  <c r="EU21" i="9" s="1"/>
  <c r="EV21" i="9" s="1"/>
  <c r="DZ21" i="9"/>
  <c r="DY21" i="9"/>
  <c r="DW21" i="9"/>
  <c r="DX21" i="9"/>
  <c r="EA21" i="9"/>
  <c r="EY20" i="10"/>
  <c r="EZ20" i="10" s="1"/>
  <c r="FA20" i="10" s="1"/>
  <c r="BG20" i="10"/>
  <c r="BN23" i="5" l="1"/>
  <c r="BP23" i="5" s="1"/>
  <c r="BR23" i="5" s="1"/>
  <c r="BS23" i="5" s="1"/>
  <c r="BR24" i="1"/>
  <c r="CA24" i="3"/>
  <c r="CB24" i="3" s="1"/>
  <c r="CC24" i="3" s="1"/>
  <c r="CE24" i="3" s="1"/>
  <c r="CF24" i="3" s="1"/>
  <c r="CG24" i="3" s="1"/>
  <c r="CI24" i="3" s="1"/>
  <c r="E24" i="3" s="1"/>
  <c r="C25" i="3" s="1"/>
  <c r="EF20" i="10"/>
  <c r="CH23" i="4"/>
  <c r="CA23" i="4"/>
  <c r="CB23" i="4" s="1"/>
  <c r="EC20" i="10"/>
  <c r="ED20" i="10"/>
  <c r="EE20" i="10"/>
  <c r="BN24" i="1"/>
  <c r="W21" i="8"/>
  <c r="AX21" i="8" s="1"/>
  <c r="BP22" i="7"/>
  <c r="BU24" i="2"/>
  <c r="BV24" i="2"/>
  <c r="BW24" i="2" s="1"/>
  <c r="BL22" i="7"/>
  <c r="BB22" i="6"/>
  <c r="BC22" i="6" s="1"/>
  <c r="AZ22" i="6"/>
  <c r="BA22" i="6" s="1"/>
  <c r="EB21" i="9"/>
  <c r="EC21" i="9" s="1"/>
  <c r="ED21" i="9" s="1"/>
  <c r="EE21" i="9" s="1"/>
  <c r="AQ21" i="9" s="1"/>
  <c r="P21" i="9" s="1"/>
  <c r="S21" i="9" s="1"/>
  <c r="BL22" i="6"/>
  <c r="BM22" i="6" s="1"/>
  <c r="BQ22" i="6"/>
  <c r="BJ20" i="10"/>
  <c r="BI20" i="10"/>
  <c r="BQ23" i="5" l="1"/>
  <c r="BS24" i="1"/>
  <c r="BY24" i="1" s="1"/>
  <c r="BZ24" i="1" s="1"/>
  <c r="BT24" i="1"/>
  <c r="BU24" i="1" s="1"/>
  <c r="BR22" i="7"/>
  <c r="BS22" i="7" s="1"/>
  <c r="EG20" i="10"/>
  <c r="EH20" i="10" s="1"/>
  <c r="EI20" i="10" s="1"/>
  <c r="EJ20" i="10" s="1"/>
  <c r="AV20" i="10" s="1"/>
  <c r="U20" i="10" s="1"/>
  <c r="X20" i="10" s="1"/>
  <c r="AY20" i="10" s="1"/>
  <c r="CD23" i="4"/>
  <c r="CE23" i="4"/>
  <c r="CD23" i="5"/>
  <c r="BW23" i="5"/>
  <c r="BX23" i="5" s="1"/>
  <c r="BE21" i="8"/>
  <c r="BL21" i="8" s="1"/>
  <c r="BM21" i="8" s="1"/>
  <c r="BY21" i="8"/>
  <c r="BZ21" i="8" s="1"/>
  <c r="AY21" i="8"/>
  <c r="BB21" i="8" s="1"/>
  <c r="BC21" i="8" s="1"/>
  <c r="BQ22" i="7"/>
  <c r="CD22" i="7" s="1"/>
  <c r="CA24" i="2"/>
  <c r="CB24" i="2" s="1"/>
  <c r="CH24" i="2"/>
  <c r="BK20" i="10"/>
  <c r="BL20" i="10" s="1"/>
  <c r="BS22" i="6"/>
  <c r="BR22" i="6"/>
  <c r="BN22" i="6"/>
  <c r="BO22" i="6"/>
  <c r="AT21" i="9"/>
  <c r="G25" i="3"/>
  <c r="I25" i="3" s="1"/>
  <c r="CF24" i="1" l="1"/>
  <c r="BQ21" i="8"/>
  <c r="BS21" i="8" s="1"/>
  <c r="CF23" i="4"/>
  <c r="CG23" i="4" s="1"/>
  <c r="CI23" i="4" s="1"/>
  <c r="CJ23" i="4" s="1"/>
  <c r="CK23" i="4" s="1"/>
  <c r="CM23" i="4" s="1"/>
  <c r="E23" i="4" s="1"/>
  <c r="BW22" i="7"/>
  <c r="BX22" i="7" s="1"/>
  <c r="BZ22" i="7" s="1"/>
  <c r="CA23" i="5"/>
  <c r="BZ23" i="5"/>
  <c r="AZ21" i="8"/>
  <c r="BA21" i="8" s="1"/>
  <c r="CB24" i="1"/>
  <c r="CC24" i="1"/>
  <c r="CE24" i="2"/>
  <c r="CD24" i="2"/>
  <c r="F24" i="3"/>
  <c r="H24" i="4" s="1"/>
  <c r="BF20" i="10"/>
  <c r="AZ20" i="10"/>
  <c r="BZ20" i="10"/>
  <c r="CA20" i="10" s="1"/>
  <c r="BP22" i="6"/>
  <c r="BT22" i="6"/>
  <c r="BA21" i="9"/>
  <c r="AU21" i="9"/>
  <c r="BU21" i="9"/>
  <c r="BV21" i="9" s="1"/>
  <c r="BO21" i="8"/>
  <c r="BN21" i="8"/>
  <c r="EI25" i="3"/>
  <c r="M25" i="3"/>
  <c r="CQ25" i="3"/>
  <c r="BR21" i="8" l="1"/>
  <c r="BT21" i="8" s="1"/>
  <c r="CA22" i="7"/>
  <c r="CB22" i="7" s="1"/>
  <c r="CC22" i="7" s="1"/>
  <c r="CE22" i="7" s="1"/>
  <c r="CF22" i="7" s="1"/>
  <c r="CG22" i="7" s="1"/>
  <c r="CI22" i="7" s="1"/>
  <c r="E22" i="7" s="1"/>
  <c r="C23" i="7" s="1"/>
  <c r="C24" i="4"/>
  <c r="F23" i="4"/>
  <c r="CB23" i="5"/>
  <c r="CC23" i="5" s="1"/>
  <c r="CE23" i="5" s="1"/>
  <c r="CF23" i="5" s="1"/>
  <c r="CG23" i="5" s="1"/>
  <c r="CI23" i="5" s="1"/>
  <c r="E23" i="5" s="1"/>
  <c r="C24" i="5" s="1"/>
  <c r="CF24" i="2"/>
  <c r="CG24" i="2" s="1"/>
  <c r="CI24" i="2" s="1"/>
  <c r="CJ24" i="2" s="1"/>
  <c r="CK24" i="2" s="1"/>
  <c r="CM24" i="2" s="1"/>
  <c r="E24" i="2" s="1"/>
  <c r="C25" i="2" s="1"/>
  <c r="CD24" i="1"/>
  <c r="CE24" i="1" s="1"/>
  <c r="CG24" i="1" s="1"/>
  <c r="CH24" i="1" s="1"/>
  <c r="CI24" i="1" s="1"/>
  <c r="CK24" i="1" s="1"/>
  <c r="E24" i="1" s="1"/>
  <c r="BP21" i="8"/>
  <c r="BU22" i="6"/>
  <c r="BV22" i="6"/>
  <c r="BW22" i="6" s="1"/>
  <c r="AX21" i="9"/>
  <c r="AY21" i="9" s="1"/>
  <c r="AV21" i="9"/>
  <c r="AW21" i="9" s="1"/>
  <c r="BM21" i="9"/>
  <c r="BH21" i="9"/>
  <c r="BI21" i="9" s="1"/>
  <c r="BC20" i="10"/>
  <c r="BD20" i="10" s="1"/>
  <c r="BA20" i="10"/>
  <c r="BB20" i="10" s="1"/>
  <c r="BR20" i="10"/>
  <c r="BM20" i="10"/>
  <c r="BN20" i="10" s="1"/>
  <c r="DB25" i="3"/>
  <c r="CS25" i="3"/>
  <c r="AO25" i="3"/>
  <c r="DM25" i="3"/>
  <c r="O25" i="3"/>
  <c r="AF25" i="3"/>
  <c r="AE25" i="3"/>
  <c r="T25" i="3"/>
  <c r="V25" i="3" s="1"/>
  <c r="I23" i="4" l="1"/>
  <c r="J23" i="4" s="1"/>
  <c r="D23" i="6" s="1"/>
  <c r="D23" i="7" s="1"/>
  <c r="G23" i="8" s="1"/>
  <c r="F23" i="5"/>
  <c r="H23" i="6" s="1"/>
  <c r="BU21" i="8"/>
  <c r="CH21" i="8" s="1"/>
  <c r="F24" i="2"/>
  <c r="C25" i="1"/>
  <c r="F24" i="1"/>
  <c r="H24" i="2" s="1"/>
  <c r="BV21" i="8"/>
  <c r="BW21" i="8" s="1"/>
  <c r="AG25" i="3"/>
  <c r="BO21" i="9"/>
  <c r="BN21" i="9"/>
  <c r="BJ21" i="9"/>
  <c r="BK21" i="9"/>
  <c r="BP20" i="10"/>
  <c r="BO20" i="10"/>
  <c r="CH22" i="6"/>
  <c r="CA22" i="6"/>
  <c r="CB22" i="6" s="1"/>
  <c r="BT20" i="10"/>
  <c r="BS20" i="10"/>
  <c r="Y25" i="3"/>
  <c r="Q25" i="3"/>
  <c r="R25" i="3" s="1"/>
  <c r="AS25" i="3" s="1"/>
  <c r="CX25" i="3"/>
  <c r="CT25" i="3"/>
  <c r="CU25" i="3"/>
  <c r="CV25" i="3"/>
  <c r="CW25" i="3"/>
  <c r="DR25" i="3"/>
  <c r="DN25" i="3"/>
  <c r="DQ25" i="3"/>
  <c r="DP25" i="3"/>
  <c r="DO25" i="3"/>
  <c r="W25" i="3"/>
  <c r="DG25" i="3"/>
  <c r="DF25" i="3"/>
  <c r="DC25" i="3"/>
  <c r="DD25" i="3"/>
  <c r="DE25" i="3"/>
  <c r="I24" i="2" l="1"/>
  <c r="J24" i="2" s="1"/>
  <c r="D24" i="4" s="1"/>
  <c r="K24" i="4" s="1"/>
  <c r="M24" i="4" s="1"/>
  <c r="CA21" i="8"/>
  <c r="CB21" i="8" s="1"/>
  <c r="CD21" i="8" s="1"/>
  <c r="AI25" i="3"/>
  <c r="K25" i="2"/>
  <c r="M25" i="2" s="1"/>
  <c r="G25" i="1"/>
  <c r="K25" i="1" s="1"/>
  <c r="BP21" i="9"/>
  <c r="BQ20" i="10"/>
  <c r="BU20" i="10"/>
  <c r="BL21" i="9"/>
  <c r="G23" i="7"/>
  <c r="I23" i="7" s="1"/>
  <c r="F22" i="7"/>
  <c r="H22" i="8" s="1"/>
  <c r="CD22" i="6"/>
  <c r="CE22" i="6"/>
  <c r="AK25" i="3"/>
  <c r="AH25" i="3"/>
  <c r="X25" i="3"/>
  <c r="Z25" i="3" s="1"/>
  <c r="BT25" i="3" s="1"/>
  <c r="DH25" i="3"/>
  <c r="DI25" i="3" s="1"/>
  <c r="AL25" i="3"/>
  <c r="DS25" i="3"/>
  <c r="DT25" i="3" s="1"/>
  <c r="CY25" i="3"/>
  <c r="CZ25" i="3" s="1"/>
  <c r="CE21" i="8" l="1"/>
  <c r="CF21" i="8" s="1"/>
  <c r="CG21" i="8" s="1"/>
  <c r="CI21" i="8" s="1"/>
  <c r="CJ21" i="8" s="1"/>
  <c r="CK21" i="8" s="1"/>
  <c r="CM21" i="8" s="1"/>
  <c r="E21" i="8" s="1"/>
  <c r="C22" i="8" s="1"/>
  <c r="AJ25" i="3"/>
  <c r="D24" i="5"/>
  <c r="G24" i="5" s="1"/>
  <c r="I24" i="5" s="1"/>
  <c r="BV20" i="10"/>
  <c r="CI20" i="10" s="1"/>
  <c r="O25" i="1"/>
  <c r="EK25" i="1"/>
  <c r="CS25" i="1"/>
  <c r="Q25" i="2"/>
  <c r="CU25" i="2"/>
  <c r="EM25" i="2"/>
  <c r="BR21" i="9"/>
  <c r="BS21" i="9" s="1"/>
  <c r="BW20" i="10"/>
  <c r="BX20" i="10" s="1"/>
  <c r="CF22" i="6"/>
  <c r="CG22" i="6" s="1"/>
  <c r="CI22" i="6" s="1"/>
  <c r="CJ22" i="6" s="1"/>
  <c r="CK22" i="6" s="1"/>
  <c r="CM22" i="6" s="1"/>
  <c r="E22" i="6" s="1"/>
  <c r="C23" i="6" s="1"/>
  <c r="EI23" i="7"/>
  <c r="CQ23" i="7"/>
  <c r="M23" i="7"/>
  <c r="AM25" i="3"/>
  <c r="AZ25" i="3" s="1"/>
  <c r="BQ21" i="9"/>
  <c r="DJ25" i="3"/>
  <c r="DK25" i="3" s="1"/>
  <c r="G24" i="6" l="1"/>
  <c r="EM24" i="4"/>
  <c r="Q24" i="4"/>
  <c r="CU24" i="4"/>
  <c r="CB20" i="10"/>
  <c r="CC20" i="10" s="1"/>
  <c r="CF20" i="10" s="1"/>
  <c r="AS25" i="2"/>
  <c r="CW25" i="2"/>
  <c r="DF25" i="2"/>
  <c r="DQ25" i="2"/>
  <c r="S25" i="2"/>
  <c r="X25" i="2"/>
  <c r="Z25" i="2" s="1"/>
  <c r="AJ25" i="2"/>
  <c r="AI25" i="2"/>
  <c r="DD25" i="1"/>
  <c r="AQ25" i="1"/>
  <c r="CU25" i="1"/>
  <c r="DO25" i="1"/>
  <c r="AG25" i="1"/>
  <c r="Q25" i="1"/>
  <c r="AH25" i="1"/>
  <c r="V25" i="1"/>
  <c r="X25" i="1" s="1"/>
  <c r="O23" i="7"/>
  <c r="T23" i="7"/>
  <c r="V23" i="7" s="1"/>
  <c r="AF23" i="7"/>
  <c r="AE23" i="7"/>
  <c r="CD21" i="9"/>
  <c r="BW21" i="9"/>
  <c r="BX21" i="9" s="1"/>
  <c r="BB25" i="3"/>
  <c r="CS23" i="7"/>
  <c r="AO23" i="7"/>
  <c r="DB23" i="7"/>
  <c r="DM23" i="7"/>
  <c r="BC25" i="3"/>
  <c r="BE25" i="3" s="1"/>
  <c r="F22" i="6"/>
  <c r="I22" i="6" s="1"/>
  <c r="J22" i="6" s="1"/>
  <c r="D22" i="8" s="1"/>
  <c r="DU25" i="3"/>
  <c r="DV25" i="3" s="1"/>
  <c r="ES25" i="3"/>
  <c r="Y25" i="1" l="1"/>
  <c r="Z25" i="1" s="1"/>
  <c r="AI25" i="1"/>
  <c r="AS24" i="4"/>
  <c r="CW24" i="4"/>
  <c r="DQ24" i="4"/>
  <c r="DF24" i="4"/>
  <c r="AJ24" i="4"/>
  <c r="AI24" i="4"/>
  <c r="S24" i="4"/>
  <c r="X24" i="4"/>
  <c r="Z24" i="4" s="1"/>
  <c r="CQ24" i="5"/>
  <c r="EI24" i="5"/>
  <c r="M24" i="5"/>
  <c r="CE20" i="10"/>
  <c r="CG20" i="10" s="1"/>
  <c r="CH20" i="10" s="1"/>
  <c r="CJ20" i="10" s="1"/>
  <c r="CK20" i="10" s="1"/>
  <c r="CL20" i="10" s="1"/>
  <c r="K23" i="6"/>
  <c r="M23" i="6" s="1"/>
  <c r="EM23" i="6" s="1"/>
  <c r="AA25" i="2"/>
  <c r="AO25" i="2" s="1"/>
  <c r="BD25" i="3"/>
  <c r="BF25" i="3" s="1"/>
  <c r="BG25" i="3" s="1"/>
  <c r="AK25" i="2"/>
  <c r="DQ25" i="1"/>
  <c r="DS25" i="1"/>
  <c r="DR25" i="1"/>
  <c r="DT25" i="1"/>
  <c r="DP25" i="1"/>
  <c r="CX25" i="1"/>
  <c r="CY25" i="1"/>
  <c r="CZ25" i="1"/>
  <c r="CV25" i="1"/>
  <c r="CW25" i="1"/>
  <c r="DV25" i="2"/>
  <c r="DU25" i="2"/>
  <c r="DT25" i="2"/>
  <c r="DS25" i="2"/>
  <c r="DR25" i="2"/>
  <c r="AA25" i="1"/>
  <c r="S25" i="1"/>
  <c r="T25" i="1" s="1"/>
  <c r="AU25" i="1" s="1"/>
  <c r="AM25" i="1"/>
  <c r="AK25" i="1"/>
  <c r="AJ25" i="1"/>
  <c r="AN25" i="1"/>
  <c r="DI25" i="1"/>
  <c r="DH25" i="1"/>
  <c r="DE25" i="1"/>
  <c r="DF25" i="1"/>
  <c r="DG25" i="1"/>
  <c r="DG25" i="2"/>
  <c r="DH25" i="2"/>
  <c r="DI25" i="2"/>
  <c r="DJ25" i="2"/>
  <c r="DK25" i="2"/>
  <c r="AC25" i="2"/>
  <c r="U25" i="2"/>
  <c r="V25" i="2" s="1"/>
  <c r="AW25" i="2" s="1"/>
  <c r="DB25" i="2"/>
  <c r="CX25" i="2"/>
  <c r="CY25" i="2"/>
  <c r="CZ25" i="2"/>
  <c r="DA25" i="2"/>
  <c r="W23" i="7"/>
  <c r="AK23" i="7" s="1"/>
  <c r="AG23" i="7"/>
  <c r="BZ21" i="9"/>
  <c r="CA21" i="9"/>
  <c r="F21" i="8"/>
  <c r="DP23" i="7"/>
  <c r="DR23" i="7"/>
  <c r="DQ23" i="7"/>
  <c r="DO23" i="7"/>
  <c r="DN23" i="7"/>
  <c r="CT23" i="7"/>
  <c r="CV23" i="7"/>
  <c r="CU23" i="7"/>
  <c r="CX23" i="7"/>
  <c r="CW23" i="7"/>
  <c r="K22" i="8"/>
  <c r="M22" i="8" s="1"/>
  <c r="DG23" i="7"/>
  <c r="DF23" i="7"/>
  <c r="DC23" i="7"/>
  <c r="DD23" i="7"/>
  <c r="DE23" i="7"/>
  <c r="D22" i="9"/>
  <c r="Q23" i="7"/>
  <c r="R23" i="7" s="1"/>
  <c r="AS23" i="7" s="1"/>
  <c r="Y23" i="7"/>
  <c r="ET25" i="3"/>
  <c r="EU25" i="3" s="1"/>
  <c r="EV25" i="3" s="1"/>
  <c r="EA25" i="3"/>
  <c r="DY25" i="3"/>
  <c r="DX25" i="3"/>
  <c r="DW25" i="3"/>
  <c r="DZ25" i="3"/>
  <c r="AB25" i="1" l="1"/>
  <c r="DU25" i="1"/>
  <c r="DV25" i="1" s="1"/>
  <c r="AA24" i="4"/>
  <c r="AP24" i="4" s="1"/>
  <c r="CU23" i="6"/>
  <c r="DQ23" i="6" s="1"/>
  <c r="Q23" i="6"/>
  <c r="AI23" i="6" s="1"/>
  <c r="U24" i="4"/>
  <c r="V24" i="4" s="1"/>
  <c r="AW24" i="4" s="1"/>
  <c r="AC24" i="4"/>
  <c r="AK24" i="4"/>
  <c r="DK24" i="4"/>
  <c r="DH24" i="4"/>
  <c r="DG24" i="4"/>
  <c r="DI24" i="4"/>
  <c r="DJ24" i="4"/>
  <c r="T24" i="5"/>
  <c r="V24" i="5" s="1"/>
  <c r="AE24" i="5"/>
  <c r="O24" i="5"/>
  <c r="AF24" i="5"/>
  <c r="DT24" i="4"/>
  <c r="DV24" i="4"/>
  <c r="DR24" i="4"/>
  <c r="DS24" i="4"/>
  <c r="DU24" i="4"/>
  <c r="CX24" i="4"/>
  <c r="CZ24" i="4"/>
  <c r="DB24" i="4"/>
  <c r="CY24" i="4"/>
  <c r="DA24" i="4"/>
  <c r="DM24" i="5"/>
  <c r="CS24" i="5"/>
  <c r="DB24" i="5"/>
  <c r="AO24" i="5"/>
  <c r="CN20" i="10"/>
  <c r="E20" i="10" s="1"/>
  <c r="C21" i="10" s="1"/>
  <c r="AP25" i="2"/>
  <c r="AQ25" i="2" s="1"/>
  <c r="AM25" i="2"/>
  <c r="AB25" i="2"/>
  <c r="AD25" i="2" s="1"/>
  <c r="BX25" i="2" s="1"/>
  <c r="AL25" i="2"/>
  <c r="AI23" i="7"/>
  <c r="AL25" i="1"/>
  <c r="DL25" i="2"/>
  <c r="DM25" i="2" s="1"/>
  <c r="BV25" i="1"/>
  <c r="AO25" i="1"/>
  <c r="AL23" i="7"/>
  <c r="AM23" i="7" s="1"/>
  <c r="DC25" i="2"/>
  <c r="DD25" i="2" s="1"/>
  <c r="DJ25" i="1"/>
  <c r="DK25" i="1" s="1"/>
  <c r="DA25" i="1"/>
  <c r="DB25" i="1" s="1"/>
  <c r="X23" i="7"/>
  <c r="Z23" i="7" s="1"/>
  <c r="AH23" i="7"/>
  <c r="DW25" i="2"/>
  <c r="DX25" i="2" s="1"/>
  <c r="DH23" i="7"/>
  <c r="DI23" i="7" s="1"/>
  <c r="I21" i="8"/>
  <c r="J21" i="8" s="1"/>
  <c r="D21" i="10" s="1"/>
  <c r="CY23" i="7"/>
  <c r="CZ23" i="7" s="1"/>
  <c r="DS23" i="7"/>
  <c r="DT23" i="7" s="1"/>
  <c r="G22" i="10"/>
  <c r="EM22" i="8"/>
  <c r="CU22" i="8"/>
  <c r="Q22" i="8"/>
  <c r="CB21" i="9"/>
  <c r="CC21" i="9" s="1"/>
  <c r="CE21" i="9" s="1"/>
  <c r="CF21" i="9" s="1"/>
  <c r="CG21" i="9" s="1"/>
  <c r="CI21" i="9" s="1"/>
  <c r="E21" i="9" s="1"/>
  <c r="C22" i="9" s="1"/>
  <c r="EB25" i="3"/>
  <c r="EC25" i="3" s="1"/>
  <c r="ED25" i="3" s="1"/>
  <c r="EE25" i="3" s="1"/>
  <c r="AQ25" i="3" s="1"/>
  <c r="P25" i="3" s="1"/>
  <c r="S25" i="3" s="1"/>
  <c r="BD25" i="1" l="1"/>
  <c r="AJ23" i="6"/>
  <c r="AK23" i="6" s="1"/>
  <c r="AS23" i="6"/>
  <c r="CW23" i="6"/>
  <c r="CZ23" i="6" s="1"/>
  <c r="AB24" i="4"/>
  <c r="AD24" i="4" s="1"/>
  <c r="AN25" i="2"/>
  <c r="BG25" i="2" s="1"/>
  <c r="BH25" i="2" s="1"/>
  <c r="S23" i="6"/>
  <c r="U23" i="6" s="1"/>
  <c r="V23" i="6" s="1"/>
  <c r="AW23" i="6" s="1"/>
  <c r="DF23" i="6"/>
  <c r="DG23" i="6" s="1"/>
  <c r="AO24" i="4"/>
  <c r="AQ24" i="4" s="1"/>
  <c r="AM24" i="4"/>
  <c r="AL24" i="4"/>
  <c r="X23" i="6"/>
  <c r="Z23" i="6" s="1"/>
  <c r="DC24" i="4"/>
  <c r="DD24" i="4" s="1"/>
  <c r="DG24" i="5"/>
  <c r="DC24" i="5"/>
  <c r="DD24" i="5"/>
  <c r="DE24" i="5"/>
  <c r="DF24" i="5"/>
  <c r="W24" i="5"/>
  <c r="X24" i="5" s="1"/>
  <c r="AG24" i="5"/>
  <c r="CU24" i="5"/>
  <c r="CV24" i="5"/>
  <c r="CX24" i="5"/>
  <c r="CT24" i="5"/>
  <c r="CW24" i="5"/>
  <c r="DO24" i="5"/>
  <c r="DP24" i="5"/>
  <c r="DQ24" i="5"/>
  <c r="DN24" i="5"/>
  <c r="DR24" i="5"/>
  <c r="DW24" i="4"/>
  <c r="DX24" i="4" s="1"/>
  <c r="DL24" i="4"/>
  <c r="DM24" i="4" s="1"/>
  <c r="Y24" i="5"/>
  <c r="Q24" i="5"/>
  <c r="R24" i="5" s="1"/>
  <c r="AS24" i="5" s="1"/>
  <c r="F20" i="10"/>
  <c r="L21" i="10"/>
  <c r="N21" i="10" s="1"/>
  <c r="EN21" i="10" s="1"/>
  <c r="BF25" i="2"/>
  <c r="BD25" i="2"/>
  <c r="BB25" i="1"/>
  <c r="AJ23" i="7"/>
  <c r="BC23" i="7" s="1"/>
  <c r="BD23" i="7" s="1"/>
  <c r="DN25" i="2"/>
  <c r="DO25" i="2" s="1"/>
  <c r="EW25" i="2" s="1"/>
  <c r="EX25" i="2" s="1"/>
  <c r="EY25" i="2" s="1"/>
  <c r="EZ25" i="2" s="1"/>
  <c r="DJ23" i="7"/>
  <c r="DK23" i="7" s="1"/>
  <c r="DU23" i="7" s="1"/>
  <c r="DV23" i="7" s="1"/>
  <c r="AZ23" i="7"/>
  <c r="BB23" i="7"/>
  <c r="BT23" i="7"/>
  <c r="BE25" i="1"/>
  <c r="DL25" i="1"/>
  <c r="DM25" i="1" s="1"/>
  <c r="CY23" i="6"/>
  <c r="DU23" i="6"/>
  <c r="DV23" i="6"/>
  <c r="DT23" i="6"/>
  <c r="DS23" i="6"/>
  <c r="DR23" i="6"/>
  <c r="AJ22" i="8"/>
  <c r="AI22" i="8"/>
  <c r="X22" i="8"/>
  <c r="Z22" i="8" s="1"/>
  <c r="S22" i="8"/>
  <c r="DF22" i="8"/>
  <c r="CW22" i="8"/>
  <c r="DQ22" i="8"/>
  <c r="AS22" i="8"/>
  <c r="AT25" i="3"/>
  <c r="CX23" i="6" l="1"/>
  <c r="DA23" i="6"/>
  <c r="I20" i="10"/>
  <c r="J20" i="10" s="1"/>
  <c r="K20" i="10" s="1"/>
  <c r="I20" i="1" s="1"/>
  <c r="DB23" i="6"/>
  <c r="DI23" i="6"/>
  <c r="AA23" i="6"/>
  <c r="AB23" i="6" s="1"/>
  <c r="AC23" i="6"/>
  <c r="DJ23" i="6"/>
  <c r="DH23" i="6"/>
  <c r="DK23" i="6"/>
  <c r="BI25" i="2"/>
  <c r="BJ25" i="2" s="1"/>
  <c r="BK25" i="2" s="1"/>
  <c r="AN24" i="4"/>
  <c r="BG24" i="4" s="1"/>
  <c r="BI24" i="4" s="1"/>
  <c r="DN24" i="4"/>
  <c r="DO24" i="4" s="1"/>
  <c r="DY24" i="4" s="1"/>
  <c r="DZ24" i="4" s="1"/>
  <c r="EA24" i="4" s="1"/>
  <c r="AI24" i="5"/>
  <c r="Z24" i="5"/>
  <c r="BT24" i="5" s="1"/>
  <c r="BD24" i="4"/>
  <c r="BX24" i="4"/>
  <c r="BF24" i="4"/>
  <c r="CY24" i="5"/>
  <c r="CZ24" i="5" s="1"/>
  <c r="AK24" i="5"/>
  <c r="DH24" i="5"/>
  <c r="DI24" i="5" s="1"/>
  <c r="AH24" i="5"/>
  <c r="AL24" i="5"/>
  <c r="DS24" i="5"/>
  <c r="DT24" i="5" s="1"/>
  <c r="CV21" i="10"/>
  <c r="CX21" i="10" s="1"/>
  <c r="R21" i="10"/>
  <c r="AK21" i="10" s="1"/>
  <c r="BE23" i="7"/>
  <c r="BF23" i="7" s="1"/>
  <c r="BG23" i="7" s="1"/>
  <c r="DY25" i="2"/>
  <c r="DZ25" i="2" s="1"/>
  <c r="EC25" i="2" s="1"/>
  <c r="ES23" i="7"/>
  <c r="ET23" i="7" s="1"/>
  <c r="EU23" i="7" s="1"/>
  <c r="EV23" i="7" s="1"/>
  <c r="BG25" i="1"/>
  <c r="BF25" i="1"/>
  <c r="DW25" i="1"/>
  <c r="DX25" i="1" s="1"/>
  <c r="EU25" i="1"/>
  <c r="AA22" i="8"/>
  <c r="AP22" i="8" s="1"/>
  <c r="DV22" i="8"/>
  <c r="DU22" i="8"/>
  <c r="DS22" i="8"/>
  <c r="DR22" i="8"/>
  <c r="DT22" i="8"/>
  <c r="AK22" i="8"/>
  <c r="DA22" i="8"/>
  <c r="CZ22" i="8"/>
  <c r="CY22" i="8"/>
  <c r="CX22" i="8"/>
  <c r="DB22" i="8"/>
  <c r="DW23" i="6"/>
  <c r="DX23" i="6" s="1"/>
  <c r="DG22" i="8"/>
  <c r="DH22" i="8"/>
  <c r="DK22" i="8"/>
  <c r="DJ22" i="8"/>
  <c r="DI22" i="8"/>
  <c r="DX23" i="7"/>
  <c r="DW23" i="7"/>
  <c r="EA23" i="7"/>
  <c r="DZ23" i="7"/>
  <c r="DY23" i="7"/>
  <c r="G22" i="9"/>
  <c r="I22" i="9" s="1"/>
  <c r="U22" i="8"/>
  <c r="V22" i="8" s="1"/>
  <c r="AW22" i="8" s="1"/>
  <c r="AC22" i="8"/>
  <c r="F21" i="9"/>
  <c r="H21" i="10" s="1"/>
  <c r="BA25" i="3"/>
  <c r="AU25" i="3"/>
  <c r="BU25" i="3"/>
  <c r="BV25" i="3" s="1"/>
  <c r="DC23" i="6" l="1"/>
  <c r="DD23" i="6" s="1"/>
  <c r="AM23" i="6"/>
  <c r="AD23" i="6"/>
  <c r="BX23" i="6" s="1"/>
  <c r="DL23" i="6"/>
  <c r="DM23" i="6" s="1"/>
  <c r="AO23" i="6"/>
  <c r="AL23" i="6"/>
  <c r="AP23" i="6"/>
  <c r="EC24" i="4"/>
  <c r="ED24" i="4"/>
  <c r="EE24" i="4"/>
  <c r="EB24" i="4"/>
  <c r="EB25" i="2"/>
  <c r="BH24" i="4"/>
  <c r="BJ24" i="4" s="1"/>
  <c r="BK24" i="4" s="1"/>
  <c r="EW24" i="4"/>
  <c r="EX24" i="4" s="1"/>
  <c r="EY24" i="4" s="1"/>
  <c r="EZ24" i="4" s="1"/>
  <c r="EA25" i="2"/>
  <c r="EE25" i="2"/>
  <c r="AJ24" i="5"/>
  <c r="ED25" i="2"/>
  <c r="DG21" i="10"/>
  <c r="DI21" i="10" s="1"/>
  <c r="Y21" i="10"/>
  <c r="AA21" i="10" s="1"/>
  <c r="AM24" i="5"/>
  <c r="AJ21" i="10"/>
  <c r="AL21" i="10" s="1"/>
  <c r="T21" i="10"/>
  <c r="DR21" i="10"/>
  <c r="DS21" i="10" s="1"/>
  <c r="AT21" i="10"/>
  <c r="DJ24" i="5"/>
  <c r="DK24" i="5" s="1"/>
  <c r="AL22" i="8"/>
  <c r="BH25" i="1"/>
  <c r="BI25" i="1" s="1"/>
  <c r="AO22" i="8"/>
  <c r="AQ22" i="8" s="1"/>
  <c r="AB22" i="8"/>
  <c r="AD22" i="8" s="1"/>
  <c r="EV25" i="1"/>
  <c r="EW25" i="1" s="1"/>
  <c r="EX25" i="1" s="1"/>
  <c r="EB25" i="1"/>
  <c r="DZ25" i="1"/>
  <c r="EC25" i="1"/>
  <c r="DY25" i="1"/>
  <c r="EA25" i="1"/>
  <c r="AM22" i="8"/>
  <c r="DC22" i="8"/>
  <c r="DD22" i="8" s="1"/>
  <c r="EB23" i="7"/>
  <c r="EC23" i="7" s="1"/>
  <c r="ED23" i="7" s="1"/>
  <c r="EE23" i="7" s="1"/>
  <c r="AQ23" i="7" s="1"/>
  <c r="P23" i="7" s="1"/>
  <c r="S23" i="7" s="1"/>
  <c r="AT23" i="7" s="1"/>
  <c r="CZ21" i="10"/>
  <c r="CY21" i="10"/>
  <c r="DC21" i="10"/>
  <c r="DB21" i="10"/>
  <c r="DA21" i="10"/>
  <c r="M22" i="9"/>
  <c r="EI22" i="9"/>
  <c r="CQ22" i="9"/>
  <c r="DL22" i="8"/>
  <c r="DM22" i="8" s="1"/>
  <c r="DW22" i="8"/>
  <c r="DX22" i="8" s="1"/>
  <c r="AX25" i="3"/>
  <c r="AY25" i="3" s="1"/>
  <c r="AV25" i="3"/>
  <c r="AW25" i="3" s="1"/>
  <c r="BH25" i="3"/>
  <c r="BI25" i="3" s="1"/>
  <c r="BM25" i="3"/>
  <c r="AN23" i="6" l="1"/>
  <c r="DN23" i="6"/>
  <c r="DO23" i="6" s="1"/>
  <c r="EW23" i="6" s="1"/>
  <c r="EX23" i="6" s="1"/>
  <c r="EY23" i="6" s="1"/>
  <c r="EZ23" i="6" s="1"/>
  <c r="AQ23" i="6"/>
  <c r="BF23" i="6" s="1"/>
  <c r="EF24" i="4"/>
  <c r="EG24" i="4" s="1"/>
  <c r="EH24" i="4" s="1"/>
  <c r="EI24" i="4" s="1"/>
  <c r="AU24" i="4" s="1"/>
  <c r="T24" i="4" s="1"/>
  <c r="W24" i="4" s="1"/>
  <c r="AX24" i="4" s="1"/>
  <c r="EF25" i="2"/>
  <c r="EG25" i="2" s="1"/>
  <c r="EH25" i="2" s="1"/>
  <c r="EI25" i="2" s="1"/>
  <c r="AU25" i="2" s="1"/>
  <c r="T25" i="2" s="1"/>
  <c r="W25" i="2" s="1"/>
  <c r="AX25" i="2" s="1"/>
  <c r="BC24" i="5"/>
  <c r="BD24" i="5" s="1"/>
  <c r="DJ21" i="10"/>
  <c r="AB21" i="10"/>
  <c r="AC21" i="10" s="1"/>
  <c r="DT21" i="10"/>
  <c r="V21" i="10"/>
  <c r="W21" i="10" s="1"/>
  <c r="AX21" i="10" s="1"/>
  <c r="AD21" i="10"/>
  <c r="DU21" i="10"/>
  <c r="DU24" i="5"/>
  <c r="DV24" i="5" s="1"/>
  <c r="ES24" i="5"/>
  <c r="ET24" i="5" s="1"/>
  <c r="EU24" i="5" s="1"/>
  <c r="EV24" i="5" s="1"/>
  <c r="DV21" i="10"/>
  <c r="DK21" i="10"/>
  <c r="DL21" i="10"/>
  <c r="DW21" i="10"/>
  <c r="DH21" i="10"/>
  <c r="BB24" i="5"/>
  <c r="AZ24" i="5"/>
  <c r="AN22" i="8"/>
  <c r="BG22" i="8" s="1"/>
  <c r="BH22" i="8" s="1"/>
  <c r="DY23" i="6"/>
  <c r="DZ23" i="6" s="1"/>
  <c r="EB23" i="6" s="1"/>
  <c r="DN22" i="8"/>
  <c r="DO22" i="8" s="1"/>
  <c r="DY22" i="8" s="1"/>
  <c r="DZ22" i="8" s="1"/>
  <c r="ED25" i="1"/>
  <c r="EE25" i="1" s="1"/>
  <c r="EF25" i="1" s="1"/>
  <c r="EG25" i="1" s="1"/>
  <c r="AS25" i="1" s="1"/>
  <c r="R25" i="1" s="1"/>
  <c r="U25" i="1" s="1"/>
  <c r="BD22" i="8"/>
  <c r="BX22" i="8"/>
  <c r="BF22" i="8"/>
  <c r="AO22" i="9"/>
  <c r="DM22" i="9"/>
  <c r="DB22" i="9"/>
  <c r="CS22" i="9"/>
  <c r="BA23" i="7"/>
  <c r="AU23" i="7"/>
  <c r="BU23" i="7"/>
  <c r="BV23" i="7" s="1"/>
  <c r="O22" i="9"/>
  <c r="T22" i="9"/>
  <c r="V22" i="9" s="1"/>
  <c r="AF22" i="9"/>
  <c r="AE22" i="9"/>
  <c r="DD21" i="10"/>
  <c r="DE21" i="10" s="1"/>
  <c r="BO25" i="3"/>
  <c r="BN25" i="3"/>
  <c r="BJ25" i="3"/>
  <c r="BK25" i="3"/>
  <c r="BG23" i="6" l="1"/>
  <c r="BI23" i="6" s="1"/>
  <c r="BD23" i="6"/>
  <c r="AM21" i="10"/>
  <c r="AN21" i="10"/>
  <c r="AQ21" i="10"/>
  <c r="AP21" i="10"/>
  <c r="BE24" i="5"/>
  <c r="BF24" i="5" s="1"/>
  <c r="BG24" i="5" s="1"/>
  <c r="AE21" i="10"/>
  <c r="BY21" i="10" s="1"/>
  <c r="DX21" i="10"/>
  <c r="DY21" i="10" s="1"/>
  <c r="DM21" i="10"/>
  <c r="DN21" i="10" s="1"/>
  <c r="DO21" i="10" s="1"/>
  <c r="DP21" i="10" s="1"/>
  <c r="ED23" i="6"/>
  <c r="EA23" i="6"/>
  <c r="EC23" i="6"/>
  <c r="EE23" i="6"/>
  <c r="DW24" i="5"/>
  <c r="DY24" i="5"/>
  <c r="DX24" i="5"/>
  <c r="DZ24" i="5"/>
  <c r="EA24" i="5"/>
  <c r="EW22" i="8"/>
  <c r="EX22" i="8" s="1"/>
  <c r="EY22" i="8" s="1"/>
  <c r="EZ22" i="8" s="1"/>
  <c r="BE24" i="4"/>
  <c r="BQ24" i="4" s="1"/>
  <c r="AY24" i="4"/>
  <c r="BB24" i="4" s="1"/>
  <c r="BC24" i="4" s="1"/>
  <c r="BY24" i="4"/>
  <c r="BZ24" i="4" s="1"/>
  <c r="BY25" i="2"/>
  <c r="BZ25" i="2" s="1"/>
  <c r="BE25" i="2"/>
  <c r="BL25" i="2" s="1"/>
  <c r="BM25" i="2" s="1"/>
  <c r="AY25" i="2"/>
  <c r="BB25" i="2" s="1"/>
  <c r="BC25" i="2" s="1"/>
  <c r="BI22" i="8"/>
  <c r="BJ22" i="8" s="1"/>
  <c r="BK22" i="8" s="1"/>
  <c r="W22" i="9"/>
  <c r="AH22" i="9" s="1"/>
  <c r="AG22" i="9"/>
  <c r="DD22" i="9"/>
  <c r="DF22" i="9"/>
  <c r="DC22" i="9"/>
  <c r="DE22" i="9"/>
  <c r="DG22" i="9"/>
  <c r="DO22" i="9"/>
  <c r="DR22" i="9"/>
  <c r="DQ22" i="9"/>
  <c r="DN22" i="9"/>
  <c r="DP22" i="9"/>
  <c r="CU22" i="9"/>
  <c r="CX22" i="9"/>
  <c r="CT22" i="9"/>
  <c r="CV22" i="9"/>
  <c r="CW22" i="9"/>
  <c r="AX23" i="7"/>
  <c r="AY23" i="7" s="1"/>
  <c r="AV23" i="7"/>
  <c r="AW23" i="7" s="1"/>
  <c r="Y22" i="9"/>
  <c r="Q22" i="9"/>
  <c r="R22" i="9" s="1"/>
  <c r="AS22" i="9" s="1"/>
  <c r="BM23" i="7"/>
  <c r="BH23" i="7"/>
  <c r="BI23" i="7" s="1"/>
  <c r="EE22" i="8"/>
  <c r="EA22" i="8"/>
  <c r="EC22" i="8"/>
  <c r="ED22" i="8"/>
  <c r="EB22" i="8"/>
  <c r="BP25" i="3"/>
  <c r="BL25" i="3"/>
  <c r="AR21" i="10" l="1"/>
  <c r="BE21" i="10" s="1"/>
  <c r="BH23" i="6"/>
  <c r="BJ23" i="6" s="1"/>
  <c r="BK23" i="6" s="1"/>
  <c r="AO21" i="10"/>
  <c r="EF23" i="6"/>
  <c r="EG23" i="6" s="1"/>
  <c r="EH23" i="6" s="1"/>
  <c r="EI23" i="6" s="1"/>
  <c r="AU23" i="6" s="1"/>
  <c r="T23" i="6" s="1"/>
  <c r="W23" i="6" s="1"/>
  <c r="AX23" i="6" s="1"/>
  <c r="AZ24" i="4"/>
  <c r="BA24" i="4" s="1"/>
  <c r="BL24" i="4"/>
  <c r="BM24" i="4" s="1"/>
  <c r="BN24" i="4" s="1"/>
  <c r="EB24" i="5"/>
  <c r="EC24" i="5" s="1"/>
  <c r="ED24" i="5" s="1"/>
  <c r="EE24" i="5" s="1"/>
  <c r="AQ24" i="5" s="1"/>
  <c r="P24" i="5" s="1"/>
  <c r="S24" i="5" s="1"/>
  <c r="AT24" i="5" s="1"/>
  <c r="AU24" i="5" s="1"/>
  <c r="AX24" i="5" s="1"/>
  <c r="AY24" i="5" s="1"/>
  <c r="BQ25" i="2"/>
  <c r="BR25" i="2" s="1"/>
  <c r="AZ25" i="2"/>
  <c r="BA25" i="2" s="1"/>
  <c r="AK22" i="9"/>
  <c r="X22" i="9"/>
  <c r="Z22" i="9" s="1"/>
  <c r="AL22" i="9"/>
  <c r="BS24" i="4"/>
  <c r="BR24" i="4"/>
  <c r="BN25" i="2"/>
  <c r="BO25" i="2"/>
  <c r="AV25" i="1"/>
  <c r="AI22" i="9"/>
  <c r="AJ22" i="9" s="1"/>
  <c r="DS22" i="9"/>
  <c r="DT22" i="9" s="1"/>
  <c r="BJ23" i="7"/>
  <c r="BK23" i="7"/>
  <c r="DZ21" i="10"/>
  <c r="EA21" i="10" s="1"/>
  <c r="EX21" i="10"/>
  <c r="BO23" i="7"/>
  <c r="BN23" i="7"/>
  <c r="DH22" i="9"/>
  <c r="DI22" i="9" s="1"/>
  <c r="CY22" i="9"/>
  <c r="CZ22" i="9" s="1"/>
  <c r="EF22" i="8"/>
  <c r="EG22" i="8" s="1"/>
  <c r="EH22" i="8" s="1"/>
  <c r="EI22" i="8" s="1"/>
  <c r="AU22" i="8" s="1"/>
  <c r="T22" i="8" s="1"/>
  <c r="W22" i="8" s="1"/>
  <c r="BR25" i="3"/>
  <c r="BS25" i="3" s="1"/>
  <c r="BQ25" i="3"/>
  <c r="BG21" i="10" l="1"/>
  <c r="BH21" i="10"/>
  <c r="BJ21" i="10" s="1"/>
  <c r="BO24" i="4"/>
  <c r="BP24" i="4" s="1"/>
  <c r="BA24" i="5"/>
  <c r="BM24" i="5" s="1"/>
  <c r="BN24" i="5" s="1"/>
  <c r="BU24" i="5"/>
  <c r="BV24" i="5" s="1"/>
  <c r="BS25" i="2"/>
  <c r="BT25" i="2" s="1"/>
  <c r="AV24" i="5"/>
  <c r="AW24" i="5" s="1"/>
  <c r="BT24" i="4"/>
  <c r="AM22" i="9"/>
  <c r="AZ22" i="9" s="1"/>
  <c r="BC25" i="1"/>
  <c r="AW25" i="1"/>
  <c r="BW25" i="1"/>
  <c r="BX25" i="1" s="1"/>
  <c r="BP25" i="2"/>
  <c r="DJ22" i="9"/>
  <c r="DK22" i="9" s="1"/>
  <c r="ES22" i="9" s="1"/>
  <c r="AX22" i="8"/>
  <c r="BP23" i="7"/>
  <c r="EC21" i="10"/>
  <c r="ED21" i="10"/>
  <c r="EB21" i="10"/>
  <c r="EF21" i="10"/>
  <c r="EE21" i="10"/>
  <c r="BE23" i="6"/>
  <c r="AY23" i="6"/>
  <c r="BY23" i="6"/>
  <c r="BZ23" i="6" s="1"/>
  <c r="BT22" i="9"/>
  <c r="EY21" i="10"/>
  <c r="EZ21" i="10" s="1"/>
  <c r="FA21" i="10" s="1"/>
  <c r="BL23" i="7"/>
  <c r="CD25" i="3"/>
  <c r="BW25" i="3"/>
  <c r="BX25" i="3" s="1"/>
  <c r="BI21" i="10" l="1"/>
  <c r="BK21" i="10" s="1"/>
  <c r="BL21" i="10" s="1"/>
  <c r="BH24" i="5"/>
  <c r="BI24" i="5" s="1"/>
  <c r="BK24" i="5" s="1"/>
  <c r="BO24" i="5"/>
  <c r="BP24" i="5" s="1"/>
  <c r="BV24" i="4"/>
  <c r="BW24" i="4" s="1"/>
  <c r="BU24" i="4"/>
  <c r="CH24" i="4" s="1"/>
  <c r="BC22" i="9"/>
  <c r="BE22" i="9" s="1"/>
  <c r="BB22" i="9"/>
  <c r="BU25" i="2"/>
  <c r="CH25" i="2" s="1"/>
  <c r="AZ25" i="1"/>
  <c r="BA25" i="1" s="1"/>
  <c r="AX25" i="1"/>
  <c r="AY25" i="1" s="1"/>
  <c r="BJ25" i="1"/>
  <c r="BK25" i="1" s="1"/>
  <c r="BO25" i="1"/>
  <c r="BV25" i="2"/>
  <c r="BW25" i="2" s="1"/>
  <c r="DU22" i="9"/>
  <c r="DV22" i="9" s="1"/>
  <c r="DY22" i="9" s="1"/>
  <c r="BR23" i="7"/>
  <c r="BS23" i="7" s="1"/>
  <c r="BB23" i="6"/>
  <c r="BC23" i="6" s="1"/>
  <c r="AZ23" i="6"/>
  <c r="BA23" i="6" s="1"/>
  <c r="BE22" i="8"/>
  <c r="AY22" i="8"/>
  <c r="BY22" i="8"/>
  <c r="BZ22" i="8" s="1"/>
  <c r="BQ23" i="6"/>
  <c r="BL23" i="6"/>
  <c r="BM23" i="6" s="1"/>
  <c r="ET22" i="9"/>
  <c r="EU22" i="9" s="1"/>
  <c r="EV22" i="9" s="1"/>
  <c r="BQ23" i="7"/>
  <c r="EG21" i="10"/>
  <c r="EH21" i="10" s="1"/>
  <c r="EI21" i="10" s="1"/>
  <c r="EJ21" i="10" s="1"/>
  <c r="AV21" i="10" s="1"/>
  <c r="U21" i="10" s="1"/>
  <c r="X21" i="10" s="1"/>
  <c r="BZ25" i="3"/>
  <c r="CA25" i="3"/>
  <c r="BJ24" i="5" l="1"/>
  <c r="BL24" i="5" s="1"/>
  <c r="BQ24" i="5" s="1"/>
  <c r="CA24" i="4"/>
  <c r="CB24" i="4" s="1"/>
  <c r="CE24" i="4" s="1"/>
  <c r="CA25" i="2"/>
  <c r="CB25" i="2" s="1"/>
  <c r="CD25" i="2" s="1"/>
  <c r="BD22" i="9"/>
  <c r="BF22" i="9" s="1"/>
  <c r="BG22" i="9" s="1"/>
  <c r="DW22" i="9"/>
  <c r="EA22" i="9"/>
  <c r="BP25" i="1"/>
  <c r="BQ25" i="1"/>
  <c r="BM25" i="1"/>
  <c r="BL25" i="1"/>
  <c r="DZ22" i="9"/>
  <c r="DX22" i="9"/>
  <c r="BN23" i="6"/>
  <c r="BO23" i="6"/>
  <c r="BS23" i="6"/>
  <c r="BR23" i="6"/>
  <c r="CD23" i="7"/>
  <c r="BW23" i="7"/>
  <c r="BX23" i="7" s="1"/>
  <c r="AY21" i="10"/>
  <c r="BB22" i="8"/>
  <c r="BC22" i="8" s="1"/>
  <c r="AZ22" i="8"/>
  <c r="BA22" i="8" s="1"/>
  <c r="BQ22" i="8"/>
  <c r="BL22" i="8"/>
  <c r="BM22" i="8" s="1"/>
  <c r="CB25" i="3"/>
  <c r="CC25" i="3" s="1"/>
  <c r="CE25" i="3" s="1"/>
  <c r="CF25" i="3" s="1"/>
  <c r="CG25" i="3" s="1"/>
  <c r="CI25" i="3" s="1"/>
  <c r="E25" i="3" s="1"/>
  <c r="C26" i="3" s="1"/>
  <c r="CE25" i="2" l="1"/>
  <c r="CF25" i="2" s="1"/>
  <c r="CG25" i="2" s="1"/>
  <c r="CI25" i="2" s="1"/>
  <c r="CJ25" i="2" s="1"/>
  <c r="CK25" i="2" s="1"/>
  <c r="CM25" i="2" s="1"/>
  <c r="E25" i="2" s="1"/>
  <c r="C26" i="2" s="1"/>
  <c r="BR24" i="5"/>
  <c r="BS24" i="5" s="1"/>
  <c r="CD24" i="4"/>
  <c r="CF24" i="4" s="1"/>
  <c r="CG24" i="4" s="1"/>
  <c r="CI24" i="4" s="1"/>
  <c r="CJ24" i="4" s="1"/>
  <c r="CK24" i="4" s="1"/>
  <c r="CM24" i="4" s="1"/>
  <c r="E24" i="4" s="1"/>
  <c r="C25" i="4" s="1"/>
  <c r="EB22" i="9"/>
  <c r="EC22" i="9" s="1"/>
  <c r="ED22" i="9" s="1"/>
  <c r="EE22" i="9" s="1"/>
  <c r="AQ22" i="9" s="1"/>
  <c r="P22" i="9" s="1"/>
  <c r="S22" i="9" s="1"/>
  <c r="AT22" i="9" s="1"/>
  <c r="BN25" i="1"/>
  <c r="BR25" i="1"/>
  <c r="BW24" i="5"/>
  <c r="BX24" i="5" s="1"/>
  <c r="CD24" i="5"/>
  <c r="BP23" i="6"/>
  <c r="BT23" i="6"/>
  <c r="BR22" i="8"/>
  <c r="BS22" i="8"/>
  <c r="BO22" i="8"/>
  <c r="BN22" i="8"/>
  <c r="BF21" i="10"/>
  <c r="AZ21" i="10"/>
  <c r="BZ21" i="10"/>
  <c r="CA21" i="10" s="1"/>
  <c r="BZ23" i="7"/>
  <c r="CA23" i="7"/>
  <c r="BS25" i="1" l="1"/>
  <c r="CF25" i="1" s="1"/>
  <c r="BT25" i="1"/>
  <c r="BU25" i="1" s="1"/>
  <c r="F25" i="2"/>
  <c r="CA24" i="5"/>
  <c r="BZ24" i="5"/>
  <c r="F24" i="4"/>
  <c r="BV23" i="6"/>
  <c r="BW23" i="6" s="1"/>
  <c r="BP22" i="8"/>
  <c r="BU23" i="6"/>
  <c r="CH23" i="6" s="1"/>
  <c r="CB23" i="7"/>
  <c r="CC23" i="7" s="1"/>
  <c r="CE23" i="7" s="1"/>
  <c r="CF23" i="7" s="1"/>
  <c r="CG23" i="7" s="1"/>
  <c r="CI23" i="7" s="1"/>
  <c r="E23" i="7" s="1"/>
  <c r="C24" i="7" s="1"/>
  <c r="BC21" i="10"/>
  <c r="BD21" i="10" s="1"/>
  <c r="BA21" i="10"/>
  <c r="BB21" i="10" s="1"/>
  <c r="BM21" i="10"/>
  <c r="BN21" i="10" s="1"/>
  <c r="BR21" i="10"/>
  <c r="BA22" i="9"/>
  <c r="AU22" i="9"/>
  <c r="BU22" i="9"/>
  <c r="BV22" i="9" s="1"/>
  <c r="BT22" i="8"/>
  <c r="F25" i="3"/>
  <c r="H25" i="4" s="1"/>
  <c r="G26" i="3"/>
  <c r="I26" i="3" s="1"/>
  <c r="I24" i="4" l="1"/>
  <c r="J24" i="4" s="1"/>
  <c r="D24" i="6" s="1"/>
  <c r="D24" i="7" s="1"/>
  <c r="G24" i="8" s="1"/>
  <c r="BY25" i="1"/>
  <c r="BZ25" i="1" s="1"/>
  <c r="CB25" i="1" s="1"/>
  <c r="BU22" i="8"/>
  <c r="CH22" i="8" s="1"/>
  <c r="CB24" i="5"/>
  <c r="CC24" i="5" s="1"/>
  <c r="CE24" i="5" s="1"/>
  <c r="CF24" i="5" s="1"/>
  <c r="CG24" i="5" s="1"/>
  <c r="CI24" i="5" s="1"/>
  <c r="E24" i="5" s="1"/>
  <c r="C25" i="5" s="1"/>
  <c r="CA23" i="6"/>
  <c r="CB23" i="6" s="1"/>
  <c r="CE23" i="6" s="1"/>
  <c r="BV22" i="8"/>
  <c r="BW22" i="8" s="1"/>
  <c r="BT21" i="10"/>
  <c r="BS21" i="10"/>
  <c r="BP21" i="10"/>
  <c r="BO21" i="10"/>
  <c r="AX22" i="9"/>
  <c r="AY22" i="9" s="1"/>
  <c r="AV22" i="9"/>
  <c r="AW22" i="9" s="1"/>
  <c r="BH22" i="9"/>
  <c r="BI22" i="9" s="1"/>
  <c r="BM22" i="9"/>
  <c r="M26" i="3"/>
  <c r="CQ26" i="3"/>
  <c r="EI26" i="3"/>
  <c r="CC25" i="1" l="1"/>
  <c r="CD25" i="1" s="1"/>
  <c r="CE25" i="1" s="1"/>
  <c r="CG25" i="1" s="1"/>
  <c r="CH25" i="1" s="1"/>
  <c r="CI25" i="1" s="1"/>
  <c r="CK25" i="1" s="1"/>
  <c r="E25" i="1" s="1"/>
  <c r="CA22" i="8"/>
  <c r="CB22" i="8" s="1"/>
  <c r="CD22" i="8" s="1"/>
  <c r="F24" i="5"/>
  <c r="H24" i="6" s="1"/>
  <c r="CD23" i="6"/>
  <c r="CF23" i="6" s="1"/>
  <c r="CG23" i="6" s="1"/>
  <c r="CI23" i="6" s="1"/>
  <c r="CJ23" i="6" s="1"/>
  <c r="CK23" i="6" s="1"/>
  <c r="CM23" i="6" s="1"/>
  <c r="E23" i="6" s="1"/>
  <c r="C24" i="6" s="1"/>
  <c r="BU21" i="10"/>
  <c r="BO22" i="9"/>
  <c r="BN22" i="9"/>
  <c r="F23" i="7"/>
  <c r="H23" i="8" s="1"/>
  <c r="BJ22" i="9"/>
  <c r="BK22" i="9"/>
  <c r="G24" i="7"/>
  <c r="I24" i="7" s="1"/>
  <c r="BQ21" i="10"/>
  <c r="AO26" i="3"/>
  <c r="DM26" i="3"/>
  <c r="DB26" i="3"/>
  <c r="CS26" i="3"/>
  <c r="AF26" i="3"/>
  <c r="AE26" i="3"/>
  <c r="O26" i="3"/>
  <c r="T26" i="3"/>
  <c r="V26" i="3" s="1"/>
  <c r="AG26" i="3" l="1"/>
  <c r="CE22" i="8"/>
  <c r="CF22" i="8" s="1"/>
  <c r="CG22" i="8" s="1"/>
  <c r="CI22" i="8" s="1"/>
  <c r="CJ22" i="8" s="1"/>
  <c r="CK22" i="8" s="1"/>
  <c r="CM22" i="8" s="1"/>
  <c r="E22" i="8" s="1"/>
  <c r="C23" i="8" s="1"/>
  <c r="C26" i="1"/>
  <c r="F25" i="1"/>
  <c r="H25" i="2" s="1"/>
  <c r="I25" i="2" s="1"/>
  <c r="BP22" i="9"/>
  <c r="BL22" i="9"/>
  <c r="F23" i="6"/>
  <c r="EI24" i="7"/>
  <c r="CQ24" i="7"/>
  <c r="M24" i="7"/>
  <c r="BW21" i="10"/>
  <c r="BX21" i="10" s="1"/>
  <c r="BV21" i="10"/>
  <c r="W26" i="3"/>
  <c r="DG26" i="3"/>
  <c r="DD26" i="3"/>
  <c r="DF26" i="3"/>
  <c r="DC26" i="3"/>
  <c r="DE26" i="3"/>
  <c r="DR26" i="3"/>
  <c r="DO26" i="3"/>
  <c r="DN26" i="3"/>
  <c r="DQ26" i="3"/>
  <c r="DP26" i="3"/>
  <c r="CX26" i="3"/>
  <c r="CV26" i="3"/>
  <c r="CT26" i="3"/>
  <c r="CU26" i="3"/>
  <c r="CW26" i="3"/>
  <c r="Y26" i="3"/>
  <c r="Q26" i="3"/>
  <c r="R26" i="3" s="1"/>
  <c r="AS26" i="3" s="1"/>
  <c r="AI26" i="3" l="1"/>
  <c r="K24" i="6"/>
  <c r="M24" i="6" s="1"/>
  <c r="Q24" i="6" s="1"/>
  <c r="BR22" i="9"/>
  <c r="BS22" i="9" s="1"/>
  <c r="BQ22" i="9"/>
  <c r="CD22" i="9" s="1"/>
  <c r="K26" i="2"/>
  <c r="M26" i="2" s="1"/>
  <c r="G26" i="1"/>
  <c r="K26" i="1" s="1"/>
  <c r="T24" i="7"/>
  <c r="V24" i="7" s="1"/>
  <c r="AF24" i="7"/>
  <c r="AE24" i="7"/>
  <c r="O24" i="7"/>
  <c r="AH26" i="3"/>
  <c r="CS24" i="7"/>
  <c r="AO24" i="7"/>
  <c r="DM24" i="7"/>
  <c r="DB24" i="7"/>
  <c r="X26" i="3"/>
  <c r="Z26" i="3" s="1"/>
  <c r="AK26" i="3"/>
  <c r="CI21" i="10"/>
  <c r="CB21" i="10"/>
  <c r="CC21" i="10" s="1"/>
  <c r="I23" i="6"/>
  <c r="J23" i="6" s="1"/>
  <c r="D23" i="8" s="1"/>
  <c r="D23" i="9" s="1"/>
  <c r="AL26" i="3"/>
  <c r="DS26" i="3"/>
  <c r="DT26" i="3" s="1"/>
  <c r="DH26" i="3"/>
  <c r="DI26" i="3" s="1"/>
  <c r="CY26" i="3"/>
  <c r="CZ26" i="3" s="1"/>
  <c r="J25" i="2" l="1"/>
  <c r="D25" i="4" s="1"/>
  <c r="AJ26" i="3"/>
  <c r="EM24" i="6"/>
  <c r="CU24" i="6"/>
  <c r="CW24" i="6" s="1"/>
  <c r="AM26" i="3"/>
  <c r="BB26" i="3" s="1"/>
  <c r="BW22" i="9"/>
  <c r="BX22" i="9" s="1"/>
  <c r="BZ22" i="9" s="1"/>
  <c r="CS26" i="1"/>
  <c r="O26" i="1"/>
  <c r="EK26" i="1"/>
  <c r="EM26" i="2"/>
  <c r="Q26" i="2"/>
  <c r="CU26" i="2"/>
  <c r="AG24" i="7"/>
  <c r="F22" i="8"/>
  <c r="I22" i="8" s="1"/>
  <c r="J22" i="8" s="1"/>
  <c r="D22" i="10" s="1"/>
  <c r="CV24" i="7"/>
  <c r="CX24" i="7"/>
  <c r="CW24" i="7"/>
  <c r="CU24" i="7"/>
  <c r="CT24" i="7"/>
  <c r="K23" i="8"/>
  <c r="M23" i="8" s="1"/>
  <c r="G23" i="10"/>
  <c r="Q24" i="7"/>
  <c r="R24" i="7" s="1"/>
  <c r="AS24" i="7" s="1"/>
  <c r="Y24" i="7"/>
  <c r="DC24" i="7"/>
  <c r="DG24" i="7"/>
  <c r="DE24" i="7"/>
  <c r="DF24" i="7"/>
  <c r="DD24" i="7"/>
  <c r="S24" i="6"/>
  <c r="AI24" i="6"/>
  <c r="AJ24" i="6"/>
  <c r="X24" i="6"/>
  <c r="Z24" i="6" s="1"/>
  <c r="CE21" i="10"/>
  <c r="CF21" i="10"/>
  <c r="DO24" i="7"/>
  <c r="DR24" i="7"/>
  <c r="DQ24" i="7"/>
  <c r="DP24" i="7"/>
  <c r="DN24" i="7"/>
  <c r="W24" i="7"/>
  <c r="X24" i="7" s="1"/>
  <c r="DJ26" i="3"/>
  <c r="DK26" i="3" s="1"/>
  <c r="BT26" i="3"/>
  <c r="K25" i="4" l="1"/>
  <c r="M25" i="4" s="1"/>
  <c r="EM25" i="4" s="1"/>
  <c r="D25" i="5"/>
  <c r="G25" i="5" s="1"/>
  <c r="I25" i="5" s="1"/>
  <c r="AZ26" i="3"/>
  <c r="DF24" i="6"/>
  <c r="DI24" i="6" s="1"/>
  <c r="AS24" i="6"/>
  <c r="BC26" i="3"/>
  <c r="BE26" i="3" s="1"/>
  <c r="DQ24" i="6"/>
  <c r="DR24" i="6" s="1"/>
  <c r="CA22" i="9"/>
  <c r="CB22" i="9" s="1"/>
  <c r="CC22" i="9" s="1"/>
  <c r="CE22" i="9" s="1"/>
  <c r="CF22" i="9" s="1"/>
  <c r="CG22" i="9" s="1"/>
  <c r="AG26" i="1"/>
  <c r="V26" i="1"/>
  <c r="X26" i="1" s="1"/>
  <c r="AH26" i="1"/>
  <c r="Q26" i="1"/>
  <c r="DD26" i="1"/>
  <c r="AQ26" i="1"/>
  <c r="DO26" i="1"/>
  <c r="CU26" i="1"/>
  <c r="DF26" i="2"/>
  <c r="CW26" i="2"/>
  <c r="AS26" i="2"/>
  <c r="DQ26" i="2"/>
  <c r="AI26" i="2"/>
  <c r="S26" i="2"/>
  <c r="AJ26" i="2"/>
  <c r="X26" i="2"/>
  <c r="Z26" i="2" s="1"/>
  <c r="Z24" i="7"/>
  <c r="BT24" i="7" s="1"/>
  <c r="AL24" i="7"/>
  <c r="AK24" i="7"/>
  <c r="AA24" i="6"/>
  <c r="AP24" i="6" s="1"/>
  <c r="DS24" i="7"/>
  <c r="DT24" i="7" s="1"/>
  <c r="AI24" i="7"/>
  <c r="CY24" i="7"/>
  <c r="CZ24" i="7" s="1"/>
  <c r="CY24" i="6"/>
  <c r="DA24" i="6"/>
  <c r="CX24" i="6"/>
  <c r="DB24" i="6"/>
  <c r="CZ24" i="6"/>
  <c r="CG21" i="10"/>
  <c r="CH21" i="10" s="1"/>
  <c r="CJ21" i="10" s="1"/>
  <c r="CK21" i="10" s="1"/>
  <c r="CL21" i="10" s="1"/>
  <c r="CN21" i="10" s="1"/>
  <c r="E21" i="10" s="1"/>
  <c r="DH24" i="7"/>
  <c r="DI24" i="7" s="1"/>
  <c r="AH24" i="7"/>
  <c r="AK24" i="6"/>
  <c r="AC24" i="6"/>
  <c r="U24" i="6"/>
  <c r="V24" i="6" s="1"/>
  <c r="AW24" i="6" s="1"/>
  <c r="CU23" i="8"/>
  <c r="EM23" i="8"/>
  <c r="Q23" i="8"/>
  <c r="DU26" i="3"/>
  <c r="DV26" i="3" s="1"/>
  <c r="ES26" i="3"/>
  <c r="Q25" i="4" l="1"/>
  <c r="AJ25" i="4" s="1"/>
  <c r="CU25" i="4"/>
  <c r="DQ25" i="4" s="1"/>
  <c r="G25" i="6"/>
  <c r="DS24" i="6"/>
  <c r="DJ24" i="6"/>
  <c r="DH24" i="6"/>
  <c r="DK24" i="6"/>
  <c r="DG24" i="6"/>
  <c r="BD26" i="3"/>
  <c r="BF26" i="3" s="1"/>
  <c r="BG26" i="3" s="1"/>
  <c r="DU24" i="6"/>
  <c r="DV24" i="6"/>
  <c r="DT24" i="6"/>
  <c r="EI25" i="5"/>
  <c r="M25" i="5"/>
  <c r="CQ25" i="5"/>
  <c r="CW25" i="4"/>
  <c r="CI22" i="9"/>
  <c r="E22" i="9" s="1"/>
  <c r="C23" i="9" s="1"/>
  <c r="G23" i="9" s="1"/>
  <c r="I23" i="9" s="1"/>
  <c r="AA26" i="2"/>
  <c r="AB26" i="2" s="1"/>
  <c r="AK26" i="2"/>
  <c r="DF26" i="1"/>
  <c r="DG26" i="1"/>
  <c r="DH26" i="1"/>
  <c r="DE26" i="1"/>
  <c r="DI26" i="1"/>
  <c r="DV26" i="2"/>
  <c r="DT26" i="2"/>
  <c r="DU26" i="2"/>
  <c r="DS26" i="2"/>
  <c r="DR26" i="2"/>
  <c r="CY26" i="2"/>
  <c r="DA26" i="2"/>
  <c r="CX26" i="2"/>
  <c r="CZ26" i="2"/>
  <c r="DB26" i="2"/>
  <c r="AA26" i="1"/>
  <c r="S26" i="1"/>
  <c r="T26" i="1" s="1"/>
  <c r="AU26" i="1" s="1"/>
  <c r="DH26" i="2"/>
  <c r="DK26" i="2"/>
  <c r="DI26" i="2"/>
  <c r="DJ26" i="2"/>
  <c r="DG26" i="2"/>
  <c r="CV26" i="1"/>
  <c r="CZ26" i="1"/>
  <c r="CW26" i="1"/>
  <c r="CX26" i="1"/>
  <c r="CY26" i="1"/>
  <c r="Y26" i="1"/>
  <c r="AM26" i="1" s="1"/>
  <c r="U26" i="2"/>
  <c r="V26" i="2" s="1"/>
  <c r="AW26" i="2" s="1"/>
  <c r="AC26" i="2"/>
  <c r="DP26" i="1"/>
  <c r="DR26" i="1"/>
  <c r="DT26" i="1"/>
  <c r="DS26" i="1"/>
  <c r="DQ26" i="1"/>
  <c r="AI26" i="1"/>
  <c r="AM24" i="6"/>
  <c r="AM24" i="7"/>
  <c r="BB24" i="7" s="1"/>
  <c r="AO24" i="6"/>
  <c r="AQ24" i="6" s="1"/>
  <c r="AB24" i="6"/>
  <c r="AD24" i="6" s="1"/>
  <c r="AL24" i="6"/>
  <c r="AJ24" i="7"/>
  <c r="DJ24" i="7"/>
  <c r="DK24" i="7" s="1"/>
  <c r="ES24" i="7" s="1"/>
  <c r="DC24" i="6"/>
  <c r="DD24" i="6" s="1"/>
  <c r="AS23" i="8"/>
  <c r="DF23" i="8"/>
  <c r="DQ23" i="8"/>
  <c r="CW23" i="8"/>
  <c r="AI23" i="8"/>
  <c r="X23" i="8"/>
  <c r="Z23" i="8" s="1"/>
  <c r="AJ23" i="8"/>
  <c r="S23" i="8"/>
  <c r="C22" i="10"/>
  <c r="ET26" i="3"/>
  <c r="EU26" i="3" s="1"/>
  <c r="EV26" i="3" s="1"/>
  <c r="EA26" i="3"/>
  <c r="DX26" i="3"/>
  <c r="DY26" i="3"/>
  <c r="DZ26" i="3"/>
  <c r="DW26" i="3"/>
  <c r="AS25" i="4" l="1"/>
  <c r="DF25" i="4"/>
  <c r="DK25" i="4" s="1"/>
  <c r="S25" i="4"/>
  <c r="AC25" i="4" s="1"/>
  <c r="AI25" i="4"/>
  <c r="AK25" i="4" s="1"/>
  <c r="X25" i="4"/>
  <c r="Z25" i="4" s="1"/>
  <c r="AP26" i="2"/>
  <c r="DW24" i="6"/>
  <c r="DX24" i="6" s="1"/>
  <c r="DL24" i="6"/>
  <c r="DM24" i="6" s="1"/>
  <c r="DN24" i="6" s="1"/>
  <c r="DO24" i="6" s="1"/>
  <c r="DY24" i="6" s="1"/>
  <c r="DZ24" i="6" s="1"/>
  <c r="AO26" i="2"/>
  <c r="AL26" i="2"/>
  <c r="AM26" i="2"/>
  <c r="AD26" i="2"/>
  <c r="BX26" i="2" s="1"/>
  <c r="DG25" i="4"/>
  <c r="DJ25" i="4"/>
  <c r="DH25" i="4"/>
  <c r="DS25" i="4"/>
  <c r="DT25" i="4"/>
  <c r="DU25" i="4"/>
  <c r="DV25" i="4"/>
  <c r="DR25" i="4"/>
  <c r="CX25" i="4"/>
  <c r="DB25" i="4"/>
  <c r="DA25" i="4"/>
  <c r="CY25" i="4"/>
  <c r="CZ25" i="4"/>
  <c r="DM25" i="5"/>
  <c r="AO25" i="5"/>
  <c r="CS25" i="5"/>
  <c r="DB25" i="5"/>
  <c r="O25" i="5"/>
  <c r="AF25" i="5"/>
  <c r="T25" i="5"/>
  <c r="V25" i="5" s="1"/>
  <c r="AE25" i="5"/>
  <c r="DW26" i="2"/>
  <c r="DX26" i="2" s="1"/>
  <c r="DL26" i="2"/>
  <c r="DM26" i="2" s="1"/>
  <c r="AK26" i="1"/>
  <c r="DJ26" i="1"/>
  <c r="DK26" i="1" s="1"/>
  <c r="Z26" i="1"/>
  <c r="AB26" i="1" s="1"/>
  <c r="AN26" i="1"/>
  <c r="AO26" i="1" s="1"/>
  <c r="DU26" i="1"/>
  <c r="DV26" i="1" s="1"/>
  <c r="AN24" i="6"/>
  <c r="BG24" i="6" s="1"/>
  <c r="AJ26" i="1"/>
  <c r="DA26" i="1"/>
  <c r="DB26" i="1" s="1"/>
  <c r="DC26" i="2"/>
  <c r="DD26" i="2" s="1"/>
  <c r="BD24" i="6"/>
  <c r="BC24" i="7"/>
  <c r="BE24" i="7" s="1"/>
  <c r="AZ24" i="7"/>
  <c r="DU24" i="7"/>
  <c r="DV24" i="7" s="1"/>
  <c r="DW24" i="7" s="1"/>
  <c r="F22" i="9"/>
  <c r="H22" i="10" s="1"/>
  <c r="AK23" i="8"/>
  <c r="EB26" i="3"/>
  <c r="EC26" i="3" s="1"/>
  <c r="ED26" i="3" s="1"/>
  <c r="EE26" i="3" s="1"/>
  <c r="AQ26" i="3" s="1"/>
  <c r="P26" i="3" s="1"/>
  <c r="L22" i="10"/>
  <c r="N22" i="10" s="1"/>
  <c r="DK23" i="8"/>
  <c r="DI23" i="8"/>
  <c r="DH23" i="8"/>
  <c r="DJ23" i="8"/>
  <c r="DG23" i="8"/>
  <c r="F21" i="10"/>
  <c r="AA23" i="8"/>
  <c r="AB23" i="8" s="1"/>
  <c r="BX24" i="6"/>
  <c r="BF24" i="6"/>
  <c r="M23" i="9"/>
  <c r="CQ23" i="9"/>
  <c r="EI23" i="9"/>
  <c r="U23" i="8"/>
  <c r="V23" i="8" s="1"/>
  <c r="AW23" i="8" s="1"/>
  <c r="AC23" i="8"/>
  <c r="CY23" i="8"/>
  <c r="DA23" i="8"/>
  <c r="CX23" i="8"/>
  <c r="DB23" i="8"/>
  <c r="CZ23" i="8"/>
  <c r="ET24" i="7"/>
  <c r="EU24" i="7" s="1"/>
  <c r="EV24" i="7" s="1"/>
  <c r="DS23" i="8"/>
  <c r="DV23" i="8"/>
  <c r="DU23" i="8"/>
  <c r="DT23" i="8"/>
  <c r="DR23" i="8"/>
  <c r="DI25" i="4" l="1"/>
  <c r="DL25" i="4" s="1"/>
  <c r="DM25" i="4" s="1"/>
  <c r="AQ26" i="2"/>
  <c r="AA25" i="4"/>
  <c r="AP25" i="4" s="1"/>
  <c r="U25" i="4"/>
  <c r="V25" i="4" s="1"/>
  <c r="AW25" i="4" s="1"/>
  <c r="I21" i="10"/>
  <c r="J21" i="10" s="1"/>
  <c r="K21" i="10" s="1"/>
  <c r="I21" i="1" s="1"/>
  <c r="AN26" i="2"/>
  <c r="BG26" i="2" s="1"/>
  <c r="BH26" i="2" s="1"/>
  <c r="BD26" i="2"/>
  <c r="AG25" i="5"/>
  <c r="W25" i="5"/>
  <c r="AK25" i="5" s="1"/>
  <c r="Y25" i="5"/>
  <c r="Q25" i="5"/>
  <c r="R25" i="5" s="1"/>
  <c r="AS25" i="5" s="1"/>
  <c r="DG25" i="5"/>
  <c r="DF25" i="5"/>
  <c r="DC25" i="5"/>
  <c r="DE25" i="5"/>
  <c r="DD25" i="5"/>
  <c r="CW25" i="5"/>
  <c r="CU25" i="5"/>
  <c r="CX25" i="5"/>
  <c r="CT25" i="5"/>
  <c r="CV25" i="5"/>
  <c r="DC25" i="4"/>
  <c r="DD25" i="4" s="1"/>
  <c r="DW25" i="4"/>
  <c r="DX25" i="4" s="1"/>
  <c r="DP25" i="5"/>
  <c r="DQ25" i="5"/>
  <c r="DN25" i="5"/>
  <c r="DO25" i="5"/>
  <c r="DR25" i="5"/>
  <c r="DN26" i="2"/>
  <c r="DO26" i="2" s="1"/>
  <c r="EW26" i="2" s="1"/>
  <c r="BF26" i="2"/>
  <c r="S26" i="3"/>
  <c r="AT26" i="3" s="1"/>
  <c r="BD24" i="7"/>
  <c r="BF24" i="7" s="1"/>
  <c r="BG24" i="7" s="1"/>
  <c r="BV26" i="1"/>
  <c r="BD26" i="1"/>
  <c r="DL26" i="1"/>
  <c r="DM26" i="1" s="1"/>
  <c r="BB26" i="1"/>
  <c r="AL26" i="1"/>
  <c r="DX24" i="7"/>
  <c r="DY24" i="7"/>
  <c r="DZ24" i="7"/>
  <c r="EA24" i="7"/>
  <c r="EW24" i="6"/>
  <c r="EX24" i="6" s="1"/>
  <c r="EY24" i="6" s="1"/>
  <c r="EZ24" i="6" s="1"/>
  <c r="DW23" i="8"/>
  <c r="DX23" i="8" s="1"/>
  <c r="AM23" i="8"/>
  <c r="AO23" i="8"/>
  <c r="AL23" i="8"/>
  <c r="AP23" i="8"/>
  <c r="DC23" i="8"/>
  <c r="DD23" i="8" s="1"/>
  <c r="AE23" i="9"/>
  <c r="O23" i="9"/>
  <c r="AF23" i="9"/>
  <c r="T23" i="9"/>
  <c r="V23" i="9" s="1"/>
  <c r="AD23" i="8"/>
  <c r="R22" i="10"/>
  <c r="CV22" i="10"/>
  <c r="EN22" i="10"/>
  <c r="BH24" i="6"/>
  <c r="BI24" i="6"/>
  <c r="AO23" i="9"/>
  <c r="CS23" i="9"/>
  <c r="DB23" i="9"/>
  <c r="DM23" i="9"/>
  <c r="DL23" i="8"/>
  <c r="DM23" i="8" s="1"/>
  <c r="EA24" i="6"/>
  <c r="EB24" i="6"/>
  <c r="EC24" i="6"/>
  <c r="EE24" i="6"/>
  <c r="ED24" i="6"/>
  <c r="AM25" i="4" l="1"/>
  <c r="AL25" i="4"/>
  <c r="AB25" i="4"/>
  <c r="AD25" i="4" s="1"/>
  <c r="BX25" i="4" s="1"/>
  <c r="AO25" i="4"/>
  <c r="AQ25" i="4" s="1"/>
  <c r="BF25" i="4" s="1"/>
  <c r="DN25" i="4"/>
  <c r="DO25" i="4" s="1"/>
  <c r="DY25" i="4" s="1"/>
  <c r="DZ25" i="4" s="1"/>
  <c r="AL25" i="5"/>
  <c r="AM25" i="5" s="1"/>
  <c r="AH25" i="5"/>
  <c r="X25" i="5"/>
  <c r="Z25" i="5" s="1"/>
  <c r="BT25" i="5" s="1"/>
  <c r="AI25" i="5"/>
  <c r="DY26" i="2"/>
  <c r="DZ26" i="2" s="1"/>
  <c r="EA26" i="2" s="1"/>
  <c r="BI26" i="2"/>
  <c r="BJ26" i="2" s="1"/>
  <c r="BK26" i="2" s="1"/>
  <c r="DH25" i="5"/>
  <c r="DI25" i="5" s="1"/>
  <c r="DS25" i="5"/>
  <c r="DT25" i="5" s="1"/>
  <c r="CY25" i="5"/>
  <c r="CZ25" i="5" s="1"/>
  <c r="BA26" i="3"/>
  <c r="BM26" i="3" s="1"/>
  <c r="AU26" i="3"/>
  <c r="AX26" i="3" s="1"/>
  <c r="AY26" i="3" s="1"/>
  <c r="BU26" i="3"/>
  <c r="BV26" i="3" s="1"/>
  <c r="EB24" i="7"/>
  <c r="EC24" i="7" s="1"/>
  <c r="ED24" i="7" s="1"/>
  <c r="EE24" i="7" s="1"/>
  <c r="AQ24" i="7" s="1"/>
  <c r="P24" i="7" s="1"/>
  <c r="EX26" i="2"/>
  <c r="EY26" i="2" s="1"/>
  <c r="EZ26" i="2" s="1"/>
  <c r="EU26" i="1"/>
  <c r="DW26" i="1"/>
  <c r="DX26" i="1" s="1"/>
  <c r="BE26" i="1"/>
  <c r="AN23" i="8"/>
  <c r="AQ23" i="8"/>
  <c r="BD23" i="8" s="1"/>
  <c r="DN23" i="8"/>
  <c r="DO23" i="8" s="1"/>
  <c r="DY23" i="8" s="1"/>
  <c r="DZ23" i="8" s="1"/>
  <c r="W23" i="9"/>
  <c r="AH23" i="9" s="1"/>
  <c r="DR22" i="10"/>
  <c r="AT22" i="10"/>
  <c r="DG22" i="10"/>
  <c r="CX22" i="10"/>
  <c r="T22" i="10"/>
  <c r="AK22" i="10"/>
  <c r="AJ22" i="10"/>
  <c r="Y22" i="10"/>
  <c r="AA22" i="10" s="1"/>
  <c r="BX23" i="8"/>
  <c r="DP23" i="9"/>
  <c r="DR23" i="9"/>
  <c r="DN23" i="9"/>
  <c r="DQ23" i="9"/>
  <c r="DO23" i="9"/>
  <c r="DC23" i="9"/>
  <c r="DD23" i="9"/>
  <c r="DE23" i="9"/>
  <c r="DG23" i="9"/>
  <c r="DF23" i="9"/>
  <c r="BJ24" i="6"/>
  <c r="BK24" i="6" s="1"/>
  <c r="Y23" i="9"/>
  <c r="Q23" i="9"/>
  <c r="R23" i="9" s="1"/>
  <c r="AS23" i="9" s="1"/>
  <c r="EF24" i="6"/>
  <c r="EG24" i="6" s="1"/>
  <c r="EH24" i="6" s="1"/>
  <c r="EI24" i="6" s="1"/>
  <c r="AU24" i="6" s="1"/>
  <c r="T24" i="6" s="1"/>
  <c r="W24" i="6" s="1"/>
  <c r="CU23" i="9"/>
  <c r="CX23" i="9"/>
  <c r="CV23" i="9"/>
  <c r="CW23" i="9"/>
  <c r="CT23" i="9"/>
  <c r="AG23" i="9"/>
  <c r="AN25" i="4" l="1"/>
  <c r="BG25" i="4" s="1"/>
  <c r="BI25" i="4" s="1"/>
  <c r="BD25" i="4"/>
  <c r="EW25" i="4"/>
  <c r="EX25" i="4" s="1"/>
  <c r="EY25" i="4" s="1"/>
  <c r="EZ25" i="4" s="1"/>
  <c r="AJ25" i="5"/>
  <c r="BC25" i="5" s="1"/>
  <c r="BD25" i="5" s="1"/>
  <c r="AZ25" i="5"/>
  <c r="EB26" i="2"/>
  <c r="EE26" i="2"/>
  <c r="BB25" i="5"/>
  <c r="ED26" i="2"/>
  <c r="EC26" i="2"/>
  <c r="EA25" i="4"/>
  <c r="EE25" i="4"/>
  <c r="EB25" i="4"/>
  <c r="ED25" i="4"/>
  <c r="EC25" i="4"/>
  <c r="DJ25" i="5"/>
  <c r="DK25" i="5" s="1"/>
  <c r="BH26" i="3"/>
  <c r="BI26" i="3" s="1"/>
  <c r="BK26" i="3" s="1"/>
  <c r="AV26" i="3"/>
  <c r="AW26" i="3" s="1"/>
  <c r="S24" i="7"/>
  <c r="AT24" i="7" s="1"/>
  <c r="BF23" i="8"/>
  <c r="BG23" i="8"/>
  <c r="BI23" i="8" s="1"/>
  <c r="BF26" i="1"/>
  <c r="BG26" i="1"/>
  <c r="EC26" i="1"/>
  <c r="DY26" i="1"/>
  <c r="EA26" i="1"/>
  <c r="DZ26" i="1"/>
  <c r="EB26" i="1"/>
  <c r="EV26" i="1"/>
  <c r="EW26" i="1" s="1"/>
  <c r="EX26" i="1" s="1"/>
  <c r="EW23" i="8"/>
  <c r="EX23" i="8" s="1"/>
  <c r="EY23" i="8" s="1"/>
  <c r="EZ23" i="8" s="1"/>
  <c r="AI23" i="9"/>
  <c r="AJ23" i="9" s="1"/>
  <c r="AK23" i="9"/>
  <c r="X23" i="9"/>
  <c r="Z23" i="9" s="1"/>
  <c r="BT23" i="9" s="1"/>
  <c r="AL23" i="9"/>
  <c r="AL22" i="10"/>
  <c r="AB22" i="10"/>
  <c r="AP22" i="10" s="1"/>
  <c r="DI22" i="10"/>
  <c r="DJ22" i="10"/>
  <c r="DK22" i="10"/>
  <c r="DH22" i="10"/>
  <c r="DL22" i="10"/>
  <c r="AX24" i="6"/>
  <c r="DV22" i="10"/>
  <c r="DS22" i="10"/>
  <c r="DW22" i="10"/>
  <c r="DT22" i="10"/>
  <c r="DU22" i="10"/>
  <c r="DS23" i="9"/>
  <c r="DT23" i="9" s="1"/>
  <c r="CY23" i="9"/>
  <c r="CZ23" i="9" s="1"/>
  <c r="AD22" i="10"/>
  <c r="V22" i="10"/>
  <c r="W22" i="10" s="1"/>
  <c r="AX22" i="10" s="1"/>
  <c r="DC22" i="10"/>
  <c r="DB22" i="10"/>
  <c r="DA22" i="10"/>
  <c r="CY22" i="10"/>
  <c r="CZ22" i="10"/>
  <c r="DH23" i="9"/>
  <c r="DI23" i="9" s="1"/>
  <c r="EE23" i="8"/>
  <c r="EC23" i="8"/>
  <c r="EB23" i="8"/>
  <c r="ED23" i="8"/>
  <c r="EA23" i="8"/>
  <c r="BO26" i="3"/>
  <c r="BN26" i="3"/>
  <c r="BH25" i="4" l="1"/>
  <c r="BJ25" i="4" s="1"/>
  <c r="BK25" i="4" s="1"/>
  <c r="EF26" i="2"/>
  <c r="EG26" i="2" s="1"/>
  <c r="EH26" i="2" s="1"/>
  <c r="EI26" i="2" s="1"/>
  <c r="AU26" i="2" s="1"/>
  <c r="T26" i="2" s="1"/>
  <c r="W26" i="2" s="1"/>
  <c r="AX26" i="2" s="1"/>
  <c r="BE25" i="5"/>
  <c r="BF25" i="5" s="1"/>
  <c r="BG25" i="5" s="1"/>
  <c r="DU25" i="5"/>
  <c r="DV25" i="5" s="1"/>
  <c r="ES25" i="5"/>
  <c r="EF25" i="4"/>
  <c r="EG25" i="4" s="1"/>
  <c r="EH25" i="4" s="1"/>
  <c r="EI25" i="4" s="1"/>
  <c r="AU25" i="4" s="1"/>
  <c r="T25" i="4" s="1"/>
  <c r="W25" i="4" s="1"/>
  <c r="AX25" i="4" s="1"/>
  <c r="BJ26" i="3"/>
  <c r="BL26" i="3" s="1"/>
  <c r="BH23" i="8"/>
  <c r="BJ23" i="8" s="1"/>
  <c r="BK23" i="8" s="1"/>
  <c r="BA24" i="7"/>
  <c r="BM24" i="7" s="1"/>
  <c r="AU24" i="7"/>
  <c r="AV24" i="7" s="1"/>
  <c r="AW24" i="7" s="1"/>
  <c r="BU24" i="7"/>
  <c r="BV24" i="7" s="1"/>
  <c r="BP26" i="3"/>
  <c r="ED26" i="1"/>
  <c r="EE26" i="1" s="1"/>
  <c r="EF26" i="1" s="1"/>
  <c r="EG26" i="1" s="1"/>
  <c r="AS26" i="1" s="1"/>
  <c r="R26" i="1" s="1"/>
  <c r="U26" i="1" s="1"/>
  <c r="BH26" i="1"/>
  <c r="BI26" i="1" s="1"/>
  <c r="AM22" i="10"/>
  <c r="AQ22" i="10"/>
  <c r="AR22" i="10" s="1"/>
  <c r="AM23" i="9"/>
  <c r="AZ23" i="9" s="1"/>
  <c r="AN22" i="10"/>
  <c r="AC22" i="10"/>
  <c r="AE22" i="10" s="1"/>
  <c r="BY22" i="10" s="1"/>
  <c r="DJ23" i="9"/>
  <c r="DK23" i="9" s="1"/>
  <c r="DX22" i="10"/>
  <c r="DY22" i="10" s="1"/>
  <c r="DM22" i="10"/>
  <c r="DN22" i="10" s="1"/>
  <c r="EF23" i="8"/>
  <c r="EG23" i="8" s="1"/>
  <c r="EH23" i="8" s="1"/>
  <c r="EI23" i="8" s="1"/>
  <c r="AU23" i="8" s="1"/>
  <c r="T23" i="8" s="1"/>
  <c r="W23" i="8" s="1"/>
  <c r="DD22" i="10"/>
  <c r="DE22" i="10" s="1"/>
  <c r="BE24" i="6"/>
  <c r="AY24" i="6"/>
  <c r="BY24" i="6"/>
  <c r="BZ24" i="6" s="1"/>
  <c r="BE25" i="4" l="1"/>
  <c r="AY25" i="4"/>
  <c r="BY25" i="4"/>
  <c r="BZ25" i="4" s="1"/>
  <c r="ET25" i="5"/>
  <c r="EU25" i="5" s="1"/>
  <c r="EV25" i="5" s="1"/>
  <c r="EA25" i="5"/>
  <c r="DX25" i="5"/>
  <c r="DW25" i="5"/>
  <c r="DZ25" i="5"/>
  <c r="DY25" i="5"/>
  <c r="BQ26" i="3"/>
  <c r="BW26" i="3" s="1"/>
  <c r="BX26" i="3" s="1"/>
  <c r="AX24" i="7"/>
  <c r="AY24" i="7" s="1"/>
  <c r="BH24" i="7"/>
  <c r="BI24" i="7" s="1"/>
  <c r="BJ24" i="7" s="1"/>
  <c r="BR26" i="3"/>
  <c r="BS26" i="3" s="1"/>
  <c r="AY26" i="2"/>
  <c r="BB26" i="2" s="1"/>
  <c r="BC26" i="2" s="1"/>
  <c r="BY26" i="2"/>
  <c r="BZ26" i="2" s="1"/>
  <c r="BE26" i="2"/>
  <c r="BL26" i="2" s="1"/>
  <c r="BM26" i="2" s="1"/>
  <c r="AO22" i="10"/>
  <c r="BH22" i="10" s="1"/>
  <c r="BI22" i="10" s="1"/>
  <c r="BB23" i="9"/>
  <c r="BC23" i="9"/>
  <c r="BD23" i="9" s="1"/>
  <c r="DO22" i="10"/>
  <c r="DP22" i="10" s="1"/>
  <c r="DZ22" i="10" s="1"/>
  <c r="EA22" i="10" s="1"/>
  <c r="BE22" i="10"/>
  <c r="BG22" i="10"/>
  <c r="BB24" i="6"/>
  <c r="BC24" i="6" s="1"/>
  <c r="AZ24" i="6"/>
  <c r="BA24" i="6" s="1"/>
  <c r="BL24" i="6"/>
  <c r="BM24" i="6" s="1"/>
  <c r="BQ24" i="6"/>
  <c r="BO24" i="7"/>
  <c r="BN24" i="7"/>
  <c r="AX23" i="8"/>
  <c r="DU23" i="9"/>
  <c r="DV23" i="9" s="1"/>
  <c r="ES23" i="9"/>
  <c r="CD26" i="3"/>
  <c r="BB25" i="4" l="1"/>
  <c r="BC25" i="4" s="1"/>
  <c r="AZ25" i="4"/>
  <c r="BA25" i="4" s="1"/>
  <c r="EB25" i="5"/>
  <c r="EC25" i="5" s="1"/>
  <c r="ED25" i="5" s="1"/>
  <c r="EE25" i="5" s="1"/>
  <c r="AQ25" i="5" s="1"/>
  <c r="P25" i="5" s="1"/>
  <c r="S25" i="5" s="1"/>
  <c r="AT25" i="5" s="1"/>
  <c r="BQ25" i="4"/>
  <c r="BL25" i="4"/>
  <c r="BM25" i="4" s="1"/>
  <c r="BK24" i="7"/>
  <c r="BL24" i="7" s="1"/>
  <c r="BQ26" i="2"/>
  <c r="BS26" i="2" s="1"/>
  <c r="AZ26" i="2"/>
  <c r="BA26" i="2" s="1"/>
  <c r="AV26" i="1"/>
  <c r="BO26" i="2"/>
  <c r="BN26" i="2"/>
  <c r="BE23" i="9"/>
  <c r="BF23" i="9" s="1"/>
  <c r="BG23" i="9" s="1"/>
  <c r="BJ22" i="10"/>
  <c r="BK22" i="10" s="1"/>
  <c r="BL22" i="10" s="1"/>
  <c r="EX22" i="10"/>
  <c r="EY22" i="10" s="1"/>
  <c r="EZ22" i="10" s="1"/>
  <c r="FA22" i="10" s="1"/>
  <c r="BP24" i="7"/>
  <c r="DZ23" i="9"/>
  <c r="DX23" i="9"/>
  <c r="DW23" i="9"/>
  <c r="DY23" i="9"/>
  <c r="EA23" i="9"/>
  <c r="ED22" i="10"/>
  <c r="EE22" i="10"/>
  <c r="EC22" i="10"/>
  <c r="EF22" i="10"/>
  <c r="EB22" i="10"/>
  <c r="ET23" i="9"/>
  <c r="EU23" i="9" s="1"/>
  <c r="EV23" i="9" s="1"/>
  <c r="BR24" i="6"/>
  <c r="BS24" i="6"/>
  <c r="BO24" i="6"/>
  <c r="BN24" i="6"/>
  <c r="BE23" i="8"/>
  <c r="AY23" i="8"/>
  <c r="BY23" i="8"/>
  <c r="BZ23" i="8" s="1"/>
  <c r="CA26" i="3"/>
  <c r="BZ26" i="3"/>
  <c r="BR26" i="2" l="1"/>
  <c r="BT26" i="2" s="1"/>
  <c r="BN25" i="4"/>
  <c r="BO25" i="4"/>
  <c r="BR25" i="4"/>
  <c r="BS25" i="4"/>
  <c r="AU25" i="5"/>
  <c r="BA25" i="5"/>
  <c r="BU25" i="5"/>
  <c r="BV25" i="5" s="1"/>
  <c r="BP26" i="2"/>
  <c r="BC26" i="1"/>
  <c r="AW26" i="1"/>
  <c r="BW26" i="1"/>
  <c r="BX26" i="1" s="1"/>
  <c r="BR24" i="7"/>
  <c r="BS24" i="7" s="1"/>
  <c r="BP24" i="6"/>
  <c r="BQ24" i="7"/>
  <c r="BW24" i="7" s="1"/>
  <c r="BX24" i="7" s="1"/>
  <c r="BT24" i="6"/>
  <c r="BB23" i="8"/>
  <c r="BC23" i="8" s="1"/>
  <c r="AZ23" i="8"/>
  <c r="BA23" i="8" s="1"/>
  <c r="EB23" i="9"/>
  <c r="EC23" i="9" s="1"/>
  <c r="ED23" i="9" s="1"/>
  <c r="EE23" i="9" s="1"/>
  <c r="AQ23" i="9" s="1"/>
  <c r="P23" i="9" s="1"/>
  <c r="S23" i="9" s="1"/>
  <c r="BQ23" i="8"/>
  <c r="BL23" i="8"/>
  <c r="BM23" i="8" s="1"/>
  <c r="EG22" i="10"/>
  <c r="EH22" i="10" s="1"/>
  <c r="EI22" i="10" s="1"/>
  <c r="EJ22" i="10" s="1"/>
  <c r="AV22" i="10" s="1"/>
  <c r="U22" i="10" s="1"/>
  <c r="X22" i="10" s="1"/>
  <c r="CB26" i="3"/>
  <c r="CC26" i="3" s="1"/>
  <c r="CE26" i="3" s="1"/>
  <c r="CF26" i="3" s="1"/>
  <c r="CG26" i="3" s="1"/>
  <c r="CI26" i="3" s="1"/>
  <c r="E26" i="3" s="1"/>
  <c r="C27" i="3" s="1"/>
  <c r="BV26" i="2" l="1"/>
  <c r="BW26" i="2" s="1"/>
  <c r="CD24" i="7"/>
  <c r="AV25" i="5"/>
  <c r="AW25" i="5" s="1"/>
  <c r="AX25" i="5"/>
  <c r="AY25" i="5" s="1"/>
  <c r="BH25" i="5"/>
  <c r="BI25" i="5" s="1"/>
  <c r="BM25" i="5"/>
  <c r="BT25" i="4"/>
  <c r="BP25" i="4"/>
  <c r="BV24" i="6"/>
  <c r="BW24" i="6" s="1"/>
  <c r="BO26" i="1"/>
  <c r="BJ26" i="1"/>
  <c r="BK26" i="1" s="1"/>
  <c r="BU26" i="2"/>
  <c r="AZ26" i="1"/>
  <c r="BA26" i="1" s="1"/>
  <c r="AX26" i="1"/>
  <c r="AY26" i="1" s="1"/>
  <c r="AY22" i="10"/>
  <c r="BR23" i="8"/>
  <c r="BS23" i="8"/>
  <c r="BO23" i="8"/>
  <c r="BN23" i="8"/>
  <c r="BZ24" i="7"/>
  <c r="CA24" i="7"/>
  <c r="G27" i="3"/>
  <c r="I27" i="3" s="1"/>
  <c r="F26" i="3"/>
  <c r="H26" i="4" s="1"/>
  <c r="BU24" i="6"/>
  <c r="AT23" i="9"/>
  <c r="BN25" i="5" l="1"/>
  <c r="BO25" i="5"/>
  <c r="BK25" i="5"/>
  <c r="BJ25" i="5"/>
  <c r="BU25" i="4"/>
  <c r="BV25" i="4"/>
  <c r="BW25" i="4" s="1"/>
  <c r="CH26" i="2"/>
  <c r="CA26" i="2"/>
  <c r="CB26" i="2" s="1"/>
  <c r="BL26" i="1"/>
  <c r="BM26" i="1"/>
  <c r="BP26" i="1"/>
  <c r="BQ26" i="1"/>
  <c r="BP23" i="8"/>
  <c r="BT23" i="8"/>
  <c r="BA23" i="9"/>
  <c r="AU23" i="9"/>
  <c r="BU23" i="9"/>
  <c r="BV23" i="9" s="1"/>
  <c r="CB24" i="7"/>
  <c r="CC24" i="7" s="1"/>
  <c r="CE24" i="7" s="1"/>
  <c r="CF24" i="7" s="1"/>
  <c r="CG24" i="7" s="1"/>
  <c r="CI24" i="7" s="1"/>
  <c r="E24" i="7" s="1"/>
  <c r="C25" i="7" s="1"/>
  <c r="CH24" i="6"/>
  <c r="CA24" i="6"/>
  <c r="CB24" i="6" s="1"/>
  <c r="BF22" i="10"/>
  <c r="AZ22" i="10"/>
  <c r="BZ22" i="10"/>
  <c r="CA22" i="10" s="1"/>
  <c r="EI27" i="3"/>
  <c r="M27" i="3"/>
  <c r="CQ27" i="3"/>
  <c r="BN26" i="1" l="1"/>
  <c r="BL25" i="5"/>
  <c r="CA25" i="4"/>
  <c r="CB25" i="4" s="1"/>
  <c r="CH25" i="4"/>
  <c r="BP25" i="5"/>
  <c r="BR26" i="1"/>
  <c r="CE26" i="2"/>
  <c r="CD26" i="2"/>
  <c r="BU23" i="8"/>
  <c r="CA23" i="8" s="1"/>
  <c r="CB23" i="8" s="1"/>
  <c r="BV23" i="8"/>
  <c r="BW23" i="8" s="1"/>
  <c r="BC22" i="10"/>
  <c r="BD22" i="10" s="1"/>
  <c r="BA22" i="10"/>
  <c r="BB22" i="10" s="1"/>
  <c r="BR22" i="10"/>
  <c r="BM22" i="10"/>
  <c r="BN22" i="10" s="1"/>
  <c r="CD24" i="6"/>
  <c r="CE24" i="6"/>
  <c r="AX23" i="9"/>
  <c r="AY23" i="9" s="1"/>
  <c r="AV23" i="9"/>
  <c r="AW23" i="9" s="1"/>
  <c r="BH23" i="9"/>
  <c r="BI23" i="9" s="1"/>
  <c r="BM23" i="9"/>
  <c r="DB27" i="3"/>
  <c r="DM27" i="3"/>
  <c r="CS27" i="3"/>
  <c r="AO27" i="3"/>
  <c r="AE27" i="3"/>
  <c r="AF27" i="3"/>
  <c r="T27" i="3"/>
  <c r="V27" i="3" s="1"/>
  <c r="O27" i="3"/>
  <c r="BT26" i="1" l="1"/>
  <c r="BU26" i="1" s="1"/>
  <c r="BQ25" i="5"/>
  <c r="BW25" i="5" s="1"/>
  <c r="BX25" i="5" s="1"/>
  <c r="BS26" i="1"/>
  <c r="BY26" i="1" s="1"/>
  <c r="BZ26" i="1" s="1"/>
  <c r="BR25" i="5"/>
  <c r="BS25" i="5" s="1"/>
  <c r="CD25" i="4"/>
  <c r="CE25" i="4"/>
  <c r="CH23" i="8"/>
  <c r="CF26" i="2"/>
  <c r="CG26" i="2" s="1"/>
  <c r="CI26" i="2" s="1"/>
  <c r="CJ26" i="2" s="1"/>
  <c r="CK26" i="2" s="1"/>
  <c r="CM26" i="2" s="1"/>
  <c r="E26" i="2" s="1"/>
  <c r="C27" i="2" s="1"/>
  <c r="BN23" i="9"/>
  <c r="BO23" i="9"/>
  <c r="BK23" i="9"/>
  <c r="BJ23" i="9"/>
  <c r="CE23" i="8"/>
  <c r="CD23" i="8"/>
  <c r="CF24" i="6"/>
  <c r="CG24" i="6" s="1"/>
  <c r="CI24" i="6" s="1"/>
  <c r="CJ24" i="6" s="1"/>
  <c r="CK24" i="6" s="1"/>
  <c r="CM24" i="6" s="1"/>
  <c r="E24" i="6" s="1"/>
  <c r="C25" i="6" s="1"/>
  <c r="BP22" i="10"/>
  <c r="BO22" i="10"/>
  <c r="BT22" i="10"/>
  <c r="BS22" i="10"/>
  <c r="F24" i="7"/>
  <c r="H24" i="8" s="1"/>
  <c r="AG27" i="3"/>
  <c r="W27" i="3"/>
  <c r="AL27" i="3" s="1"/>
  <c r="DR27" i="3"/>
  <c r="DQ27" i="3"/>
  <c r="DN27" i="3"/>
  <c r="DO27" i="3"/>
  <c r="DP27" i="3"/>
  <c r="DG27" i="3"/>
  <c r="DC27" i="3"/>
  <c r="DD27" i="3"/>
  <c r="DE27" i="3"/>
  <c r="DF27" i="3"/>
  <c r="CX27" i="3"/>
  <c r="CT27" i="3"/>
  <c r="CW27" i="3"/>
  <c r="CV27" i="3"/>
  <c r="CU27" i="3"/>
  <c r="Y27" i="3"/>
  <c r="Q27" i="3"/>
  <c r="R27" i="3" s="1"/>
  <c r="AS27" i="3" s="1"/>
  <c r="CF26" i="1" l="1"/>
  <c r="CD25" i="5"/>
  <c r="BQ22" i="10"/>
  <c r="CF25" i="4"/>
  <c r="CG25" i="4" s="1"/>
  <c r="CI25" i="4" s="1"/>
  <c r="CJ25" i="4" s="1"/>
  <c r="CK25" i="4" s="1"/>
  <c r="CM25" i="4" s="1"/>
  <c r="E25" i="4" s="1"/>
  <c r="CA25" i="5"/>
  <c r="BZ25" i="5"/>
  <c r="F26" i="2"/>
  <c r="CB26" i="1"/>
  <c r="CC26" i="1"/>
  <c r="BL23" i="9"/>
  <c r="BP23" i="9"/>
  <c r="BU22" i="10"/>
  <c r="X27" i="3"/>
  <c r="Z27" i="3" s="1"/>
  <c r="AH27" i="3"/>
  <c r="AI27" i="3"/>
  <c r="AK27" i="3"/>
  <c r="AM27" i="3" s="1"/>
  <c r="CF23" i="8"/>
  <c r="CG23" i="8" s="1"/>
  <c r="CI23" i="8" s="1"/>
  <c r="CJ23" i="8" s="1"/>
  <c r="CK23" i="8" s="1"/>
  <c r="CM23" i="8" s="1"/>
  <c r="E23" i="8" s="1"/>
  <c r="C24" i="8" s="1"/>
  <c r="DH27" i="3"/>
  <c r="DI27" i="3" s="1"/>
  <c r="CY27" i="3"/>
  <c r="CZ27" i="3" s="1"/>
  <c r="DS27" i="3"/>
  <c r="DT27" i="3" s="1"/>
  <c r="AJ27" i="3" l="1"/>
  <c r="BC27" i="3" s="1"/>
  <c r="BE27" i="3" s="1"/>
  <c r="BV22" i="10"/>
  <c r="CI22" i="10" s="1"/>
  <c r="CB25" i="5"/>
  <c r="CC25" i="5" s="1"/>
  <c r="CE25" i="5" s="1"/>
  <c r="CF25" i="5" s="1"/>
  <c r="CG25" i="5" s="1"/>
  <c r="CI25" i="5" s="1"/>
  <c r="E25" i="5" s="1"/>
  <c r="C26" i="5" s="1"/>
  <c r="C26" i="4"/>
  <c r="F25" i="4"/>
  <c r="DJ27" i="3"/>
  <c r="DK27" i="3" s="1"/>
  <c r="CD26" i="1"/>
  <c r="CE26" i="1" s="1"/>
  <c r="CG26" i="1" s="1"/>
  <c r="CH26" i="1" s="1"/>
  <c r="CI26" i="1" s="1"/>
  <c r="CK26" i="1" s="1"/>
  <c r="E26" i="1" s="1"/>
  <c r="BR23" i="9"/>
  <c r="BS23" i="9" s="1"/>
  <c r="BQ23" i="9"/>
  <c r="BW23" i="9" s="1"/>
  <c r="BX23" i="9" s="1"/>
  <c r="BW22" i="10"/>
  <c r="BX22" i="10" s="1"/>
  <c r="AZ27" i="3"/>
  <c r="F24" i="6"/>
  <c r="I24" i="6" s="1"/>
  <c r="J24" i="6" s="1"/>
  <c r="D24" i="8" s="1"/>
  <c r="BT27" i="3"/>
  <c r="BB27" i="3"/>
  <c r="I25" i="4" l="1"/>
  <c r="J25" i="4" s="1"/>
  <c r="D25" i="6" s="1"/>
  <c r="CB22" i="10"/>
  <c r="CC22" i="10" s="1"/>
  <c r="CF22" i="10" s="1"/>
  <c r="BD27" i="3"/>
  <c r="BF27" i="3" s="1"/>
  <c r="BG27" i="3" s="1"/>
  <c r="F25" i="5"/>
  <c r="H25" i="6" s="1"/>
  <c r="C27" i="1"/>
  <c r="F26" i="1"/>
  <c r="H26" i="2" s="1"/>
  <c r="I26" i="2" s="1"/>
  <c r="CD23" i="9"/>
  <c r="D24" i="9"/>
  <c r="F23" i="8"/>
  <c r="I23" i="8" s="1"/>
  <c r="J23" i="8" s="1"/>
  <c r="D23" i="10" s="1"/>
  <c r="CA23" i="9"/>
  <c r="BZ23" i="9"/>
  <c r="K24" i="8"/>
  <c r="M24" i="8" s="1"/>
  <c r="DU27" i="3"/>
  <c r="DV27" i="3" s="1"/>
  <c r="ES27" i="3"/>
  <c r="D25" i="7" l="1"/>
  <c r="K25" i="6"/>
  <c r="M25" i="6" s="1"/>
  <c r="CU25" i="6" s="1"/>
  <c r="AS25" i="6" s="1"/>
  <c r="CE22" i="10"/>
  <c r="CG22" i="10" s="1"/>
  <c r="CH22" i="10" s="1"/>
  <c r="CJ22" i="10" s="1"/>
  <c r="CK22" i="10" s="1"/>
  <c r="CL22" i="10" s="1"/>
  <c r="CB23" i="9"/>
  <c r="CC23" i="9" s="1"/>
  <c r="CE23" i="9" s="1"/>
  <c r="CF23" i="9" s="1"/>
  <c r="CG23" i="9" s="1"/>
  <c r="CI23" i="9" s="1"/>
  <c r="E23" i="9" s="1"/>
  <c r="C24" i="9" s="1"/>
  <c r="K27" i="2"/>
  <c r="M27" i="2" s="1"/>
  <c r="G27" i="1"/>
  <c r="K27" i="1" s="1"/>
  <c r="G24" i="10"/>
  <c r="CU24" i="8"/>
  <c r="Q24" i="8"/>
  <c r="EM24" i="8"/>
  <c r="EA27" i="3"/>
  <c r="DZ27" i="3"/>
  <c r="DY27" i="3"/>
  <c r="DX27" i="3"/>
  <c r="DW27" i="3"/>
  <c r="ET27" i="3"/>
  <c r="EU27" i="3" s="1"/>
  <c r="EV27" i="3" s="1"/>
  <c r="Q25" i="6" l="1"/>
  <c r="AI25" i="6" s="1"/>
  <c r="EM25" i="6"/>
  <c r="CW25" i="6"/>
  <c r="CZ25" i="6" s="1"/>
  <c r="DF25" i="6"/>
  <c r="DK25" i="6" s="1"/>
  <c r="DQ25" i="6"/>
  <c r="DS25" i="6" s="1"/>
  <c r="G25" i="7"/>
  <c r="I25" i="7" s="1"/>
  <c r="G25" i="8"/>
  <c r="J26" i="2"/>
  <c r="D26" i="4" s="1"/>
  <c r="S25" i="6"/>
  <c r="AC25" i="6" s="1"/>
  <c r="CN22" i="10"/>
  <c r="E22" i="10" s="1"/>
  <c r="O27" i="1"/>
  <c r="EK27" i="1"/>
  <c r="CS27" i="1"/>
  <c r="CU27" i="2"/>
  <c r="EM27" i="2"/>
  <c r="Q27" i="2"/>
  <c r="F23" i="9"/>
  <c r="H23" i="10" s="1"/>
  <c r="EB27" i="3"/>
  <c r="EC27" i="3" s="1"/>
  <c r="ED27" i="3" s="1"/>
  <c r="EE27" i="3" s="1"/>
  <c r="AQ27" i="3" s="1"/>
  <c r="P27" i="3" s="1"/>
  <c r="S24" i="8"/>
  <c r="AJ24" i="8"/>
  <c r="AI24" i="8"/>
  <c r="X24" i="8"/>
  <c r="Z24" i="8" s="1"/>
  <c r="DQ24" i="8"/>
  <c r="CW24" i="8"/>
  <c r="DF24" i="8"/>
  <c r="AS24" i="8"/>
  <c r="CY25" i="6"/>
  <c r="DB25" i="6" l="1"/>
  <c r="CX25" i="6"/>
  <c r="DA25" i="6"/>
  <c r="DC25" i="6" s="1"/>
  <c r="DD25" i="6" s="1"/>
  <c r="X25" i="6"/>
  <c r="Z25" i="6" s="1"/>
  <c r="AA25" i="6" s="1"/>
  <c r="AL25" i="6" s="1"/>
  <c r="AJ25" i="6"/>
  <c r="AK25" i="6" s="1"/>
  <c r="DI25" i="6"/>
  <c r="DJ25" i="6"/>
  <c r="DH25" i="6"/>
  <c r="DG25" i="6"/>
  <c r="DV25" i="6"/>
  <c r="DT25" i="6"/>
  <c r="DU25" i="6"/>
  <c r="DR25" i="6"/>
  <c r="CQ25" i="7"/>
  <c r="M25" i="7"/>
  <c r="EI25" i="7"/>
  <c r="K26" i="4"/>
  <c r="M26" i="4" s="1"/>
  <c r="EM26" i="4" s="1"/>
  <c r="D26" i="5"/>
  <c r="G26" i="5" s="1"/>
  <c r="I26" i="5" s="1"/>
  <c r="U25" i="6"/>
  <c r="V25" i="6" s="1"/>
  <c r="AW25" i="6" s="1"/>
  <c r="F22" i="10"/>
  <c r="C23" i="10"/>
  <c r="L23" i="10" s="1"/>
  <c r="N23" i="10" s="1"/>
  <c r="EN23" i="10" s="1"/>
  <c r="G24" i="9"/>
  <c r="I24" i="9" s="1"/>
  <c r="CQ24" i="9" s="1"/>
  <c r="AK24" i="8"/>
  <c r="S27" i="3"/>
  <c r="AT27" i="3" s="1"/>
  <c r="DF27" i="2"/>
  <c r="CW27" i="2"/>
  <c r="AS27" i="2"/>
  <c r="DQ27" i="2"/>
  <c r="DD27" i="1"/>
  <c r="CU27" i="1"/>
  <c r="AQ27" i="1"/>
  <c r="DO27" i="1"/>
  <c r="AG27" i="1"/>
  <c r="Q27" i="1"/>
  <c r="V27" i="1"/>
  <c r="X27" i="1" s="1"/>
  <c r="AH27" i="1"/>
  <c r="S27" i="2"/>
  <c r="AI27" i="2"/>
  <c r="X27" i="2"/>
  <c r="Z27" i="2" s="1"/>
  <c r="AJ27" i="2"/>
  <c r="CX24" i="8"/>
  <c r="DA24" i="8"/>
  <c r="CY24" i="8"/>
  <c r="CZ24" i="8"/>
  <c r="DB24" i="8"/>
  <c r="DV24" i="8"/>
  <c r="DU24" i="8"/>
  <c r="DR24" i="8"/>
  <c r="DT24" i="8"/>
  <c r="DS24" i="8"/>
  <c r="U24" i="8"/>
  <c r="V24" i="8" s="1"/>
  <c r="AW24" i="8" s="1"/>
  <c r="AC24" i="8"/>
  <c r="DK24" i="8"/>
  <c r="DI24" i="8"/>
  <c r="DH24" i="8"/>
  <c r="DG24" i="8"/>
  <c r="DJ24" i="8"/>
  <c r="AA24" i="8"/>
  <c r="AP24" i="8" s="1"/>
  <c r="DW25" i="6" l="1"/>
  <c r="DX25" i="6" s="1"/>
  <c r="DL25" i="6"/>
  <c r="DM25" i="6" s="1"/>
  <c r="DN25" i="6" s="1"/>
  <c r="DO25" i="6" s="1"/>
  <c r="CU26" i="4"/>
  <c r="DF26" i="4" s="1"/>
  <c r="G26" i="6"/>
  <c r="Q26" i="4"/>
  <c r="X26" i="4" s="1"/>
  <c r="Z26" i="4" s="1"/>
  <c r="T25" i="7"/>
  <c r="V25" i="7" s="1"/>
  <c r="O25" i="7"/>
  <c r="AE25" i="7"/>
  <c r="AF25" i="7"/>
  <c r="DB25" i="7"/>
  <c r="DM25" i="7"/>
  <c r="CS25" i="7"/>
  <c r="AO25" i="7"/>
  <c r="I22" i="10"/>
  <c r="J22" i="10" s="1"/>
  <c r="K22" i="10" s="1"/>
  <c r="I22" i="1" s="1"/>
  <c r="AP25" i="6"/>
  <c r="AB25" i="6"/>
  <c r="AD25" i="6" s="1"/>
  <c r="BX25" i="6" s="1"/>
  <c r="AM25" i="6"/>
  <c r="AN25" i="6" s="1"/>
  <c r="AO25" i="6"/>
  <c r="R23" i="10"/>
  <c r="AK23" i="10" s="1"/>
  <c r="CV23" i="10"/>
  <c r="DG23" i="10" s="1"/>
  <c r="M24" i="9"/>
  <c r="AE24" i="9" s="1"/>
  <c r="EI24" i="9"/>
  <c r="DQ26" i="4"/>
  <c r="EI26" i="5"/>
  <c r="CQ26" i="5"/>
  <c r="M26" i="5"/>
  <c r="BA27" i="3"/>
  <c r="BH27" i="3" s="1"/>
  <c r="BI27" i="3" s="1"/>
  <c r="AU27" i="3"/>
  <c r="AV27" i="3" s="1"/>
  <c r="AW27" i="3" s="1"/>
  <c r="BU27" i="3"/>
  <c r="BV27" i="3" s="1"/>
  <c r="Y27" i="1"/>
  <c r="AJ27" i="1" s="1"/>
  <c r="AI27" i="1"/>
  <c r="AC27" i="2"/>
  <c r="U27" i="2"/>
  <c r="V27" i="2" s="1"/>
  <c r="AW27" i="2" s="1"/>
  <c r="CY27" i="1"/>
  <c r="CZ27" i="1"/>
  <c r="CX27" i="1"/>
  <c r="CW27" i="1"/>
  <c r="CV27" i="1"/>
  <c r="DG27" i="1"/>
  <c r="DH27" i="1"/>
  <c r="DE27" i="1"/>
  <c r="DF27" i="1"/>
  <c r="DI27" i="1"/>
  <c r="DV27" i="2"/>
  <c r="DT27" i="2"/>
  <c r="DS27" i="2"/>
  <c r="DU27" i="2"/>
  <c r="DR27" i="2"/>
  <c r="S27" i="1"/>
  <c r="T27" i="1" s="1"/>
  <c r="AU27" i="1" s="1"/>
  <c r="AA27" i="1"/>
  <c r="CZ27" i="2"/>
  <c r="DA27" i="2"/>
  <c r="CY27" i="2"/>
  <c r="CX27" i="2"/>
  <c r="DB27" i="2"/>
  <c r="AA27" i="2"/>
  <c r="AL27" i="2" s="1"/>
  <c r="DH27" i="2"/>
  <c r="DG27" i="2"/>
  <c r="DK27" i="2"/>
  <c r="DI27" i="2"/>
  <c r="DJ27" i="2"/>
  <c r="AK27" i="2"/>
  <c r="DR27" i="1"/>
  <c r="DQ27" i="1"/>
  <c r="DT27" i="1"/>
  <c r="DP27" i="1"/>
  <c r="DS27" i="1"/>
  <c r="AM24" i="8"/>
  <c r="DL24" i="8"/>
  <c r="DM24" i="8" s="1"/>
  <c r="AL24" i="8"/>
  <c r="AO24" i="8"/>
  <c r="AQ24" i="8" s="1"/>
  <c r="AB24" i="8"/>
  <c r="AD24" i="8" s="1"/>
  <c r="DM24" i="9"/>
  <c r="AO24" i="9"/>
  <c r="DB24" i="9"/>
  <c r="CS24" i="9"/>
  <c r="DW24" i="8"/>
  <c r="DX24" i="8" s="1"/>
  <c r="DC24" i="8"/>
  <c r="DD24" i="8" s="1"/>
  <c r="AI26" i="4" l="1"/>
  <c r="CW26" i="4"/>
  <c r="CZ26" i="4" s="1"/>
  <c r="AS26" i="4"/>
  <c r="S26" i="4"/>
  <c r="AA26" i="4" s="1"/>
  <c r="AL26" i="4" s="1"/>
  <c r="AJ26" i="4"/>
  <c r="AQ25" i="6"/>
  <c r="BD25" i="6" s="1"/>
  <c r="AG25" i="7"/>
  <c r="DF25" i="7"/>
  <c r="DD25" i="7"/>
  <c r="DE25" i="7"/>
  <c r="DG25" i="7"/>
  <c r="DC25" i="7"/>
  <c r="DP25" i="7"/>
  <c r="DR25" i="7"/>
  <c r="DO25" i="7"/>
  <c r="DN25" i="7"/>
  <c r="DQ25" i="7"/>
  <c r="CT25" i="7"/>
  <c r="CX25" i="7"/>
  <c r="CV25" i="7"/>
  <c r="CW25" i="7"/>
  <c r="CU25" i="7"/>
  <c r="Q25" i="7"/>
  <c r="R25" i="7" s="1"/>
  <c r="AS25" i="7" s="1"/>
  <c r="Y25" i="7"/>
  <c r="W25" i="7"/>
  <c r="AL25" i="7" s="1"/>
  <c r="DR23" i="10"/>
  <c r="DS23" i="10" s="1"/>
  <c r="AT23" i="10"/>
  <c r="AJ23" i="10"/>
  <c r="AL23" i="10" s="1"/>
  <c r="AX27" i="3"/>
  <c r="AY27" i="3" s="1"/>
  <c r="CX23" i="10"/>
  <c r="DB23" i="10" s="1"/>
  <c r="T24" i="9"/>
  <c r="V24" i="9" s="1"/>
  <c r="AF24" i="9"/>
  <c r="AG24" i="9" s="1"/>
  <c r="O24" i="9"/>
  <c r="Y24" i="9" s="1"/>
  <c r="T23" i="10"/>
  <c r="V23" i="10" s="1"/>
  <c r="W23" i="10" s="1"/>
  <c r="AX23" i="10" s="1"/>
  <c r="Y23" i="10"/>
  <c r="AA23" i="10" s="1"/>
  <c r="Z27" i="1"/>
  <c r="AB27" i="1" s="1"/>
  <c r="BV27" i="1" s="1"/>
  <c r="BM27" i="3"/>
  <c r="BO27" i="3" s="1"/>
  <c r="DJ26" i="4"/>
  <c r="DH26" i="4"/>
  <c r="DG26" i="4"/>
  <c r="DK26" i="4"/>
  <c r="DI26" i="4"/>
  <c r="DU26" i="4"/>
  <c r="DV26" i="4"/>
  <c r="DT26" i="4"/>
  <c r="DR26" i="4"/>
  <c r="DS26" i="4"/>
  <c r="O26" i="5"/>
  <c r="AF26" i="5"/>
  <c r="AE26" i="5"/>
  <c r="T26" i="5"/>
  <c r="V26" i="5" s="1"/>
  <c r="DM26" i="5"/>
  <c r="DB26" i="5"/>
  <c r="AO26" i="5"/>
  <c r="CS26" i="5"/>
  <c r="AN27" i="1"/>
  <c r="AK27" i="1"/>
  <c r="AL27" i="1" s="1"/>
  <c r="AM27" i="1"/>
  <c r="DA27" i="1"/>
  <c r="DB27" i="1" s="1"/>
  <c r="AM27" i="2"/>
  <c r="AN27" i="2" s="1"/>
  <c r="AO27" i="2"/>
  <c r="AP27" i="2"/>
  <c r="DC27" i="2"/>
  <c r="DD27" i="2" s="1"/>
  <c r="AB27" i="2"/>
  <c r="AD27" i="2" s="1"/>
  <c r="DU27" i="1"/>
  <c r="DV27" i="1" s="1"/>
  <c r="DJ27" i="1"/>
  <c r="DK27" i="1" s="1"/>
  <c r="DL27" i="2"/>
  <c r="DM27" i="2" s="1"/>
  <c r="DW27" i="2"/>
  <c r="DX27" i="2" s="1"/>
  <c r="DN24" i="8"/>
  <c r="DO24" i="8" s="1"/>
  <c r="AN24" i="8"/>
  <c r="BG24" i="8" s="1"/>
  <c r="BD24" i="8"/>
  <c r="CX24" i="9"/>
  <c r="CW24" i="9"/>
  <c r="CT24" i="9"/>
  <c r="CU24" i="9"/>
  <c r="CV24" i="9"/>
  <c r="DE24" i="9"/>
  <c r="DF24" i="9"/>
  <c r="DG24" i="9"/>
  <c r="DC24" i="9"/>
  <c r="DD24" i="9"/>
  <c r="DL23" i="10"/>
  <c r="DJ23" i="10"/>
  <c r="DH23" i="10"/>
  <c r="DI23" i="10"/>
  <c r="DK23" i="10"/>
  <c r="DN24" i="9"/>
  <c r="DR24" i="9"/>
  <c r="DP24" i="9"/>
  <c r="DQ24" i="9"/>
  <c r="DO24" i="9"/>
  <c r="BF24" i="8"/>
  <c r="BX24" i="8"/>
  <c r="DY25" i="6"/>
  <c r="DZ25" i="6" s="1"/>
  <c r="EW25" i="6"/>
  <c r="BK27" i="3"/>
  <c r="BJ27" i="3"/>
  <c r="U26" i="4" l="1"/>
  <c r="V26" i="4" s="1"/>
  <c r="AW26" i="4" s="1"/>
  <c r="DA26" i="4"/>
  <c r="CX26" i="4"/>
  <c r="DB26" i="4"/>
  <c r="CY26" i="4"/>
  <c r="AC26" i="4"/>
  <c r="AK26" i="4"/>
  <c r="AM26" i="4" s="1"/>
  <c r="AN26" i="4" s="1"/>
  <c r="BG25" i="6"/>
  <c r="BI25" i="6" s="1"/>
  <c r="BF25" i="6"/>
  <c r="DH25" i="7"/>
  <c r="DI25" i="7" s="1"/>
  <c r="CY25" i="7"/>
  <c r="CZ25" i="7" s="1"/>
  <c r="X25" i="7"/>
  <c r="Z25" i="7" s="1"/>
  <c r="BT25" i="7" s="1"/>
  <c r="AI25" i="7"/>
  <c r="AK25" i="7"/>
  <c r="AM25" i="7" s="1"/>
  <c r="AH25" i="7"/>
  <c r="DS25" i="7"/>
  <c r="DT25" i="7" s="1"/>
  <c r="DU23" i="10"/>
  <c r="DT23" i="10"/>
  <c r="DV23" i="10"/>
  <c r="DW23" i="10"/>
  <c r="CZ23" i="10"/>
  <c r="DC23" i="10"/>
  <c r="CY23" i="10"/>
  <c r="DA23" i="10"/>
  <c r="BN27" i="3"/>
  <c r="BP27" i="3" s="1"/>
  <c r="Q24" i="9"/>
  <c r="R24" i="9" s="1"/>
  <c r="AS24" i="9" s="1"/>
  <c r="W24" i="9"/>
  <c r="AK24" i="9" s="1"/>
  <c r="AD23" i="10"/>
  <c r="AO26" i="4"/>
  <c r="AB23" i="10"/>
  <c r="AQ23" i="10" s="1"/>
  <c r="BL27" i="3"/>
  <c r="AB26" i="4"/>
  <c r="AO27" i="1"/>
  <c r="BE27" i="1" s="1"/>
  <c r="BF27" i="1" s="1"/>
  <c r="AP26" i="4"/>
  <c r="AG26" i="5"/>
  <c r="Y26" i="5"/>
  <c r="Q26" i="5"/>
  <c r="R26" i="5" s="1"/>
  <c r="AS26" i="5" s="1"/>
  <c r="DW26" i="4"/>
  <c r="DX26" i="4" s="1"/>
  <c r="DD26" i="5"/>
  <c r="DE26" i="5"/>
  <c r="DG26" i="5"/>
  <c r="DC26" i="5"/>
  <c r="DF26" i="5"/>
  <c r="DL26" i="4"/>
  <c r="DM26" i="4" s="1"/>
  <c r="DP26" i="5"/>
  <c r="DR26" i="5"/>
  <c r="DQ26" i="5"/>
  <c r="DO26" i="5"/>
  <c r="DN26" i="5"/>
  <c r="CT26" i="5"/>
  <c r="CU26" i="5"/>
  <c r="CW26" i="5"/>
  <c r="CX26" i="5"/>
  <c r="CV26" i="5"/>
  <c r="W26" i="5"/>
  <c r="X26" i="5" s="1"/>
  <c r="DN27" i="2"/>
  <c r="DO27" i="2" s="1"/>
  <c r="DY27" i="2" s="1"/>
  <c r="DZ27" i="2" s="1"/>
  <c r="AQ27" i="2"/>
  <c r="BD27" i="2" s="1"/>
  <c r="DL27" i="1"/>
  <c r="DM27" i="1" s="1"/>
  <c r="DW27" i="1" s="1"/>
  <c r="DX27" i="1" s="1"/>
  <c r="BX27" i="2"/>
  <c r="DS24" i="9"/>
  <c r="DT24" i="9" s="1"/>
  <c r="BH24" i="8"/>
  <c r="BI24" i="8"/>
  <c r="EX25" i="6"/>
  <c r="EY25" i="6" s="1"/>
  <c r="EZ25" i="6" s="1"/>
  <c r="EB25" i="6"/>
  <c r="ED25" i="6"/>
  <c r="EE25" i="6"/>
  <c r="EC25" i="6"/>
  <c r="EA25" i="6"/>
  <c r="DH24" i="9"/>
  <c r="DI24" i="9" s="1"/>
  <c r="CY24" i="9"/>
  <c r="CZ24" i="9" s="1"/>
  <c r="DY24" i="8"/>
  <c r="DZ24" i="8" s="1"/>
  <c r="EW24" i="8"/>
  <c r="DM23" i="10"/>
  <c r="DN23" i="10" s="1"/>
  <c r="AD26" i="4" l="1"/>
  <c r="BX26" i="4" s="1"/>
  <c r="DC26" i="4"/>
  <c r="DD26" i="4" s="1"/>
  <c r="DN26" i="4" s="1"/>
  <c r="DO26" i="4" s="1"/>
  <c r="DJ25" i="7"/>
  <c r="DK25" i="7" s="1"/>
  <c r="DU25" i="7" s="1"/>
  <c r="DV25" i="7" s="1"/>
  <c r="BH25" i="6"/>
  <c r="BJ25" i="6" s="1"/>
  <c r="BK25" i="6" s="1"/>
  <c r="AZ25" i="7"/>
  <c r="BB25" i="7"/>
  <c r="AJ25" i="7"/>
  <c r="BC25" i="7" s="1"/>
  <c r="BE25" i="7" s="1"/>
  <c r="DX23" i="10"/>
  <c r="DY23" i="10" s="1"/>
  <c r="DD23" i="10"/>
  <c r="DE23" i="10" s="1"/>
  <c r="DO23" i="10" s="1"/>
  <c r="DP23" i="10" s="1"/>
  <c r="DZ23" i="10" s="1"/>
  <c r="EA23" i="10" s="1"/>
  <c r="AI24" i="9"/>
  <c r="AL24" i="9"/>
  <c r="AM24" i="9" s="1"/>
  <c r="AH24" i="9"/>
  <c r="X24" i="9"/>
  <c r="Z24" i="9" s="1"/>
  <c r="BT24" i="9" s="1"/>
  <c r="AQ26" i="4"/>
  <c r="BQ27" i="3"/>
  <c r="CD27" i="3" s="1"/>
  <c r="AP23" i="10"/>
  <c r="AR23" i="10" s="1"/>
  <c r="AM23" i="10"/>
  <c r="BR27" i="3"/>
  <c r="BS27" i="3" s="1"/>
  <c r="AC23" i="10"/>
  <c r="AE23" i="10" s="1"/>
  <c r="BY23" i="10" s="1"/>
  <c r="AN23" i="10"/>
  <c r="BB27" i="1"/>
  <c r="BD27" i="1"/>
  <c r="Z26" i="5"/>
  <c r="BT26" i="5" s="1"/>
  <c r="AK26" i="5"/>
  <c r="AL26" i="5"/>
  <c r="BG27" i="1"/>
  <c r="BH27" i="1" s="1"/>
  <c r="CY26" i="5"/>
  <c r="CZ26" i="5" s="1"/>
  <c r="DH26" i="5"/>
  <c r="DI26" i="5" s="1"/>
  <c r="AH26" i="5"/>
  <c r="DS26" i="5"/>
  <c r="DT26" i="5" s="1"/>
  <c r="AI26" i="5"/>
  <c r="EW27" i="2"/>
  <c r="EX27" i="2" s="1"/>
  <c r="EY27" i="2" s="1"/>
  <c r="EZ27" i="2" s="1"/>
  <c r="EU27" i="1"/>
  <c r="EV27" i="1" s="1"/>
  <c r="EW27" i="1" s="1"/>
  <c r="EX27" i="1" s="1"/>
  <c r="BF27" i="2"/>
  <c r="BG27" i="2"/>
  <c r="EE27" i="2"/>
  <c r="EB27" i="2"/>
  <c r="EC27" i="2"/>
  <c r="EA27" i="2"/>
  <c r="ED27" i="2"/>
  <c r="DY27" i="1"/>
  <c r="DZ27" i="1"/>
  <c r="EC27" i="1"/>
  <c r="EA27" i="1"/>
  <c r="EB27" i="1"/>
  <c r="EF25" i="6"/>
  <c r="EG25" i="6" s="1"/>
  <c r="EH25" i="6" s="1"/>
  <c r="EI25" i="6" s="1"/>
  <c r="AU25" i="6" s="1"/>
  <c r="T25" i="6" s="1"/>
  <c r="ED24" i="8"/>
  <c r="EB24" i="8"/>
  <c r="EE24" i="8"/>
  <c r="EA24" i="8"/>
  <c r="EC24" i="8"/>
  <c r="BJ24" i="8"/>
  <c r="BK24" i="8" s="1"/>
  <c r="DJ24" i="9"/>
  <c r="DK24" i="9" s="1"/>
  <c r="EX24" i="8"/>
  <c r="EY24" i="8" s="1"/>
  <c r="EZ24" i="8" s="1"/>
  <c r="BD26" i="4" l="1"/>
  <c r="ES25" i="7"/>
  <c r="ET25" i="7" s="1"/>
  <c r="EU25" i="7" s="1"/>
  <c r="EV25" i="7" s="1"/>
  <c r="BD25" i="7"/>
  <c r="BF25" i="7" s="1"/>
  <c r="BG25" i="7" s="1"/>
  <c r="DW25" i="7"/>
  <c r="DX25" i="7"/>
  <c r="DY25" i="7"/>
  <c r="DZ25" i="7"/>
  <c r="EA25" i="7"/>
  <c r="AJ24" i="9"/>
  <c r="BC24" i="9" s="1"/>
  <c r="BE24" i="9" s="1"/>
  <c r="AZ24" i="9"/>
  <c r="BB24" i="9"/>
  <c r="BG26" i="4"/>
  <c r="BI26" i="4" s="1"/>
  <c r="BW27" i="3"/>
  <c r="BX27" i="3" s="1"/>
  <c r="BZ27" i="3" s="1"/>
  <c r="BF26" i="4"/>
  <c r="AO23" i="10"/>
  <c r="BH23" i="10" s="1"/>
  <c r="BE23" i="10"/>
  <c r="BG23" i="10"/>
  <c r="BI27" i="1"/>
  <c r="DJ26" i="5"/>
  <c r="DK26" i="5" s="1"/>
  <c r="DU26" i="5" s="1"/>
  <c r="DV26" i="5" s="1"/>
  <c r="AJ26" i="5"/>
  <c r="AM26" i="5"/>
  <c r="EW26" i="4"/>
  <c r="EX26" i="4" s="1"/>
  <c r="EY26" i="4" s="1"/>
  <c r="EZ26" i="4" s="1"/>
  <c r="DY26" i="4"/>
  <c r="DZ26" i="4" s="1"/>
  <c r="W25" i="6"/>
  <c r="AX25" i="6" s="1"/>
  <c r="ED27" i="1"/>
  <c r="EE27" i="1" s="1"/>
  <c r="EF27" i="1" s="1"/>
  <c r="EG27" i="1" s="1"/>
  <c r="AS27" i="1" s="1"/>
  <c r="R27" i="1" s="1"/>
  <c r="U27" i="1" s="1"/>
  <c r="BI27" i="2"/>
  <c r="BH27" i="2"/>
  <c r="EF27" i="2"/>
  <c r="EG27" i="2" s="1"/>
  <c r="EH27" i="2" s="1"/>
  <c r="EI27" i="2" s="1"/>
  <c r="AU27" i="2" s="1"/>
  <c r="T27" i="2" s="1"/>
  <c r="W27" i="2" s="1"/>
  <c r="EX23" i="10"/>
  <c r="EY23" i="10" s="1"/>
  <c r="EZ23" i="10" s="1"/>
  <c r="FA23" i="10" s="1"/>
  <c r="DU24" i="9"/>
  <c r="DV24" i="9" s="1"/>
  <c r="ES24" i="9"/>
  <c r="EF24" i="8"/>
  <c r="EG24" i="8" s="1"/>
  <c r="EH24" i="8" s="1"/>
  <c r="EI24" i="8" s="1"/>
  <c r="AU24" i="8" s="1"/>
  <c r="T24" i="8" s="1"/>
  <c r="W24" i="8" s="1"/>
  <c r="EC23" i="10"/>
  <c r="EF23" i="10"/>
  <c r="EE23" i="10"/>
  <c r="EB23" i="10"/>
  <c r="ED23" i="10"/>
  <c r="EB25" i="7" l="1"/>
  <c r="EC25" i="7" s="1"/>
  <c r="ED25" i="7" s="1"/>
  <c r="EE25" i="7" s="1"/>
  <c r="AQ25" i="7" s="1"/>
  <c r="P25" i="7" s="1"/>
  <c r="S25" i="7" s="1"/>
  <c r="AT25" i="7" s="1"/>
  <c r="CA27" i="3"/>
  <c r="CB27" i="3" s="1"/>
  <c r="CC27" i="3" s="1"/>
  <c r="CE27" i="3" s="1"/>
  <c r="CF27" i="3" s="1"/>
  <c r="CG27" i="3" s="1"/>
  <c r="CI27" i="3" s="1"/>
  <c r="E27" i="3" s="1"/>
  <c r="C28" i="3" s="1"/>
  <c r="BD24" i="9"/>
  <c r="BF24" i="9" s="1"/>
  <c r="BG24" i="9" s="1"/>
  <c r="BH26" i="4"/>
  <c r="BJ26" i="4" s="1"/>
  <c r="BK26" i="4" s="1"/>
  <c r="ES26" i="5"/>
  <c r="ET26" i="5" s="1"/>
  <c r="EU26" i="5" s="1"/>
  <c r="EV26" i="5" s="1"/>
  <c r="BC26" i="5"/>
  <c r="BD26" i="5" s="1"/>
  <c r="AZ26" i="5"/>
  <c r="BB26" i="5"/>
  <c r="EC26" i="4"/>
  <c r="EB26" i="4"/>
  <c r="EE26" i="4"/>
  <c r="ED26" i="4"/>
  <c r="EA26" i="4"/>
  <c r="DZ26" i="5"/>
  <c r="DX26" i="5"/>
  <c r="DY26" i="5"/>
  <c r="EA26" i="5"/>
  <c r="DW26" i="5"/>
  <c r="BJ27" i="2"/>
  <c r="BK27" i="2" s="1"/>
  <c r="BE25" i="6"/>
  <c r="BL25" i="6" s="1"/>
  <c r="BM25" i="6" s="1"/>
  <c r="AY25" i="6"/>
  <c r="BB25" i="6" s="1"/>
  <c r="BC25" i="6" s="1"/>
  <c r="BY25" i="6"/>
  <c r="BZ25" i="6" s="1"/>
  <c r="AX27" i="2"/>
  <c r="AV27" i="1"/>
  <c r="EG23" i="10"/>
  <c r="EH23" i="10" s="1"/>
  <c r="EI23" i="10" s="1"/>
  <c r="EJ23" i="10" s="1"/>
  <c r="AV23" i="10" s="1"/>
  <c r="U23" i="10" s="1"/>
  <c r="BJ23" i="10"/>
  <c r="BI23" i="10"/>
  <c r="ET24" i="9"/>
  <c r="EU24" i="9" s="1"/>
  <c r="EV24" i="9" s="1"/>
  <c r="AX24" i="8"/>
  <c r="DZ24" i="9"/>
  <c r="DW24" i="9"/>
  <c r="DY24" i="9"/>
  <c r="EA24" i="9"/>
  <c r="DX24" i="9"/>
  <c r="AU25" i="7" l="1"/>
  <c r="BA25" i="7"/>
  <c r="BU25" i="7"/>
  <c r="BV25" i="7" s="1"/>
  <c r="BE26" i="5"/>
  <c r="BF26" i="5" s="1"/>
  <c r="BG26" i="5" s="1"/>
  <c r="EF26" i="4"/>
  <c r="EG26" i="4" s="1"/>
  <c r="EH26" i="4" s="1"/>
  <c r="EI26" i="4" s="1"/>
  <c r="AU26" i="4" s="1"/>
  <c r="T26" i="4" s="1"/>
  <c r="W26" i="4" s="1"/>
  <c r="AX26" i="4" s="1"/>
  <c r="AY26" i="4" s="1"/>
  <c r="EB26" i="5"/>
  <c r="EC26" i="5" s="1"/>
  <c r="ED26" i="5" s="1"/>
  <c r="EE26" i="5" s="1"/>
  <c r="AQ26" i="5" s="1"/>
  <c r="P26" i="5" s="1"/>
  <c r="S26" i="5" s="1"/>
  <c r="AT26" i="5" s="1"/>
  <c r="BU26" i="5" s="1"/>
  <c r="BV26" i="5" s="1"/>
  <c r="BQ25" i="6"/>
  <c r="BR25" i="6" s="1"/>
  <c r="AZ25" i="6"/>
  <c r="BA25" i="6" s="1"/>
  <c r="X23" i="10"/>
  <c r="AY23" i="10" s="1"/>
  <c r="BE27" i="2"/>
  <c r="AY27" i="2"/>
  <c r="BY27" i="2"/>
  <c r="BZ27" i="2" s="1"/>
  <c r="BC27" i="1"/>
  <c r="AW27" i="1"/>
  <c r="BW27" i="1"/>
  <c r="BX27" i="1" s="1"/>
  <c r="BK23" i="10"/>
  <c r="BL23" i="10" s="1"/>
  <c r="EB24" i="9"/>
  <c r="EC24" i="9" s="1"/>
  <c r="ED24" i="9" s="1"/>
  <c r="EE24" i="9" s="1"/>
  <c r="AQ24" i="9" s="1"/>
  <c r="P24" i="9" s="1"/>
  <c r="S24" i="9" s="1"/>
  <c r="BE24" i="8"/>
  <c r="AY24" i="8"/>
  <c r="BY24" i="8"/>
  <c r="BZ24" i="8" s="1"/>
  <c r="BO25" i="6"/>
  <c r="BN25" i="6"/>
  <c r="AX25" i="7" l="1"/>
  <c r="AY25" i="7" s="1"/>
  <c r="AV25" i="7"/>
  <c r="AW25" i="7" s="1"/>
  <c r="BM25" i="7"/>
  <c r="BH25" i="7"/>
  <c r="BI25" i="7" s="1"/>
  <c r="BY26" i="4"/>
  <c r="BZ26" i="4" s="1"/>
  <c r="BE26" i="4"/>
  <c r="BL26" i="4" s="1"/>
  <c r="BM26" i="4" s="1"/>
  <c r="BA26" i="5"/>
  <c r="BH26" i="5" s="1"/>
  <c r="BI26" i="5" s="1"/>
  <c r="AU26" i="5"/>
  <c r="AX26" i="5" s="1"/>
  <c r="AY26" i="5" s="1"/>
  <c r="AZ26" i="4"/>
  <c r="BA26" i="4" s="1"/>
  <c r="BB26" i="4"/>
  <c r="BC26" i="4" s="1"/>
  <c r="BS25" i="6"/>
  <c r="BT25" i="6" s="1"/>
  <c r="BZ23" i="10"/>
  <c r="CA23" i="10" s="1"/>
  <c r="BF23" i="10"/>
  <c r="BR23" i="10" s="1"/>
  <c r="AZ23" i="10"/>
  <c r="BC23" i="10" s="1"/>
  <c r="BD23" i="10" s="1"/>
  <c r="F27" i="3"/>
  <c r="H27" i="4" s="1"/>
  <c r="AZ27" i="1"/>
  <c r="BA27" i="1" s="1"/>
  <c r="AX27" i="1"/>
  <c r="AY27" i="1" s="1"/>
  <c r="BJ27" i="1"/>
  <c r="BK27" i="1" s="1"/>
  <c r="BO27" i="1"/>
  <c r="BB27" i="2"/>
  <c r="BC27" i="2" s="1"/>
  <c r="AZ27" i="2"/>
  <c r="BA27" i="2" s="1"/>
  <c r="BL27" i="2"/>
  <c r="BM27" i="2" s="1"/>
  <c r="BQ27" i="2"/>
  <c r="BB24" i="8"/>
  <c r="BC24" i="8" s="1"/>
  <c r="AZ24" i="8"/>
  <c r="BA24" i="8" s="1"/>
  <c r="BP25" i="6"/>
  <c r="BL24" i="8"/>
  <c r="BM24" i="8" s="1"/>
  <c r="BQ24" i="8"/>
  <c r="AT24" i="9"/>
  <c r="G28" i="3"/>
  <c r="I28" i="3" s="1"/>
  <c r="EI28" i="3" s="1"/>
  <c r="BK25" i="7" l="1"/>
  <c r="BJ25" i="7"/>
  <c r="BO25" i="7"/>
  <c r="BN25" i="7"/>
  <c r="BQ26" i="4"/>
  <c r="BR26" i="4" s="1"/>
  <c r="BM26" i="5"/>
  <c r="BO26" i="5" s="1"/>
  <c r="AV26" i="5"/>
  <c r="AW26" i="5" s="1"/>
  <c r="BN26" i="4"/>
  <c r="BO26" i="4"/>
  <c r="BK26" i="5"/>
  <c r="BJ26" i="5"/>
  <c r="BM23" i="10"/>
  <c r="BN23" i="10" s="1"/>
  <c r="BO23" i="10" s="1"/>
  <c r="BA23" i="10"/>
  <c r="BB23" i="10" s="1"/>
  <c r="M28" i="3"/>
  <c r="AF28" i="3" s="1"/>
  <c r="CQ28" i="3"/>
  <c r="AO28" i="3" s="1"/>
  <c r="BS27" i="2"/>
  <c r="BR27" i="2"/>
  <c r="BO27" i="2"/>
  <c r="BN27" i="2"/>
  <c r="BP27" i="1"/>
  <c r="BQ27" i="1"/>
  <c r="BL27" i="1"/>
  <c r="BM27" i="1"/>
  <c r="BS23" i="10"/>
  <c r="BT23" i="10"/>
  <c r="BA24" i="9"/>
  <c r="AU24" i="9"/>
  <c r="BU24" i="9"/>
  <c r="BV24" i="9" s="1"/>
  <c r="BS24" i="8"/>
  <c r="BR24" i="8"/>
  <c r="BU25" i="6"/>
  <c r="BV25" i="6"/>
  <c r="BW25" i="6" s="1"/>
  <c r="BO24" i="8"/>
  <c r="BN24" i="8"/>
  <c r="BP25" i="7" l="1"/>
  <c r="BL25" i="7"/>
  <c r="BS26" i="4"/>
  <c r="BT26" i="4" s="1"/>
  <c r="BN26" i="5"/>
  <c r="BP26" i="5" s="1"/>
  <c r="BP27" i="2"/>
  <c r="BL26" i="5"/>
  <c r="DM28" i="3"/>
  <c r="DR28" i="3" s="1"/>
  <c r="CS28" i="3"/>
  <c r="CW28" i="3" s="1"/>
  <c r="BP26" i="4"/>
  <c r="BP23" i="10"/>
  <c r="BQ23" i="10" s="1"/>
  <c r="BN27" i="1"/>
  <c r="BT27" i="2"/>
  <c r="T28" i="3"/>
  <c r="V28" i="3" s="1"/>
  <c r="DB28" i="3"/>
  <c r="DG28" i="3" s="1"/>
  <c r="O28" i="3"/>
  <c r="AE28" i="3"/>
  <c r="AG28" i="3" s="1"/>
  <c r="BR27" i="1"/>
  <c r="BU23" i="10"/>
  <c r="BP24" i="8"/>
  <c r="AX24" i="9"/>
  <c r="AY24" i="9" s="1"/>
  <c r="AV24" i="9"/>
  <c r="AW24" i="9" s="1"/>
  <c r="CH25" i="6"/>
  <c r="CA25" i="6"/>
  <c r="CB25" i="6" s="1"/>
  <c r="BH24" i="9"/>
  <c r="BI24" i="9" s="1"/>
  <c r="BM24" i="9"/>
  <c r="BT24" i="8"/>
  <c r="BQ25" i="7" l="1"/>
  <c r="CD25" i="7" s="1"/>
  <c r="BR25" i="7"/>
  <c r="BS25" i="7" s="1"/>
  <c r="BU27" i="2"/>
  <c r="CA27" i="2" s="1"/>
  <c r="CB27" i="2" s="1"/>
  <c r="DP28" i="3"/>
  <c r="CX28" i="3"/>
  <c r="DO28" i="3"/>
  <c r="DN28" i="3"/>
  <c r="DQ28" i="3"/>
  <c r="BQ26" i="5"/>
  <c r="CD26" i="5" s="1"/>
  <c r="BR26" i="5"/>
  <c r="BS26" i="5" s="1"/>
  <c r="CT28" i="3"/>
  <c r="CU28" i="3"/>
  <c r="CV28" i="3"/>
  <c r="BV27" i="2"/>
  <c r="BW27" i="2" s="1"/>
  <c r="BS27" i="1"/>
  <c r="CF27" i="1" s="1"/>
  <c r="BV26" i="4"/>
  <c r="BW26" i="4" s="1"/>
  <c r="BU26" i="4"/>
  <c r="W28" i="3"/>
  <c r="X28" i="3" s="1"/>
  <c r="DD28" i="3"/>
  <c r="DF28" i="3"/>
  <c r="DC28" i="3"/>
  <c r="DE28" i="3"/>
  <c r="Q28" i="3"/>
  <c r="R28" i="3" s="1"/>
  <c r="AS28" i="3" s="1"/>
  <c r="Y28" i="3"/>
  <c r="BV24" i="8"/>
  <c r="BW24" i="8" s="1"/>
  <c r="BV23" i="10"/>
  <c r="CI23" i="10" s="1"/>
  <c r="BT27" i="1"/>
  <c r="BU27" i="1" s="1"/>
  <c r="BU24" i="8"/>
  <c r="CH24" i="8" s="1"/>
  <c r="BW23" i="10"/>
  <c r="BX23" i="10" s="1"/>
  <c r="BO24" i="9"/>
  <c r="BN24" i="9"/>
  <c r="BJ24" i="9"/>
  <c r="BK24" i="9"/>
  <c r="CD25" i="6"/>
  <c r="CE25" i="6"/>
  <c r="BW25" i="7" l="1"/>
  <c r="BX25" i="7" s="1"/>
  <c r="CA25" i="7" s="1"/>
  <c r="CH27" i="2"/>
  <c r="DS28" i="3"/>
  <c r="DT28" i="3" s="1"/>
  <c r="BW26" i="5"/>
  <c r="BX26" i="5" s="1"/>
  <c r="BZ26" i="5" s="1"/>
  <c r="CY28" i="3"/>
  <c r="CZ28" i="3" s="1"/>
  <c r="AK28" i="3"/>
  <c r="AI28" i="3"/>
  <c r="BY27" i="1"/>
  <c r="BZ27" i="1" s="1"/>
  <c r="CC27" i="1" s="1"/>
  <c r="Z28" i="3"/>
  <c r="BT28" i="3" s="1"/>
  <c r="AH28" i="3"/>
  <c r="DH28" i="3"/>
  <c r="DI28" i="3" s="1"/>
  <c r="CA26" i="4"/>
  <c r="CB26" i="4" s="1"/>
  <c r="CH26" i="4"/>
  <c r="AL28" i="3"/>
  <c r="CB23" i="10"/>
  <c r="CC23" i="10" s="1"/>
  <c r="CF23" i="10" s="1"/>
  <c r="CA24" i="8"/>
  <c r="CB24" i="8" s="1"/>
  <c r="CD24" i="8" s="1"/>
  <c r="CE27" i="2"/>
  <c r="CD27" i="2"/>
  <c r="BP24" i="9"/>
  <c r="CF25" i="6"/>
  <c r="CG25" i="6" s="1"/>
  <c r="CI25" i="6" s="1"/>
  <c r="CJ25" i="6" s="1"/>
  <c r="CK25" i="6" s="1"/>
  <c r="CM25" i="6" s="1"/>
  <c r="E25" i="6" s="1"/>
  <c r="C26" i="6" s="1"/>
  <c r="BL24" i="9"/>
  <c r="CA26" i="5" l="1"/>
  <c r="BZ25" i="7"/>
  <c r="CB25" i="7" s="1"/>
  <c r="CC25" i="7" s="1"/>
  <c r="CE25" i="7" s="1"/>
  <c r="CF25" i="7" s="1"/>
  <c r="CG25" i="7" s="1"/>
  <c r="CI25" i="7" s="1"/>
  <c r="E25" i="7" s="1"/>
  <c r="C26" i="7" s="1"/>
  <c r="AJ28" i="3"/>
  <c r="AM28" i="3"/>
  <c r="BB28" i="3" s="1"/>
  <c r="DJ28" i="3"/>
  <c r="DK28" i="3" s="1"/>
  <c r="DU28" i="3" s="1"/>
  <c r="DV28" i="3" s="1"/>
  <c r="EA28" i="3" s="1"/>
  <c r="CB27" i="1"/>
  <c r="CD27" i="1" s="1"/>
  <c r="CE27" i="1" s="1"/>
  <c r="CG27" i="1" s="1"/>
  <c r="CH27" i="1" s="1"/>
  <c r="CI27" i="1" s="1"/>
  <c r="CK27" i="1" s="1"/>
  <c r="E27" i="1" s="1"/>
  <c r="CB26" i="5"/>
  <c r="CC26" i="5" s="1"/>
  <c r="CE26" i="5" s="1"/>
  <c r="CF26" i="5" s="1"/>
  <c r="CG26" i="5" s="1"/>
  <c r="CI26" i="5" s="1"/>
  <c r="E26" i="5" s="1"/>
  <c r="C27" i="5" s="1"/>
  <c r="CE26" i="4"/>
  <c r="CD26" i="4"/>
  <c r="CE23" i="10"/>
  <c r="CG23" i="10" s="1"/>
  <c r="CH23" i="10" s="1"/>
  <c r="CJ23" i="10" s="1"/>
  <c r="CK23" i="10" s="1"/>
  <c r="CL23" i="10" s="1"/>
  <c r="CE24" i="8"/>
  <c r="CF24" i="8" s="1"/>
  <c r="CG24" i="8" s="1"/>
  <c r="CI24" i="8" s="1"/>
  <c r="CJ24" i="8" s="1"/>
  <c r="CK24" i="8" s="1"/>
  <c r="CM24" i="8" s="1"/>
  <c r="E24" i="8" s="1"/>
  <c r="C25" i="8" s="1"/>
  <c r="CF27" i="2"/>
  <c r="CG27" i="2" s="1"/>
  <c r="CI27" i="2" s="1"/>
  <c r="CJ27" i="2" s="1"/>
  <c r="CK27" i="2" s="1"/>
  <c r="CM27" i="2" s="1"/>
  <c r="E27" i="2" s="1"/>
  <c r="C28" i="2" s="1"/>
  <c r="BR24" i="9"/>
  <c r="BS24" i="9" s="1"/>
  <c r="BQ24" i="9"/>
  <c r="F25" i="7" l="1"/>
  <c r="H25" i="8" s="1"/>
  <c r="BC28" i="3"/>
  <c r="BD28" i="3" s="1"/>
  <c r="AZ28" i="3"/>
  <c r="ES28" i="3"/>
  <c r="ET28" i="3" s="1"/>
  <c r="EU28" i="3" s="1"/>
  <c r="EV28" i="3" s="1"/>
  <c r="DY28" i="3"/>
  <c r="DW28" i="3"/>
  <c r="DZ28" i="3"/>
  <c r="DX28" i="3"/>
  <c r="F26" i="5"/>
  <c r="H26" i="6" s="1"/>
  <c r="CF26" i="4"/>
  <c r="CG26" i="4" s="1"/>
  <c r="CI26" i="4" s="1"/>
  <c r="CJ26" i="4" s="1"/>
  <c r="CK26" i="4" s="1"/>
  <c r="CM26" i="4" s="1"/>
  <c r="E26" i="4" s="1"/>
  <c r="CN23" i="10"/>
  <c r="E23" i="10" s="1"/>
  <c r="C28" i="1"/>
  <c r="F27" i="1"/>
  <c r="H27" i="2" s="1"/>
  <c r="F27" i="2"/>
  <c r="CD24" i="9"/>
  <c r="BW24" i="9"/>
  <c r="BX24" i="9" s="1"/>
  <c r="F25" i="6"/>
  <c r="I25" i="6" s="1"/>
  <c r="J25" i="6" s="1"/>
  <c r="D25" i="8" s="1"/>
  <c r="F24" i="8"/>
  <c r="I24" i="8" s="1"/>
  <c r="J24" i="8" s="1"/>
  <c r="D24" i="10" s="1"/>
  <c r="I27" i="2" l="1"/>
  <c r="J27" i="2" s="1"/>
  <c r="BE28" i="3"/>
  <c r="BF28" i="3" s="1"/>
  <c r="BG28" i="3" s="1"/>
  <c r="EB28" i="3"/>
  <c r="EC28" i="3" s="1"/>
  <c r="ED28" i="3" s="1"/>
  <c r="EE28" i="3" s="1"/>
  <c r="AQ28" i="3" s="1"/>
  <c r="P28" i="3" s="1"/>
  <c r="S28" i="3" s="1"/>
  <c r="AT28" i="3" s="1"/>
  <c r="C27" i="4"/>
  <c r="F26" i="4"/>
  <c r="C24" i="10"/>
  <c r="L24" i="10" s="1"/>
  <c r="N24" i="10" s="1"/>
  <c r="EN24" i="10" s="1"/>
  <c r="F23" i="10"/>
  <c r="K25" i="8"/>
  <c r="M25" i="8" s="1"/>
  <c r="Q25" i="8" s="1"/>
  <c r="G28" i="1"/>
  <c r="K28" i="1" s="1"/>
  <c r="CA24" i="9"/>
  <c r="BZ24" i="9"/>
  <c r="D25" i="9"/>
  <c r="I26" i="4" l="1"/>
  <c r="J26" i="4" s="1"/>
  <c r="D26" i="6" s="1"/>
  <c r="I23" i="10"/>
  <c r="J23" i="10" s="1"/>
  <c r="K23" i="10" s="1"/>
  <c r="I23" i="1" s="1"/>
  <c r="CV24" i="10"/>
  <c r="DR24" i="10" s="1"/>
  <c r="R24" i="10"/>
  <c r="T24" i="10" s="1"/>
  <c r="K28" i="2"/>
  <c r="M28" i="2" s="1"/>
  <c r="Q28" i="2" s="1"/>
  <c r="D27" i="4"/>
  <c r="K27" i="4" s="1"/>
  <c r="M27" i="4" s="1"/>
  <c r="EM25" i="8"/>
  <c r="BA28" i="3"/>
  <c r="BM28" i="3" s="1"/>
  <c r="AU28" i="3"/>
  <c r="AX28" i="3" s="1"/>
  <c r="AY28" i="3" s="1"/>
  <c r="BU28" i="3"/>
  <c r="BV28" i="3" s="1"/>
  <c r="CS28" i="1"/>
  <c r="EK28" i="1"/>
  <c r="O28" i="1"/>
  <c r="CU25" i="8"/>
  <c r="AS25" i="8" s="1"/>
  <c r="CB24" i="9"/>
  <c r="CC24" i="9" s="1"/>
  <c r="CE24" i="9" s="1"/>
  <c r="CF24" i="9" s="1"/>
  <c r="CG24" i="9" s="1"/>
  <c r="CI24" i="9" s="1"/>
  <c r="E24" i="9" s="1"/>
  <c r="C25" i="9" s="1"/>
  <c r="G25" i="10"/>
  <c r="AI25" i="8"/>
  <c r="X25" i="8"/>
  <c r="Z25" i="8" s="1"/>
  <c r="AJ25" i="8"/>
  <c r="S25" i="8"/>
  <c r="D26" i="7" l="1"/>
  <c r="G26" i="7" s="1"/>
  <c r="I26" i="7" s="1"/>
  <c r="K26" i="6"/>
  <c r="M26" i="6" s="1"/>
  <c r="Q26" i="6" s="1"/>
  <c r="AK24" i="10"/>
  <c r="Y24" i="10"/>
  <c r="AA24" i="10" s="1"/>
  <c r="AB24" i="10" s="1"/>
  <c r="BH28" i="3"/>
  <c r="BI28" i="3" s="1"/>
  <c r="BJ28" i="3" s="1"/>
  <c r="EM28" i="2"/>
  <c r="CU28" i="2"/>
  <c r="DQ28" i="2" s="1"/>
  <c r="DG24" i="10"/>
  <c r="DH24" i="10" s="1"/>
  <c r="AT24" i="10"/>
  <c r="CX24" i="10"/>
  <c r="DA24" i="10" s="1"/>
  <c r="AJ24" i="10"/>
  <c r="DQ25" i="8"/>
  <c r="DV25" i="8" s="1"/>
  <c r="D27" i="5"/>
  <c r="G27" i="5" s="1"/>
  <c r="I27" i="5" s="1"/>
  <c r="DF25" i="8"/>
  <c r="DJ25" i="8" s="1"/>
  <c r="AV28" i="3"/>
  <c r="AW28" i="3" s="1"/>
  <c r="CW25" i="8"/>
  <c r="DB25" i="8" s="1"/>
  <c r="AI28" i="2"/>
  <c r="S28" i="2"/>
  <c r="AJ28" i="2"/>
  <c r="X28" i="2"/>
  <c r="Z28" i="2" s="1"/>
  <c r="AH28" i="1"/>
  <c r="Q28" i="1"/>
  <c r="AG28" i="1"/>
  <c r="V28" i="1"/>
  <c r="X28" i="1" s="1"/>
  <c r="AQ28" i="1"/>
  <c r="CU28" i="1"/>
  <c r="DD28" i="1"/>
  <c r="DO28" i="1"/>
  <c r="AA25" i="8"/>
  <c r="AB25" i="8" s="1"/>
  <c r="AK25" i="8"/>
  <c r="AD24" i="10"/>
  <c r="V24" i="10"/>
  <c r="W24" i="10" s="1"/>
  <c r="AX24" i="10" s="1"/>
  <c r="DW24" i="10"/>
  <c r="DS24" i="10"/>
  <c r="DU24" i="10"/>
  <c r="DV24" i="10"/>
  <c r="DT24" i="10"/>
  <c r="U25" i="8"/>
  <c r="V25" i="8" s="1"/>
  <c r="AW25" i="8" s="1"/>
  <c r="AC25" i="8"/>
  <c r="BO28" i="3"/>
  <c r="BN28" i="3"/>
  <c r="EM26" i="6" l="1"/>
  <c r="G26" i="8"/>
  <c r="CU26" i="6"/>
  <c r="CW26" i="6" s="1"/>
  <c r="BK28" i="3"/>
  <c r="BL28" i="3" s="1"/>
  <c r="AL24" i="10"/>
  <c r="AN24" i="10" s="1"/>
  <c r="DF28" i="2"/>
  <c r="DK28" i="2" s="1"/>
  <c r="CW28" i="2"/>
  <c r="DB28" i="2" s="1"/>
  <c r="AS28" i="2"/>
  <c r="DJ24" i="10"/>
  <c r="DL24" i="10"/>
  <c r="DC24" i="10"/>
  <c r="DK24" i="10"/>
  <c r="DI24" i="10"/>
  <c r="DB24" i="10"/>
  <c r="CY24" i="10"/>
  <c r="CZ24" i="10"/>
  <c r="DT25" i="8"/>
  <c r="DR25" i="8"/>
  <c r="DU25" i="8"/>
  <c r="DS25" i="8"/>
  <c r="DK25" i="8"/>
  <c r="DH25" i="8"/>
  <c r="DG25" i="8"/>
  <c r="DI25" i="8"/>
  <c r="CQ26" i="7"/>
  <c r="M26" i="7"/>
  <c r="EI26" i="7"/>
  <c r="AI26" i="6"/>
  <c r="X26" i="6"/>
  <c r="Z26" i="6" s="1"/>
  <c r="AJ26" i="6"/>
  <c r="S26" i="6"/>
  <c r="Q27" i="4"/>
  <c r="EM27" i="4"/>
  <c r="CU27" i="4"/>
  <c r="G27" i="6"/>
  <c r="Y28" i="1"/>
  <c r="AJ28" i="1" s="1"/>
  <c r="AA28" i="2"/>
  <c r="AB28" i="2" s="1"/>
  <c r="CY25" i="8"/>
  <c r="CZ25" i="8"/>
  <c r="CX25" i="8"/>
  <c r="AI28" i="1"/>
  <c r="DA25" i="8"/>
  <c r="DP28" i="1"/>
  <c r="DS28" i="1"/>
  <c r="DR28" i="1"/>
  <c r="DT28" i="1"/>
  <c r="DQ28" i="1"/>
  <c r="DF28" i="1"/>
  <c r="DE28" i="1"/>
  <c r="DH28" i="1"/>
  <c r="DI28" i="1"/>
  <c r="DG28" i="1"/>
  <c r="DS28" i="2"/>
  <c r="DU28" i="2"/>
  <c r="DV28" i="2"/>
  <c r="DT28" i="2"/>
  <c r="DR28" i="2"/>
  <c r="CV28" i="1"/>
  <c r="CZ28" i="1"/>
  <c r="CW28" i="1"/>
  <c r="CX28" i="1"/>
  <c r="CY28" i="1"/>
  <c r="S28" i="1"/>
  <c r="T28" i="1" s="1"/>
  <c r="AU28" i="1" s="1"/>
  <c r="AA28" i="1"/>
  <c r="AC28" i="2"/>
  <c r="U28" i="2"/>
  <c r="V28" i="2" s="1"/>
  <c r="AW28" i="2" s="1"/>
  <c r="AK28" i="2"/>
  <c r="AP24" i="10"/>
  <c r="AL25" i="8"/>
  <c r="AD25" i="8"/>
  <c r="BX25" i="8" s="1"/>
  <c r="AO25" i="8"/>
  <c r="AP25" i="8"/>
  <c r="AC24" i="10"/>
  <c r="AE24" i="10" s="1"/>
  <c r="AM24" i="10"/>
  <c r="AQ24" i="10"/>
  <c r="AM25" i="8"/>
  <c r="DX24" i="10"/>
  <c r="DY24" i="10" s="1"/>
  <c r="G25" i="9"/>
  <c r="I25" i="9" s="1"/>
  <c r="F24" i="9"/>
  <c r="H24" i="10" s="1"/>
  <c r="BP28" i="3"/>
  <c r="CY28" i="2" l="1"/>
  <c r="DQ26" i="6"/>
  <c r="DU26" i="6" s="1"/>
  <c r="DF26" i="6"/>
  <c r="DG26" i="6" s="1"/>
  <c r="AS26" i="6"/>
  <c r="DI28" i="2"/>
  <c r="DH28" i="2"/>
  <c r="DG28" i="2"/>
  <c r="DJ28" i="2"/>
  <c r="CZ28" i="2"/>
  <c r="AM28" i="2"/>
  <c r="AL28" i="2"/>
  <c r="CX28" i="2"/>
  <c r="DA28" i="2"/>
  <c r="AD28" i="2"/>
  <c r="BX28" i="2" s="1"/>
  <c r="DM24" i="10"/>
  <c r="DN24" i="10" s="1"/>
  <c r="AP28" i="2"/>
  <c r="DD24" i="10"/>
  <c r="DE24" i="10" s="1"/>
  <c r="DW25" i="8"/>
  <c r="DX25" i="8" s="1"/>
  <c r="DL25" i="8"/>
  <c r="DM25" i="8" s="1"/>
  <c r="AO24" i="10"/>
  <c r="AO28" i="2"/>
  <c r="AM28" i="1"/>
  <c r="AN28" i="1"/>
  <c r="Z28" i="1"/>
  <c r="AB28" i="1" s="1"/>
  <c r="BV28" i="1" s="1"/>
  <c r="AK26" i="6"/>
  <c r="AK28" i="1"/>
  <c r="AL28" i="1" s="1"/>
  <c r="M27" i="5"/>
  <c r="EI27" i="5"/>
  <c r="CQ27" i="5"/>
  <c r="DQ27" i="4"/>
  <c r="AS27" i="4"/>
  <c r="DF27" i="4"/>
  <c r="CW27" i="4"/>
  <c r="DR26" i="6"/>
  <c r="DV26" i="6"/>
  <c r="DT26" i="6"/>
  <c r="AJ27" i="4"/>
  <c r="X27" i="4"/>
  <c r="Z27" i="4" s="1"/>
  <c r="S27" i="4"/>
  <c r="AI27" i="4"/>
  <c r="DB26" i="6"/>
  <c r="CY26" i="6"/>
  <c r="DA26" i="6"/>
  <c r="CX26" i="6"/>
  <c r="CZ26" i="6"/>
  <c r="AC26" i="6"/>
  <c r="U26" i="6"/>
  <c r="V26" i="6" s="1"/>
  <c r="AW26" i="6" s="1"/>
  <c r="T26" i="7"/>
  <c r="V26" i="7" s="1"/>
  <c r="O26" i="7"/>
  <c r="AE26" i="7"/>
  <c r="AF26" i="7"/>
  <c r="AA26" i="6"/>
  <c r="CS26" i="7"/>
  <c r="DM26" i="7"/>
  <c r="DB26" i="7"/>
  <c r="AO26" i="7"/>
  <c r="DC25" i="8"/>
  <c r="DD25" i="8" s="1"/>
  <c r="DW28" i="2"/>
  <c r="DX28" i="2" s="1"/>
  <c r="DU28" i="1"/>
  <c r="DV28" i="1" s="1"/>
  <c r="DJ28" i="1"/>
  <c r="DK28" i="1" s="1"/>
  <c r="AN25" i="8"/>
  <c r="AR24" i="10"/>
  <c r="BG24" i="10" s="1"/>
  <c r="DA28" i="1"/>
  <c r="DB28" i="1" s="1"/>
  <c r="AQ25" i="8"/>
  <c r="BD25" i="8" s="1"/>
  <c r="EI25" i="9"/>
  <c r="M25" i="9"/>
  <c r="CQ25" i="9"/>
  <c r="BY24" i="10"/>
  <c r="BQ28" i="3"/>
  <c r="BR28" i="3"/>
  <c r="BS28" i="3" s="1"/>
  <c r="DJ26" i="6" l="1"/>
  <c r="DI26" i="6"/>
  <c r="DS26" i="6"/>
  <c r="DW26" i="6" s="1"/>
  <c r="DX26" i="6" s="1"/>
  <c r="DH26" i="6"/>
  <c r="DK26" i="6"/>
  <c r="DL28" i="2"/>
  <c r="DM28" i="2" s="1"/>
  <c r="AN28" i="2"/>
  <c r="DC28" i="2"/>
  <c r="DD28" i="2" s="1"/>
  <c r="AQ28" i="2"/>
  <c r="BD28" i="2" s="1"/>
  <c r="DO24" i="10"/>
  <c r="DP24" i="10" s="1"/>
  <c r="DZ24" i="10" s="1"/>
  <c r="EA24" i="10" s="1"/>
  <c r="DN25" i="8"/>
  <c r="DO25" i="8" s="1"/>
  <c r="EW25" i="8" s="1"/>
  <c r="AO28" i="1"/>
  <c r="BE28" i="1" s="1"/>
  <c r="AG26" i="7"/>
  <c r="AK27" i="4"/>
  <c r="Y26" i="7"/>
  <c r="Q26" i="7"/>
  <c r="R26" i="7" s="1"/>
  <c r="AS26" i="7" s="1"/>
  <c r="DH27" i="4"/>
  <c r="DJ27" i="4"/>
  <c r="DK27" i="4"/>
  <c r="DI27" i="4"/>
  <c r="DG27" i="4"/>
  <c r="DF26" i="7"/>
  <c r="DD26" i="7"/>
  <c r="DE26" i="7"/>
  <c r="DC26" i="7"/>
  <c r="DG26" i="7"/>
  <c r="W26" i="7"/>
  <c r="AK26" i="7" s="1"/>
  <c r="DB27" i="4"/>
  <c r="CZ27" i="4"/>
  <c r="CX27" i="4"/>
  <c r="CY27" i="4"/>
  <c r="DA27" i="4"/>
  <c r="DQ26" i="7"/>
  <c r="DN26" i="7"/>
  <c r="DO26" i="7"/>
  <c r="DP26" i="7"/>
  <c r="DR26" i="7"/>
  <c r="U27" i="4"/>
  <c r="V27" i="4" s="1"/>
  <c r="AW27" i="4" s="1"/>
  <c r="AC27" i="4"/>
  <c r="DU27" i="4"/>
  <c r="DR27" i="4"/>
  <c r="DT27" i="4"/>
  <c r="DS27" i="4"/>
  <c r="DV27" i="4"/>
  <c r="CV26" i="7"/>
  <c r="CX26" i="7"/>
  <c r="CU26" i="7"/>
  <c r="CT26" i="7"/>
  <c r="CW26" i="7"/>
  <c r="AA27" i="4"/>
  <c r="AL27" i="4" s="1"/>
  <c r="AO27" i="5"/>
  <c r="DB27" i="5"/>
  <c r="DM27" i="5"/>
  <c r="CS27" i="5"/>
  <c r="AL26" i="6"/>
  <c r="AM26" i="6"/>
  <c r="AB26" i="6"/>
  <c r="AD26" i="6" s="1"/>
  <c r="AO26" i="6"/>
  <c r="AP26" i="6"/>
  <c r="DC26" i="6"/>
  <c r="DD26" i="6" s="1"/>
  <c r="AF27" i="5"/>
  <c r="O27" i="5"/>
  <c r="T27" i="5"/>
  <c r="V27" i="5" s="1"/>
  <c r="AE27" i="5"/>
  <c r="BG25" i="8"/>
  <c r="BI25" i="8" s="1"/>
  <c r="BF25" i="8"/>
  <c r="BH24" i="10"/>
  <c r="BI24" i="10" s="1"/>
  <c r="BE24" i="10"/>
  <c r="DL28" i="1"/>
  <c r="DM28" i="1" s="1"/>
  <c r="O25" i="9"/>
  <c r="AF25" i="9"/>
  <c r="AE25" i="9"/>
  <c r="T25" i="9"/>
  <c r="V25" i="9" s="1"/>
  <c r="CS25" i="9"/>
  <c r="DB25" i="9"/>
  <c r="DM25" i="9"/>
  <c r="AO25" i="9"/>
  <c r="CD28" i="3"/>
  <c r="BW28" i="3"/>
  <c r="BX28" i="3" s="1"/>
  <c r="DN28" i="2" l="1"/>
  <c r="DO28" i="2" s="1"/>
  <c r="DL26" i="6"/>
  <c r="DM26" i="6" s="1"/>
  <c r="EX24" i="10"/>
  <c r="EY24" i="10" s="1"/>
  <c r="EZ24" i="10" s="1"/>
  <c r="FA24" i="10" s="1"/>
  <c r="DY25" i="8"/>
  <c r="DZ25" i="8" s="1"/>
  <c r="EC25" i="8" s="1"/>
  <c r="BG28" i="2"/>
  <c r="BF28" i="2"/>
  <c r="BD28" i="1"/>
  <c r="BB28" i="1"/>
  <c r="AM27" i="4"/>
  <c r="AN27" i="4" s="1"/>
  <c r="AB27" i="4"/>
  <c r="AD27" i="4" s="1"/>
  <c r="AH26" i="7"/>
  <c r="AI26" i="7"/>
  <c r="CY26" i="7"/>
  <c r="CZ26" i="7" s="1"/>
  <c r="X26" i="7"/>
  <c r="Z26" i="7" s="1"/>
  <c r="BT26" i="7" s="1"/>
  <c r="DH26" i="7"/>
  <c r="DI26" i="7" s="1"/>
  <c r="DN26" i="6"/>
  <c r="DO26" i="6" s="1"/>
  <c r="AL26" i="7"/>
  <c r="AM26" i="7" s="1"/>
  <c r="W27" i="5"/>
  <c r="AK27" i="5" s="1"/>
  <c r="AN26" i="6"/>
  <c r="DW27" i="4"/>
  <c r="DX27" i="4" s="1"/>
  <c r="DS26" i="7"/>
  <c r="DT26" i="7" s="1"/>
  <c r="CW27" i="5"/>
  <c r="CX27" i="5"/>
  <c r="CV27" i="5"/>
  <c r="CU27" i="5"/>
  <c r="CT27" i="5"/>
  <c r="DO27" i="5"/>
  <c r="DR27" i="5"/>
  <c r="DN27" i="5"/>
  <c r="DQ27" i="5"/>
  <c r="DP27" i="5"/>
  <c r="DC27" i="4"/>
  <c r="DD27" i="4" s="1"/>
  <c r="DD27" i="5"/>
  <c r="DF27" i="5"/>
  <c r="DG27" i="5"/>
  <c r="DC27" i="5"/>
  <c r="DE27" i="5"/>
  <c r="DL27" i="4"/>
  <c r="DM27" i="4" s="1"/>
  <c r="Y27" i="5"/>
  <c r="Q27" i="5"/>
  <c r="R27" i="5" s="1"/>
  <c r="AS27" i="5" s="1"/>
  <c r="AQ26" i="6"/>
  <c r="BD26" i="6" s="1"/>
  <c r="AG27" i="5"/>
  <c r="BX26" i="6"/>
  <c r="AP27" i="4"/>
  <c r="AO27" i="4"/>
  <c r="BH25" i="8"/>
  <c r="BJ25" i="8" s="1"/>
  <c r="BK25" i="8" s="1"/>
  <c r="AG25" i="9"/>
  <c r="BJ24" i="10"/>
  <c r="BK24" i="10" s="1"/>
  <c r="BL24" i="10" s="1"/>
  <c r="BG28" i="1"/>
  <c r="BF28" i="1"/>
  <c r="DW28" i="1"/>
  <c r="DX28" i="1" s="1"/>
  <c r="EU28" i="1"/>
  <c r="EW28" i="2"/>
  <c r="DY28" i="2"/>
  <c r="DZ28" i="2" s="1"/>
  <c r="W25" i="9"/>
  <c r="AL25" i="9" s="1"/>
  <c r="EE24" i="10"/>
  <c r="EC24" i="10"/>
  <c r="EF24" i="10"/>
  <c r="ED24" i="10"/>
  <c r="EB24" i="10"/>
  <c r="EX25" i="8"/>
  <c r="EY25" i="8" s="1"/>
  <c r="EZ25" i="8" s="1"/>
  <c r="DO25" i="9"/>
  <c r="DP25" i="9"/>
  <c r="DQ25" i="9"/>
  <c r="DN25" i="9"/>
  <c r="DR25" i="9"/>
  <c r="CW25" i="9"/>
  <c r="CX25" i="9"/>
  <c r="CU25" i="9"/>
  <c r="CT25" i="9"/>
  <c r="CV25" i="9"/>
  <c r="DG25" i="9"/>
  <c r="DF25" i="9"/>
  <c r="DD25" i="9"/>
  <c r="DE25" i="9"/>
  <c r="DC25" i="9"/>
  <c r="Q25" i="9"/>
  <c r="R25" i="9" s="1"/>
  <c r="AS25" i="9" s="1"/>
  <c r="Y25" i="9"/>
  <c r="CA28" i="3"/>
  <c r="BZ28" i="3"/>
  <c r="EA25" i="8" l="1"/>
  <c r="EB25" i="8"/>
  <c r="ED25" i="8"/>
  <c r="EE25" i="8"/>
  <c r="BI28" i="2"/>
  <c r="BH28" i="2"/>
  <c r="DJ26" i="7"/>
  <c r="DK26" i="7" s="1"/>
  <c r="ES26" i="7" s="1"/>
  <c r="ET26" i="7" s="1"/>
  <c r="EU26" i="7" s="1"/>
  <c r="EV26" i="7" s="1"/>
  <c r="AJ26" i="7"/>
  <c r="BC26" i="7" s="1"/>
  <c r="AZ26" i="7"/>
  <c r="AQ27" i="4"/>
  <c r="BF27" i="4" s="1"/>
  <c r="AI27" i="5"/>
  <c r="EW26" i="6"/>
  <c r="EX26" i="6" s="1"/>
  <c r="EY26" i="6" s="1"/>
  <c r="EZ26" i="6" s="1"/>
  <c r="DY26" i="6"/>
  <c r="DZ26" i="6" s="1"/>
  <c r="AH27" i="5"/>
  <c r="DS27" i="5"/>
  <c r="DT27" i="5" s="1"/>
  <c r="X27" i="5"/>
  <c r="Z27" i="5" s="1"/>
  <c r="DH27" i="5"/>
  <c r="DI27" i="5" s="1"/>
  <c r="BB26" i="7"/>
  <c r="BF26" i="6"/>
  <c r="CY27" i="5"/>
  <c r="CZ27" i="5" s="1"/>
  <c r="BG26" i="6"/>
  <c r="DN27" i="4"/>
  <c r="DO27" i="4" s="1"/>
  <c r="BX27" i="4"/>
  <c r="AL27" i="5"/>
  <c r="AM27" i="5" s="1"/>
  <c r="BH28" i="1"/>
  <c r="BI28" i="1" s="1"/>
  <c r="CB28" i="3"/>
  <c r="CC28" i="3" s="1"/>
  <c r="CE28" i="3" s="1"/>
  <c r="CF28" i="3" s="1"/>
  <c r="CG28" i="3" s="1"/>
  <c r="CI28" i="3" s="1"/>
  <c r="E28" i="3" s="1"/>
  <c r="C29" i="3" s="1"/>
  <c r="EE28" i="2"/>
  <c r="ED28" i="2"/>
  <c r="EA28" i="2"/>
  <c r="EB28" i="2"/>
  <c r="EC28" i="2"/>
  <c r="EX28" i="2"/>
  <c r="EY28" i="2" s="1"/>
  <c r="EZ28" i="2" s="1"/>
  <c r="EV28" i="1"/>
  <c r="EW28" i="1" s="1"/>
  <c r="EX28" i="1" s="1"/>
  <c r="EC28" i="1"/>
  <c r="DZ28" i="1"/>
  <c r="DY28" i="1"/>
  <c r="EA28" i="1"/>
  <c r="EB28" i="1"/>
  <c r="AI25" i="9"/>
  <c r="X25" i="9"/>
  <c r="Z25" i="9" s="1"/>
  <c r="AK25" i="9"/>
  <c r="AM25" i="9" s="1"/>
  <c r="AH25" i="9"/>
  <c r="DH25" i="9"/>
  <c r="DI25" i="9" s="1"/>
  <c r="EG24" i="10"/>
  <c r="EH24" i="10" s="1"/>
  <c r="EI24" i="10" s="1"/>
  <c r="EJ24" i="10" s="1"/>
  <c r="AV24" i="10" s="1"/>
  <c r="U24" i="10" s="1"/>
  <c r="X24" i="10" s="1"/>
  <c r="DS25" i="9"/>
  <c r="DT25" i="9" s="1"/>
  <c r="CY25" i="9"/>
  <c r="CZ25" i="9" s="1"/>
  <c r="EF25" i="8" l="1"/>
  <c r="EG25" i="8" s="1"/>
  <c r="EH25" i="8" s="1"/>
  <c r="EI25" i="8" s="1"/>
  <c r="AU25" i="8" s="1"/>
  <c r="T25" i="8" s="1"/>
  <c r="W25" i="8" s="1"/>
  <c r="AX25" i="8" s="1"/>
  <c r="BJ28" i="2"/>
  <c r="BK28" i="2" s="1"/>
  <c r="BD27" i="4"/>
  <c r="AJ27" i="5"/>
  <c r="BC27" i="5" s="1"/>
  <c r="BG27" i="4"/>
  <c r="BH27" i="4" s="1"/>
  <c r="DU26" i="7"/>
  <c r="DV26" i="7" s="1"/>
  <c r="DZ26" i="7" s="1"/>
  <c r="DJ27" i="5"/>
  <c r="DK27" i="5" s="1"/>
  <c r="ES27" i="5" s="1"/>
  <c r="ET27" i="5" s="1"/>
  <c r="EU27" i="5" s="1"/>
  <c r="EV27" i="5" s="1"/>
  <c r="EC26" i="6"/>
  <c r="EE26" i="6"/>
  <c r="ED26" i="6"/>
  <c r="EA26" i="6"/>
  <c r="EB26" i="6"/>
  <c r="BE26" i="7"/>
  <c r="BD26" i="7"/>
  <c r="DY27" i="4"/>
  <c r="DZ27" i="4" s="1"/>
  <c r="EW27" i="4"/>
  <c r="EX27" i="4" s="1"/>
  <c r="EY27" i="4" s="1"/>
  <c r="EZ27" i="4" s="1"/>
  <c r="BB27" i="5"/>
  <c r="BT27" i="5"/>
  <c r="BH26" i="6"/>
  <c r="BI26" i="6"/>
  <c r="AZ27" i="5"/>
  <c r="AJ25" i="9"/>
  <c r="BC25" i="9" s="1"/>
  <c r="ED28" i="1"/>
  <c r="EE28" i="1" s="1"/>
  <c r="EF28" i="1" s="1"/>
  <c r="EG28" i="1" s="1"/>
  <c r="AS28" i="1" s="1"/>
  <c r="R28" i="1" s="1"/>
  <c r="U28" i="1" s="1"/>
  <c r="EF28" i="2"/>
  <c r="EG28" i="2" s="1"/>
  <c r="EH28" i="2" s="1"/>
  <c r="EI28" i="2" s="1"/>
  <c r="AU28" i="2" s="1"/>
  <c r="T28" i="2" s="1"/>
  <c r="W28" i="2" s="1"/>
  <c r="BT25" i="9"/>
  <c r="BB25" i="9"/>
  <c r="AZ25" i="9"/>
  <c r="AY24" i="10"/>
  <c r="DJ25" i="9"/>
  <c r="DK25" i="9" s="1"/>
  <c r="F28" i="3"/>
  <c r="H28" i="4" s="1"/>
  <c r="G29" i="3"/>
  <c r="I29" i="3" s="1"/>
  <c r="DW26" i="7" l="1"/>
  <c r="BI27" i="4"/>
  <c r="BJ27" i="4" s="1"/>
  <c r="BK27" i="4" s="1"/>
  <c r="DY26" i="7"/>
  <c r="DX26" i="7"/>
  <c r="EA26" i="7"/>
  <c r="DU27" i="5"/>
  <c r="DV27" i="5" s="1"/>
  <c r="BJ26" i="6"/>
  <c r="BK26" i="6" s="1"/>
  <c r="EF26" i="6"/>
  <c r="EG26" i="6" s="1"/>
  <c r="EH26" i="6" s="1"/>
  <c r="EI26" i="6" s="1"/>
  <c r="AU26" i="6" s="1"/>
  <c r="T26" i="6" s="1"/>
  <c r="W26" i="6" s="1"/>
  <c r="AX26" i="6" s="1"/>
  <c r="BE26" i="6" s="1"/>
  <c r="ED27" i="4"/>
  <c r="EE27" i="4"/>
  <c r="EC27" i="4"/>
  <c r="EB27" i="4"/>
  <c r="EA27" i="4"/>
  <c r="BD27" i="5"/>
  <c r="BE27" i="5"/>
  <c r="BF26" i="7"/>
  <c r="BG26" i="7" s="1"/>
  <c r="BE25" i="8"/>
  <c r="BL25" i="8" s="1"/>
  <c r="BM25" i="8" s="1"/>
  <c r="AY25" i="8"/>
  <c r="AZ25" i="8" s="1"/>
  <c r="BA25" i="8" s="1"/>
  <c r="BY25" i="8"/>
  <c r="BZ25" i="8" s="1"/>
  <c r="AX28" i="2"/>
  <c r="BD25" i="9"/>
  <c r="BE25" i="9"/>
  <c r="BF24" i="10"/>
  <c r="AZ24" i="10"/>
  <c r="BZ24" i="10"/>
  <c r="CA24" i="10" s="1"/>
  <c r="DU25" i="9"/>
  <c r="DV25" i="9" s="1"/>
  <c r="ES25" i="9"/>
  <c r="EI29" i="3"/>
  <c r="CQ29" i="3"/>
  <c r="M29" i="3"/>
  <c r="EB26" i="7" l="1"/>
  <c r="EC26" i="7" s="1"/>
  <c r="ED26" i="7" s="1"/>
  <c r="EE26" i="7" s="1"/>
  <c r="AQ26" i="7" s="1"/>
  <c r="P26" i="7" s="1"/>
  <c r="S26" i="7" s="1"/>
  <c r="AT26" i="7" s="1"/>
  <c r="BA26" i="7" s="1"/>
  <c r="DW27" i="5"/>
  <c r="DY27" i="5"/>
  <c r="EA27" i="5"/>
  <c r="DZ27" i="5"/>
  <c r="DX27" i="5"/>
  <c r="BY26" i="6"/>
  <c r="BZ26" i="6" s="1"/>
  <c r="EF27" i="4"/>
  <c r="EG27" i="4" s="1"/>
  <c r="EH27" i="4" s="1"/>
  <c r="EI27" i="4" s="1"/>
  <c r="AU27" i="4" s="1"/>
  <c r="T27" i="4" s="1"/>
  <c r="W27" i="4" s="1"/>
  <c r="AX27" i="4" s="1"/>
  <c r="BE27" i="4" s="1"/>
  <c r="BQ27" i="4" s="1"/>
  <c r="AY26" i="6"/>
  <c r="BB26" i="6" s="1"/>
  <c r="BC26" i="6" s="1"/>
  <c r="BF27" i="5"/>
  <c r="BG27" i="5" s="1"/>
  <c r="BB25" i="8"/>
  <c r="BC25" i="8" s="1"/>
  <c r="BQ25" i="8"/>
  <c r="BS25" i="8" s="1"/>
  <c r="AV28" i="1"/>
  <c r="BE28" i="2"/>
  <c r="AY28" i="2"/>
  <c r="BY28" i="2"/>
  <c r="BZ28" i="2" s="1"/>
  <c r="BC24" i="10"/>
  <c r="BD24" i="10" s="1"/>
  <c r="BA24" i="10"/>
  <c r="BB24" i="10" s="1"/>
  <c r="BM24" i="10"/>
  <c r="BN24" i="10" s="1"/>
  <c r="BR24" i="10"/>
  <c r="BF25" i="9"/>
  <c r="BG25" i="9" s="1"/>
  <c r="ET25" i="9"/>
  <c r="EU25" i="9" s="1"/>
  <c r="EV25" i="9" s="1"/>
  <c r="EA25" i="9"/>
  <c r="DX25" i="9"/>
  <c r="DZ25" i="9"/>
  <c r="DW25" i="9"/>
  <c r="DY25" i="9"/>
  <c r="BN25" i="8"/>
  <c r="BO25" i="8"/>
  <c r="BQ26" i="6"/>
  <c r="BL26" i="6"/>
  <c r="BM26" i="6" s="1"/>
  <c r="AF29" i="3"/>
  <c r="O29" i="3"/>
  <c r="AE29" i="3"/>
  <c r="T29" i="3"/>
  <c r="V29" i="3" s="1"/>
  <c r="AO29" i="3"/>
  <c r="DB29" i="3"/>
  <c r="CS29" i="3"/>
  <c r="DM29" i="3"/>
  <c r="AU26" i="7" l="1"/>
  <c r="AX26" i="7" s="1"/>
  <c r="AY26" i="7" s="1"/>
  <c r="BU26" i="7"/>
  <c r="BV26" i="7" s="1"/>
  <c r="EB27" i="5"/>
  <c r="EC27" i="5" s="1"/>
  <c r="ED27" i="5" s="1"/>
  <c r="EE27" i="5" s="1"/>
  <c r="AQ27" i="5" s="1"/>
  <c r="P27" i="5" s="1"/>
  <c r="S27" i="5" s="1"/>
  <c r="AT27" i="5" s="1"/>
  <c r="AU27" i="5" s="1"/>
  <c r="AZ26" i="6"/>
  <c r="BA26" i="6" s="1"/>
  <c r="BY27" i="4"/>
  <c r="BZ27" i="4" s="1"/>
  <c r="AY27" i="4"/>
  <c r="BB27" i="4" s="1"/>
  <c r="BC27" i="4" s="1"/>
  <c r="BL27" i="4"/>
  <c r="BM27" i="4" s="1"/>
  <c r="BN27" i="4" s="1"/>
  <c r="BH26" i="7"/>
  <c r="BI26" i="7" s="1"/>
  <c r="BM26" i="7"/>
  <c r="BR25" i="8"/>
  <c r="BT25" i="8" s="1"/>
  <c r="BC28" i="1"/>
  <c r="AW28" i="1"/>
  <c r="BW28" i="1"/>
  <c r="BX28" i="1" s="1"/>
  <c r="BB28" i="2"/>
  <c r="BC28" i="2" s="1"/>
  <c r="AZ28" i="2"/>
  <c r="BA28" i="2" s="1"/>
  <c r="BQ28" i="2"/>
  <c r="BL28" i="2"/>
  <c r="BM28" i="2" s="1"/>
  <c r="BS27" i="4"/>
  <c r="BR27" i="4"/>
  <c r="W29" i="3"/>
  <c r="X29" i="3" s="1"/>
  <c r="AG29" i="3"/>
  <c r="BS24" i="10"/>
  <c r="BT24" i="10"/>
  <c r="BP25" i="8"/>
  <c r="EB25" i="9"/>
  <c r="EC25" i="9" s="1"/>
  <c r="ED25" i="9" s="1"/>
  <c r="EE25" i="9" s="1"/>
  <c r="AQ25" i="9" s="1"/>
  <c r="P25" i="9" s="1"/>
  <c r="S25" i="9" s="1"/>
  <c r="BP24" i="10"/>
  <c r="BO24" i="10"/>
  <c r="BN26" i="6"/>
  <c r="BO26" i="6"/>
  <c r="BS26" i="6"/>
  <c r="BR26" i="6"/>
  <c r="CX29" i="3"/>
  <c r="CW29" i="3"/>
  <c r="CV29" i="3"/>
  <c r="CU29" i="3"/>
  <c r="CT29" i="3"/>
  <c r="DR29" i="3"/>
  <c r="DQ29" i="3"/>
  <c r="DP29" i="3"/>
  <c r="DN29" i="3"/>
  <c r="DO29" i="3"/>
  <c r="DG29" i="3"/>
  <c r="DD29" i="3"/>
  <c r="DE29" i="3"/>
  <c r="DF29" i="3"/>
  <c r="DC29" i="3"/>
  <c r="Q29" i="3"/>
  <c r="R29" i="3" s="1"/>
  <c r="AS29" i="3" s="1"/>
  <c r="Y29" i="3"/>
  <c r="AV26" i="7" l="1"/>
  <c r="AW26" i="7" s="1"/>
  <c r="AZ27" i="4"/>
  <c r="BA27" i="4" s="1"/>
  <c r="BA27" i="5"/>
  <c r="BH27" i="5" s="1"/>
  <c r="BI27" i="5" s="1"/>
  <c r="BU27" i="5"/>
  <c r="BV27" i="5" s="1"/>
  <c r="BO27" i="4"/>
  <c r="BP27" i="4" s="1"/>
  <c r="BK26" i="7"/>
  <c r="BJ26" i="7"/>
  <c r="BO26" i="7"/>
  <c r="BN26" i="7"/>
  <c r="BT27" i="4"/>
  <c r="AI29" i="3"/>
  <c r="AL29" i="3"/>
  <c r="AH29" i="3"/>
  <c r="AK29" i="3"/>
  <c r="BV25" i="8"/>
  <c r="BW25" i="8" s="1"/>
  <c r="AX27" i="5"/>
  <c r="AY27" i="5" s="1"/>
  <c r="AV27" i="5"/>
  <c r="AW27" i="5" s="1"/>
  <c r="BO28" i="2"/>
  <c r="BN28" i="2"/>
  <c r="AZ28" i="1"/>
  <c r="BA28" i="1" s="1"/>
  <c r="AX28" i="1"/>
  <c r="AY28" i="1" s="1"/>
  <c r="BR28" i="2"/>
  <c r="BS28" i="2"/>
  <c r="BJ28" i="1"/>
  <c r="BK28" i="1" s="1"/>
  <c r="BO28" i="1"/>
  <c r="BQ24" i="10"/>
  <c r="BP26" i="6"/>
  <c r="DH29" i="3"/>
  <c r="DI29" i="3" s="1"/>
  <c r="BU25" i="8"/>
  <c r="CY29" i="3"/>
  <c r="CZ29" i="3" s="1"/>
  <c r="BT26" i="6"/>
  <c r="Z29" i="3"/>
  <c r="BT29" i="3" s="1"/>
  <c r="AT25" i="9"/>
  <c r="BU24" i="10"/>
  <c r="DS29" i="3"/>
  <c r="DT29" i="3" s="1"/>
  <c r="BM27" i="5" l="1"/>
  <c r="BN27" i="5" s="1"/>
  <c r="BP26" i="7"/>
  <c r="BL26" i="7"/>
  <c r="BP28" i="2"/>
  <c r="AM29" i="3"/>
  <c r="AZ29" i="3" s="1"/>
  <c r="AJ29" i="3"/>
  <c r="DJ29" i="3"/>
  <c r="DK29" i="3" s="1"/>
  <c r="DU29" i="3" s="1"/>
  <c r="DV29" i="3" s="1"/>
  <c r="BV26" i="6"/>
  <c r="BW26" i="6" s="1"/>
  <c r="BQ28" i="1"/>
  <c r="BP28" i="1"/>
  <c r="BL28" i="1"/>
  <c r="BM28" i="1"/>
  <c r="BJ27" i="5"/>
  <c r="BK27" i="5"/>
  <c r="BV27" i="4"/>
  <c r="BW27" i="4" s="1"/>
  <c r="BU27" i="4"/>
  <c r="BT28" i="2"/>
  <c r="BW24" i="10"/>
  <c r="BX24" i="10" s="1"/>
  <c r="BV24" i="10"/>
  <c r="CI24" i="10" s="1"/>
  <c r="BU26" i="6"/>
  <c r="CH26" i="6" s="1"/>
  <c r="CH25" i="8"/>
  <c r="CA25" i="8"/>
  <c r="CB25" i="8" s="1"/>
  <c r="BA25" i="9"/>
  <c r="AU25" i="9"/>
  <c r="BU25" i="9"/>
  <c r="BV25" i="9" s="1"/>
  <c r="BB29" i="3" l="1"/>
  <c r="BC29" i="3"/>
  <c r="BD29" i="3" s="1"/>
  <c r="BO27" i="5"/>
  <c r="BP27" i="5" s="1"/>
  <c r="BU28" i="2"/>
  <c r="CH28" i="2" s="1"/>
  <c r="ES29" i="3"/>
  <c r="ET29" i="3" s="1"/>
  <c r="EU29" i="3" s="1"/>
  <c r="EV29" i="3" s="1"/>
  <c r="BQ26" i="7"/>
  <c r="BR26" i="7"/>
  <c r="BS26" i="7" s="1"/>
  <c r="BR28" i="1"/>
  <c r="BN28" i="1"/>
  <c r="CB24" i="10"/>
  <c r="CC24" i="10" s="1"/>
  <c r="CF24" i="10" s="1"/>
  <c r="CA27" i="4"/>
  <c r="CB27" i="4" s="1"/>
  <c r="CH27" i="4"/>
  <c r="CA26" i="6"/>
  <c r="CB26" i="6" s="1"/>
  <c r="CE26" i="6" s="1"/>
  <c r="BV28" i="2"/>
  <c r="BW28" i="2" s="1"/>
  <c r="BL27" i="5"/>
  <c r="AX25" i="9"/>
  <c r="AY25" i="9" s="1"/>
  <c r="AV25" i="9"/>
  <c r="AW25" i="9" s="1"/>
  <c r="BM25" i="9"/>
  <c r="BH25" i="9"/>
  <c r="BI25" i="9" s="1"/>
  <c r="CD25" i="8"/>
  <c r="CE25" i="8"/>
  <c r="EA29" i="3"/>
  <c r="DY29" i="3"/>
  <c r="DX29" i="3"/>
  <c r="DW29" i="3"/>
  <c r="DZ29" i="3"/>
  <c r="BE29" i="3" l="1"/>
  <c r="BF29" i="3" s="1"/>
  <c r="BG29" i="3" s="1"/>
  <c r="BT28" i="1"/>
  <c r="BU28" i="1" s="1"/>
  <c r="CA28" i="2"/>
  <c r="CB28" i="2" s="1"/>
  <c r="CE28" i="2" s="1"/>
  <c r="BS28" i="1"/>
  <c r="CF28" i="1" s="1"/>
  <c r="CD26" i="6"/>
  <c r="CF26" i="6" s="1"/>
  <c r="CG26" i="6" s="1"/>
  <c r="CI26" i="6" s="1"/>
  <c r="CJ26" i="6" s="1"/>
  <c r="CK26" i="6" s="1"/>
  <c r="CD26" i="7"/>
  <c r="BW26" i="7"/>
  <c r="BX26" i="7" s="1"/>
  <c r="BR27" i="5"/>
  <c r="BS27" i="5" s="1"/>
  <c r="CE24" i="10"/>
  <c r="CG24" i="10" s="1"/>
  <c r="CH24" i="10" s="1"/>
  <c r="CJ24" i="10" s="1"/>
  <c r="CK24" i="10" s="1"/>
  <c r="CL24" i="10" s="1"/>
  <c r="CN24" i="10" s="1"/>
  <c r="E24" i="10" s="1"/>
  <c r="CD27" i="4"/>
  <c r="CE27" i="4"/>
  <c r="BQ27" i="5"/>
  <c r="BK25" i="9"/>
  <c r="BJ25" i="9"/>
  <c r="BO25" i="9"/>
  <c r="BN25" i="9"/>
  <c r="CF25" i="8"/>
  <c r="CG25" i="8" s="1"/>
  <c r="CI25" i="8" s="1"/>
  <c r="CJ25" i="8" s="1"/>
  <c r="CK25" i="8" s="1"/>
  <c r="CM25" i="8" s="1"/>
  <c r="E25" i="8" s="1"/>
  <c r="C26" i="8" s="1"/>
  <c r="EB29" i="3"/>
  <c r="EC29" i="3" s="1"/>
  <c r="ED29" i="3" s="1"/>
  <c r="EE29" i="3" s="1"/>
  <c r="AQ29" i="3" s="1"/>
  <c r="P29" i="3" s="1"/>
  <c r="S29" i="3" s="1"/>
  <c r="CD28" i="2" l="1"/>
  <c r="CF28" i="2" s="1"/>
  <c r="CG28" i="2" s="1"/>
  <c r="CI28" i="2" s="1"/>
  <c r="CJ28" i="2" s="1"/>
  <c r="CK28" i="2" s="1"/>
  <c r="CM28" i="2" s="1"/>
  <c r="E28" i="2" s="1"/>
  <c r="C29" i="2" s="1"/>
  <c r="BL25" i="9"/>
  <c r="BY28" i="1"/>
  <c r="BZ28" i="1" s="1"/>
  <c r="CC28" i="1" s="1"/>
  <c r="BZ26" i="7"/>
  <c r="CA26" i="7"/>
  <c r="CM26" i="6"/>
  <c r="E26" i="6" s="1"/>
  <c r="C27" i="6" s="1"/>
  <c r="BP25" i="9"/>
  <c r="BW27" i="5"/>
  <c r="BX27" i="5" s="1"/>
  <c r="CD27" i="5"/>
  <c r="CF27" i="4"/>
  <c r="CG27" i="4" s="1"/>
  <c r="CI27" i="4" s="1"/>
  <c r="CJ27" i="4" s="1"/>
  <c r="CK27" i="4" s="1"/>
  <c r="CM27" i="4" s="1"/>
  <c r="E27" i="4" s="1"/>
  <c r="C28" i="4" s="1"/>
  <c r="C25" i="10"/>
  <c r="AT29" i="3"/>
  <c r="CB28" i="1" l="1"/>
  <c r="CD28" i="1" s="1"/>
  <c r="CE28" i="1" s="1"/>
  <c r="CG28" i="1" s="1"/>
  <c r="CH28" i="1" s="1"/>
  <c r="CI28" i="1" s="1"/>
  <c r="CK28" i="1" s="1"/>
  <c r="E28" i="1" s="1"/>
  <c r="BQ25" i="9"/>
  <c r="CD25" i="9" s="1"/>
  <c r="BR25" i="9"/>
  <c r="BS25" i="9" s="1"/>
  <c r="F26" i="6"/>
  <c r="I26" i="6" s="1"/>
  <c r="J26" i="6" s="1"/>
  <c r="D26" i="8" s="1"/>
  <c r="K26" i="8" s="1"/>
  <c r="M26" i="8" s="1"/>
  <c r="CB26" i="7"/>
  <c r="CC26" i="7" s="1"/>
  <c r="CE26" i="7" s="1"/>
  <c r="CF26" i="7" s="1"/>
  <c r="CG26" i="7" s="1"/>
  <c r="CI26" i="7" s="1"/>
  <c r="E26" i="7" s="1"/>
  <c r="CA27" i="5"/>
  <c r="BZ27" i="5"/>
  <c r="F28" i="2"/>
  <c r="F25" i="8"/>
  <c r="I25" i="8" s="1"/>
  <c r="J25" i="8" s="1"/>
  <c r="D25" i="10" s="1"/>
  <c r="F24" i="10"/>
  <c r="BA29" i="3"/>
  <c r="AU29" i="3"/>
  <c r="BU29" i="3"/>
  <c r="BV29" i="3" s="1"/>
  <c r="I24" i="10" l="1"/>
  <c r="J24" i="10" s="1"/>
  <c r="K24" i="10" s="1"/>
  <c r="I24" i="1" s="1"/>
  <c r="BW25" i="9"/>
  <c r="BX25" i="9" s="1"/>
  <c r="CA25" i="9" s="1"/>
  <c r="C27" i="7"/>
  <c r="F26" i="7"/>
  <c r="H26" i="8" s="1"/>
  <c r="D26" i="9"/>
  <c r="G26" i="10" s="1"/>
  <c r="CB27" i="5"/>
  <c r="CC27" i="5" s="1"/>
  <c r="CE27" i="5" s="1"/>
  <c r="CF27" i="5" s="1"/>
  <c r="CG27" i="5" s="1"/>
  <c r="CI27" i="5" s="1"/>
  <c r="E27" i="5" s="1"/>
  <c r="C28" i="5" s="1"/>
  <c r="F28" i="1"/>
  <c r="H28" i="2" s="1"/>
  <c r="I28" i="2" s="1"/>
  <c r="C29" i="1"/>
  <c r="F27" i="4"/>
  <c r="L25" i="10"/>
  <c r="N25" i="10" s="1"/>
  <c r="EM26" i="8"/>
  <c r="CU26" i="8"/>
  <c r="Q26" i="8"/>
  <c r="AX29" i="3"/>
  <c r="AY29" i="3" s="1"/>
  <c r="AV29" i="3"/>
  <c r="AW29" i="3" s="1"/>
  <c r="BM29" i="3"/>
  <c r="BH29" i="3"/>
  <c r="BI29" i="3" s="1"/>
  <c r="I27" i="4" l="1"/>
  <c r="J27" i="4" s="1"/>
  <c r="D27" i="6" s="1"/>
  <c r="BZ25" i="9"/>
  <c r="CB25" i="9" s="1"/>
  <c r="CC25" i="9" s="1"/>
  <c r="CE25" i="9" s="1"/>
  <c r="CF25" i="9" s="1"/>
  <c r="CG25" i="9" s="1"/>
  <c r="CI25" i="9" s="1"/>
  <c r="E25" i="9" s="1"/>
  <c r="C26" i="9" s="1"/>
  <c r="F27" i="5"/>
  <c r="H27" i="6" s="1"/>
  <c r="K29" i="2"/>
  <c r="M29" i="2" s="1"/>
  <c r="G29" i="1"/>
  <c r="K29" i="1" s="1"/>
  <c r="AI26" i="8"/>
  <c r="S26" i="8"/>
  <c r="AJ26" i="8"/>
  <c r="X26" i="8"/>
  <c r="Z26" i="8" s="1"/>
  <c r="DF26" i="8"/>
  <c r="CW26" i="8"/>
  <c r="AS26" i="8"/>
  <c r="DQ26" i="8"/>
  <c r="EN25" i="10"/>
  <c r="R25" i="10"/>
  <c r="CV25" i="10"/>
  <c r="BJ29" i="3"/>
  <c r="BK29" i="3"/>
  <c r="BO29" i="3"/>
  <c r="BN29" i="3"/>
  <c r="K27" i="6" l="1"/>
  <c r="M27" i="6" s="1"/>
  <c r="EM27" i="6" s="1"/>
  <c r="D27" i="7"/>
  <c r="G27" i="7" s="1"/>
  <c r="I27" i="7" s="1"/>
  <c r="J28" i="2"/>
  <c r="D28" i="4" s="1"/>
  <c r="BP29" i="3"/>
  <c r="CS29" i="1"/>
  <c r="O29" i="1"/>
  <c r="EK29" i="1"/>
  <c r="EM29" i="2"/>
  <c r="CU29" i="2"/>
  <c r="Q29" i="2"/>
  <c r="AA26" i="8"/>
  <c r="AP26" i="8" s="1"/>
  <c r="DR26" i="8"/>
  <c r="DV26" i="8"/>
  <c r="DU26" i="8"/>
  <c r="DS26" i="8"/>
  <c r="DT26" i="8"/>
  <c r="AT25" i="10"/>
  <c r="DG25" i="10"/>
  <c r="CX25" i="10"/>
  <c r="DR25" i="10"/>
  <c r="AK25" i="10"/>
  <c r="T25" i="10"/>
  <c r="Y25" i="10"/>
  <c r="AA25" i="10" s="1"/>
  <c r="AJ25" i="10"/>
  <c r="DA26" i="8"/>
  <c r="CX26" i="8"/>
  <c r="DB26" i="8"/>
  <c r="CZ26" i="8"/>
  <c r="CY26" i="8"/>
  <c r="DI26" i="8"/>
  <c r="DG26" i="8"/>
  <c r="DH26" i="8"/>
  <c r="DJ26" i="8"/>
  <c r="DK26" i="8"/>
  <c r="AC26" i="8"/>
  <c r="U26" i="8"/>
  <c r="V26" i="8" s="1"/>
  <c r="AW26" i="8" s="1"/>
  <c r="AK26" i="8"/>
  <c r="BL29" i="3"/>
  <c r="Q27" i="6" l="1"/>
  <c r="CU27" i="6"/>
  <c r="AS27" i="6" s="1"/>
  <c r="G27" i="8"/>
  <c r="K28" i="4"/>
  <c r="M28" i="4" s="1"/>
  <c r="EM28" i="4" s="1"/>
  <c r="D28" i="5"/>
  <c r="G28" i="5" s="1"/>
  <c r="I28" i="5" s="1"/>
  <c r="AL26" i="8"/>
  <c r="AB26" i="8"/>
  <c r="AD26" i="8" s="1"/>
  <c r="AM26" i="8"/>
  <c r="AO26" i="8"/>
  <c r="AQ26" i="8" s="1"/>
  <c r="AI29" i="2"/>
  <c r="S29" i="2"/>
  <c r="X29" i="2"/>
  <c r="Z29" i="2" s="1"/>
  <c r="AJ29" i="2"/>
  <c r="AG29" i="1"/>
  <c r="AH29" i="1"/>
  <c r="Q29" i="1"/>
  <c r="V29" i="1"/>
  <c r="X29" i="1" s="1"/>
  <c r="DF29" i="2"/>
  <c r="CW29" i="2"/>
  <c r="DQ29" i="2"/>
  <c r="AS29" i="2"/>
  <c r="DO29" i="1"/>
  <c r="AQ29" i="1"/>
  <c r="DD29" i="1"/>
  <c r="CU29" i="1"/>
  <c r="S27" i="6"/>
  <c r="X27" i="6"/>
  <c r="Z27" i="6" s="1"/>
  <c r="AJ27" i="6"/>
  <c r="AI27" i="6"/>
  <c r="CQ27" i="7"/>
  <c r="EI27" i="7"/>
  <c r="M27" i="7"/>
  <c r="CW27" i="6"/>
  <c r="DQ27" i="6"/>
  <c r="AB25" i="10"/>
  <c r="AP25" i="10" s="1"/>
  <c r="AL25" i="10"/>
  <c r="V25" i="10"/>
  <c r="W25" i="10" s="1"/>
  <c r="AX25" i="10" s="1"/>
  <c r="AD25" i="10"/>
  <c r="DH25" i="10"/>
  <c r="DL25" i="10"/>
  <c r="DK25" i="10"/>
  <c r="DJ25" i="10"/>
  <c r="DI25" i="10"/>
  <c r="DL26" i="8"/>
  <c r="DM26" i="8" s="1"/>
  <c r="DC26" i="8"/>
  <c r="DD26" i="8" s="1"/>
  <c r="DT25" i="10"/>
  <c r="DW25" i="10"/>
  <c r="DS25" i="10"/>
  <c r="DV25" i="10"/>
  <c r="DU25" i="10"/>
  <c r="DW26" i="8"/>
  <c r="DX26" i="8" s="1"/>
  <c r="F25" i="9"/>
  <c r="H25" i="10" s="1"/>
  <c r="DC25" i="10"/>
  <c r="DB25" i="10"/>
  <c r="DA25" i="10"/>
  <c r="CZ25" i="10"/>
  <c r="CY25" i="10"/>
  <c r="G26" i="9"/>
  <c r="I26" i="9" s="1"/>
  <c r="BR29" i="3"/>
  <c r="BS29" i="3" s="1"/>
  <c r="BQ29" i="3"/>
  <c r="DF27" i="6" l="1"/>
  <c r="DJ27" i="6" s="1"/>
  <c r="G28" i="6"/>
  <c r="CU28" i="4"/>
  <c r="AS28" i="4" s="1"/>
  <c r="Q28" i="4"/>
  <c r="AI28" i="4" s="1"/>
  <c r="AN26" i="8"/>
  <c r="BG26" i="8" s="1"/>
  <c r="CQ28" i="5"/>
  <c r="EI28" i="5"/>
  <c r="M28" i="5"/>
  <c r="AA27" i="6"/>
  <c r="AP27" i="6" s="1"/>
  <c r="AA29" i="2"/>
  <c r="AB29" i="2" s="1"/>
  <c r="AI29" i="1"/>
  <c r="CV29" i="1"/>
  <c r="CZ29" i="1"/>
  <c r="CX29" i="1"/>
  <c r="CY29" i="1"/>
  <c r="CW29" i="1"/>
  <c r="Y29" i="1"/>
  <c r="Z29" i="1" s="1"/>
  <c r="DE29" i="1"/>
  <c r="DG29" i="1"/>
  <c r="DI29" i="1"/>
  <c r="DF29" i="1"/>
  <c r="DH29" i="1"/>
  <c r="AA29" i="1"/>
  <c r="S29" i="1"/>
  <c r="T29" i="1" s="1"/>
  <c r="AU29" i="1" s="1"/>
  <c r="DM27" i="7"/>
  <c r="CS27" i="7"/>
  <c r="DB27" i="7"/>
  <c r="AO27" i="7"/>
  <c r="DG27" i="6"/>
  <c r="DH27" i="6"/>
  <c r="DI27" i="6"/>
  <c r="DR29" i="1"/>
  <c r="DQ29" i="1"/>
  <c r="DP29" i="1"/>
  <c r="DS29" i="1"/>
  <c r="DT29" i="1"/>
  <c r="AK27" i="6"/>
  <c r="DV27" i="6"/>
  <c r="DT27" i="6"/>
  <c r="DR27" i="6"/>
  <c r="DS27" i="6"/>
  <c r="DU27" i="6"/>
  <c r="DV29" i="2"/>
  <c r="DR29" i="2"/>
  <c r="DT29" i="2"/>
  <c r="DU29" i="2"/>
  <c r="DS29" i="2"/>
  <c r="DA27" i="6"/>
  <c r="CX27" i="6"/>
  <c r="CZ27" i="6"/>
  <c r="DB27" i="6"/>
  <c r="CY27" i="6"/>
  <c r="CZ29" i="2"/>
  <c r="CY29" i="2"/>
  <c r="DB29" i="2"/>
  <c r="CX29" i="2"/>
  <c r="DA29" i="2"/>
  <c r="AC29" i="2"/>
  <c r="U29" i="2"/>
  <c r="V29" i="2" s="1"/>
  <c r="AW29" i="2" s="1"/>
  <c r="AE27" i="7"/>
  <c r="T27" i="7"/>
  <c r="V27" i="7" s="1"/>
  <c r="AF27" i="7"/>
  <c r="O27" i="7"/>
  <c r="U27" i="6"/>
  <c r="V27" i="6" s="1"/>
  <c r="AW27" i="6" s="1"/>
  <c r="AC27" i="6"/>
  <c r="DI29" i="2"/>
  <c r="DK29" i="2"/>
  <c r="DJ29" i="2"/>
  <c r="DG29" i="2"/>
  <c r="DH29" i="2"/>
  <c r="AK29" i="2"/>
  <c r="AM25" i="10"/>
  <c r="AQ25" i="10"/>
  <c r="AR25" i="10" s="1"/>
  <c r="AC25" i="10"/>
  <c r="AE25" i="10" s="1"/>
  <c r="BY25" i="10" s="1"/>
  <c r="AN25" i="10"/>
  <c r="BD26" i="8"/>
  <c r="DN26" i="8"/>
  <c r="DO26" i="8" s="1"/>
  <c r="DY26" i="8" s="1"/>
  <c r="DZ26" i="8" s="1"/>
  <c r="DX25" i="10"/>
  <c r="DY25" i="10" s="1"/>
  <c r="CQ26" i="9"/>
  <c r="M26" i="9"/>
  <c r="EI26" i="9"/>
  <c r="DM25" i="10"/>
  <c r="DN25" i="10" s="1"/>
  <c r="DD25" i="10"/>
  <c r="DE25" i="10" s="1"/>
  <c r="BX26" i="8"/>
  <c r="BF26" i="8"/>
  <c r="CD29" i="3"/>
  <c r="BW29" i="3"/>
  <c r="BX29" i="3" s="1"/>
  <c r="DK27" i="6" l="1"/>
  <c r="DL27" i="6" s="1"/>
  <c r="DM27" i="6" s="1"/>
  <c r="S28" i="4"/>
  <c r="U28" i="4" s="1"/>
  <c r="V28" i="4" s="1"/>
  <c r="AW28" i="4" s="1"/>
  <c r="DQ28" i="4"/>
  <c r="DR28" i="4" s="1"/>
  <c r="CW28" i="4"/>
  <c r="CZ28" i="4" s="1"/>
  <c r="DF28" i="4"/>
  <c r="DH28" i="4" s="1"/>
  <c r="AJ28" i="4"/>
  <c r="AK28" i="4" s="1"/>
  <c r="X28" i="4"/>
  <c r="Z28" i="4" s="1"/>
  <c r="AM29" i="2"/>
  <c r="AD29" i="2"/>
  <c r="BX29" i="2" s="1"/>
  <c r="AO29" i="2"/>
  <c r="AL29" i="2"/>
  <c r="AP29" i="2"/>
  <c r="AB27" i="6"/>
  <c r="AD27" i="6" s="1"/>
  <c r="AO27" i="6"/>
  <c r="AQ27" i="6" s="1"/>
  <c r="AL27" i="6"/>
  <c r="T28" i="5"/>
  <c r="V28" i="5" s="1"/>
  <c r="AE28" i="5"/>
  <c r="O28" i="5"/>
  <c r="AF28" i="5"/>
  <c r="AM27" i="6"/>
  <c r="DM28" i="5"/>
  <c r="DB28" i="5"/>
  <c r="CS28" i="5"/>
  <c r="AO28" i="5"/>
  <c r="AG27" i="7"/>
  <c r="CU27" i="7"/>
  <c r="CT27" i="7"/>
  <c r="CX27" i="7"/>
  <c r="CW27" i="7"/>
  <c r="CV27" i="7"/>
  <c r="AB29" i="1"/>
  <c r="DO27" i="7"/>
  <c r="DN27" i="7"/>
  <c r="DP27" i="7"/>
  <c r="DQ27" i="7"/>
  <c r="DR27" i="7"/>
  <c r="DC27" i="6"/>
  <c r="DD27" i="6" s="1"/>
  <c r="AO25" i="10"/>
  <c r="BH25" i="10" s="1"/>
  <c r="BJ25" i="10" s="1"/>
  <c r="DC29" i="2"/>
  <c r="DD29" i="2" s="1"/>
  <c r="DW29" i="2"/>
  <c r="DX29" i="2" s="1"/>
  <c r="DU29" i="1"/>
  <c r="DV29" i="1" s="1"/>
  <c r="AK29" i="1"/>
  <c r="Q27" i="7"/>
  <c r="R27" i="7" s="1"/>
  <c r="AS27" i="7" s="1"/>
  <c r="Y27" i="7"/>
  <c r="AJ29" i="1"/>
  <c r="DA29" i="1"/>
  <c r="DB29" i="1" s="1"/>
  <c r="AN29" i="1"/>
  <c r="DJ29" i="1"/>
  <c r="DK29" i="1" s="1"/>
  <c r="DL29" i="2"/>
  <c r="DM29" i="2" s="1"/>
  <c r="W27" i="7"/>
  <c r="DW27" i="6"/>
  <c r="DX27" i="6" s="1"/>
  <c r="DG27" i="7"/>
  <c r="DD27" i="7"/>
  <c r="DE27" i="7"/>
  <c r="DC27" i="7"/>
  <c r="DF27" i="7"/>
  <c r="AM29" i="1"/>
  <c r="EW26" i="8"/>
  <c r="EX26" i="8" s="1"/>
  <c r="EY26" i="8" s="1"/>
  <c r="EZ26" i="8" s="1"/>
  <c r="BE25" i="10"/>
  <c r="BG25" i="10"/>
  <c r="AF26" i="9"/>
  <c r="O26" i="9"/>
  <c r="AE26" i="9"/>
  <c r="T26" i="9"/>
  <c r="V26" i="9" s="1"/>
  <c r="DM26" i="9"/>
  <c r="DB26" i="9"/>
  <c r="CS26" i="9"/>
  <c r="AO26" i="9"/>
  <c r="EE26" i="8"/>
  <c r="ED26" i="8"/>
  <c r="EC26" i="8"/>
  <c r="EB26" i="8"/>
  <c r="EA26" i="8"/>
  <c r="BH26" i="8"/>
  <c r="BI26" i="8"/>
  <c r="DO25" i="10"/>
  <c r="DP25" i="10" s="1"/>
  <c r="BZ29" i="3"/>
  <c r="CA29" i="3"/>
  <c r="AC28" i="4" l="1"/>
  <c r="AA28" i="4"/>
  <c r="AP28" i="4" s="1"/>
  <c r="CY28" i="4"/>
  <c r="DA28" i="4"/>
  <c r="DG28" i="4"/>
  <c r="DB28" i="4"/>
  <c r="CX28" i="4"/>
  <c r="DV28" i="4"/>
  <c r="DS28" i="4"/>
  <c r="DT28" i="4"/>
  <c r="DU28" i="4"/>
  <c r="DI28" i="4"/>
  <c r="DK28" i="4"/>
  <c r="DJ28" i="4"/>
  <c r="AQ29" i="2"/>
  <c r="BD29" i="2" s="1"/>
  <c r="AN29" i="2"/>
  <c r="DN27" i="6"/>
  <c r="DO27" i="6" s="1"/>
  <c r="DY27" i="6" s="1"/>
  <c r="DZ27" i="6" s="1"/>
  <c r="AN27" i="6"/>
  <c r="BG27" i="6" s="1"/>
  <c r="BI27" i="6" s="1"/>
  <c r="CU28" i="5"/>
  <c r="CW28" i="5"/>
  <c r="CV28" i="5"/>
  <c r="CT28" i="5"/>
  <c r="CX28" i="5"/>
  <c r="DF28" i="5"/>
  <c r="DD28" i="5"/>
  <c r="DE28" i="5"/>
  <c r="DG28" i="5"/>
  <c r="DC28" i="5"/>
  <c r="DO28" i="5"/>
  <c r="DR28" i="5"/>
  <c r="DP28" i="5"/>
  <c r="DN28" i="5"/>
  <c r="DQ28" i="5"/>
  <c r="Y28" i="5"/>
  <c r="Q28" i="5"/>
  <c r="R28" i="5" s="1"/>
  <c r="AS28" i="5" s="1"/>
  <c r="AG28" i="5"/>
  <c r="W28" i="5"/>
  <c r="AL28" i="5" s="1"/>
  <c r="AI27" i="7"/>
  <c r="DL29" i="1"/>
  <c r="DM29" i="1" s="1"/>
  <c r="DW29" i="1" s="1"/>
  <c r="DX29" i="1" s="1"/>
  <c r="BD27" i="6"/>
  <c r="X27" i="7"/>
  <c r="Z27" i="7" s="1"/>
  <c r="BT27" i="7" s="1"/>
  <c r="AL27" i="7"/>
  <c r="AH27" i="7"/>
  <c r="AL29" i="1"/>
  <c r="DH27" i="7"/>
  <c r="DI27" i="7" s="1"/>
  <c r="DS27" i="7"/>
  <c r="DT27" i="7" s="1"/>
  <c r="AO29" i="1"/>
  <c r="BB29" i="1" s="1"/>
  <c r="BX27" i="6"/>
  <c r="BF27" i="6"/>
  <c r="CY27" i="7"/>
  <c r="CZ27" i="7" s="1"/>
  <c r="DN29" i="2"/>
  <c r="DO29" i="2" s="1"/>
  <c r="AK27" i="7"/>
  <c r="BV29" i="1"/>
  <c r="BI25" i="10"/>
  <c r="BK25" i="10" s="1"/>
  <c r="BL25" i="10" s="1"/>
  <c r="AG26" i="9"/>
  <c r="Y26" i="9"/>
  <c r="Q26" i="9"/>
  <c r="R26" i="9" s="1"/>
  <c r="AS26" i="9" s="1"/>
  <c r="DZ25" i="10"/>
  <c r="EA25" i="10" s="1"/>
  <c r="EX25" i="10"/>
  <c r="CU26" i="9"/>
  <c r="CT26" i="9"/>
  <c r="CX26" i="9"/>
  <c r="CW26" i="9"/>
  <c r="CV26" i="9"/>
  <c r="DG26" i="9"/>
  <c r="DD26" i="9"/>
  <c r="DC26" i="9"/>
  <c r="DF26" i="9"/>
  <c r="DE26" i="9"/>
  <c r="BJ26" i="8"/>
  <c r="BK26" i="8" s="1"/>
  <c r="EF26" i="8"/>
  <c r="EG26" i="8" s="1"/>
  <c r="EH26" i="8" s="1"/>
  <c r="EI26" i="8" s="1"/>
  <c r="AU26" i="8" s="1"/>
  <c r="T26" i="8" s="1"/>
  <c r="W26" i="8" s="1"/>
  <c r="DQ26" i="9"/>
  <c r="DO26" i="9"/>
  <c r="DR26" i="9"/>
  <c r="DN26" i="9"/>
  <c r="DP26" i="9"/>
  <c r="W26" i="9"/>
  <c r="AH26" i="9" s="1"/>
  <c r="CB29" i="3"/>
  <c r="CC29" i="3" s="1"/>
  <c r="CE29" i="3" s="1"/>
  <c r="CF29" i="3" s="1"/>
  <c r="CG29" i="3" s="1"/>
  <c r="CI29" i="3" s="1"/>
  <c r="E29" i="3" s="1"/>
  <c r="C30" i="3" s="1"/>
  <c r="AL28" i="4" l="1"/>
  <c r="AB28" i="4"/>
  <c r="AD28" i="4" s="1"/>
  <c r="AM28" i="4"/>
  <c r="AO28" i="4"/>
  <c r="AQ28" i="4" s="1"/>
  <c r="DC28" i="4"/>
  <c r="DD28" i="4" s="1"/>
  <c r="DW28" i="4"/>
  <c r="DX28" i="4" s="1"/>
  <c r="DL28" i="4"/>
  <c r="DM28" i="4" s="1"/>
  <c r="BF29" i="2"/>
  <c r="BG29" i="2"/>
  <c r="BH29" i="2" s="1"/>
  <c r="EW27" i="6"/>
  <c r="EX27" i="6" s="1"/>
  <c r="EY27" i="6" s="1"/>
  <c r="EZ27" i="6" s="1"/>
  <c r="AH28" i="5"/>
  <c r="X28" i="5"/>
  <c r="Z28" i="5" s="1"/>
  <c r="BT28" i="5" s="1"/>
  <c r="EU29" i="1"/>
  <c r="EV29" i="1" s="1"/>
  <c r="EW29" i="1" s="1"/>
  <c r="EX29" i="1" s="1"/>
  <c r="BX28" i="4"/>
  <c r="DS28" i="5"/>
  <c r="DT28" i="5" s="1"/>
  <c r="CY28" i="5"/>
  <c r="CZ28" i="5" s="1"/>
  <c r="AJ27" i="7"/>
  <c r="AK28" i="5"/>
  <c r="AM28" i="5" s="1"/>
  <c r="AI28" i="5"/>
  <c r="DH28" i="5"/>
  <c r="DI28" i="5" s="1"/>
  <c r="BH27" i="6"/>
  <c r="BJ27" i="6" s="1"/>
  <c r="BK27" i="6" s="1"/>
  <c r="BE29" i="1"/>
  <c r="BF29" i="1" s="1"/>
  <c r="BD29" i="1"/>
  <c r="AM27" i="7"/>
  <c r="AZ27" i="7" s="1"/>
  <c r="DY29" i="2"/>
  <c r="DZ29" i="2" s="1"/>
  <c r="EW29" i="2"/>
  <c r="DY29" i="1"/>
  <c r="EC29" i="1"/>
  <c r="DZ29" i="1"/>
  <c r="EB29" i="1"/>
  <c r="EA29" i="1"/>
  <c r="DJ27" i="7"/>
  <c r="DK27" i="7" s="1"/>
  <c r="EC27" i="6"/>
  <c r="EB27" i="6"/>
  <c r="EE27" i="6"/>
  <c r="EA27" i="6"/>
  <c r="ED27" i="6"/>
  <c r="DH26" i="9"/>
  <c r="DI26" i="9" s="1"/>
  <c r="CY26" i="9"/>
  <c r="CZ26" i="9" s="1"/>
  <c r="AI26" i="9"/>
  <c r="AJ26" i="9" s="1"/>
  <c r="AX26" i="8"/>
  <c r="AL26" i="9"/>
  <c r="EY25" i="10"/>
  <c r="EZ25" i="10" s="1"/>
  <c r="FA25" i="10" s="1"/>
  <c r="AK26" i="9"/>
  <c r="EF25" i="10"/>
  <c r="EB25" i="10"/>
  <c r="EE25" i="10"/>
  <c r="EC25" i="10"/>
  <c r="ED25" i="10"/>
  <c r="X26" i="9"/>
  <c r="Z26" i="9" s="1"/>
  <c r="DS26" i="9"/>
  <c r="DT26" i="9" s="1"/>
  <c r="AN28" i="4" l="1"/>
  <c r="BG28" i="4" s="1"/>
  <c r="BD28" i="4"/>
  <c r="BF28" i="4"/>
  <c r="DN28" i="4"/>
  <c r="DO28" i="4" s="1"/>
  <c r="EW28" i="4" s="1"/>
  <c r="EX28" i="4" s="1"/>
  <c r="EY28" i="4" s="1"/>
  <c r="EZ28" i="4" s="1"/>
  <c r="BI29" i="2"/>
  <c r="BJ29" i="2" s="1"/>
  <c r="BK29" i="2" s="1"/>
  <c r="AJ28" i="5"/>
  <c r="BC28" i="5" s="1"/>
  <c r="BE28" i="5" s="1"/>
  <c r="BG29" i="1"/>
  <c r="BH29" i="1" s="1"/>
  <c r="BI29" i="1" s="1"/>
  <c r="AZ28" i="5"/>
  <c r="BB28" i="5"/>
  <c r="AM26" i="9"/>
  <c r="BB26" i="9" s="1"/>
  <c r="DJ28" i="5"/>
  <c r="DK28" i="5" s="1"/>
  <c r="BB27" i="7"/>
  <c r="BC27" i="7"/>
  <c r="EF27" i="6"/>
  <c r="EG27" i="6" s="1"/>
  <c r="EH27" i="6" s="1"/>
  <c r="EI27" i="6" s="1"/>
  <c r="AU27" i="6" s="1"/>
  <c r="T27" i="6" s="1"/>
  <c r="ED29" i="1"/>
  <c r="EE29" i="1" s="1"/>
  <c r="EF29" i="1" s="1"/>
  <c r="EG29" i="1" s="1"/>
  <c r="AS29" i="1" s="1"/>
  <c r="R29" i="1" s="1"/>
  <c r="U29" i="1" s="1"/>
  <c r="EX29" i="2"/>
  <c r="EY29" i="2" s="1"/>
  <c r="EZ29" i="2" s="1"/>
  <c r="DU27" i="7"/>
  <c r="DV27" i="7" s="1"/>
  <c r="ES27" i="7"/>
  <c r="ED29" i="2"/>
  <c r="EE29" i="2"/>
  <c r="EC29" i="2"/>
  <c r="EA29" i="2"/>
  <c r="EB29" i="2"/>
  <c r="DJ26" i="9"/>
  <c r="DK26" i="9" s="1"/>
  <c r="EG25" i="10"/>
  <c r="EH25" i="10" s="1"/>
  <c r="EI25" i="10" s="1"/>
  <c r="EJ25" i="10" s="1"/>
  <c r="AV25" i="10" s="1"/>
  <c r="U25" i="10" s="1"/>
  <c r="X25" i="10" s="1"/>
  <c r="BT26" i="9"/>
  <c r="BE26" i="8"/>
  <c r="AY26" i="8"/>
  <c r="BY26" i="8"/>
  <c r="BZ26" i="8" s="1"/>
  <c r="F29" i="3"/>
  <c r="H29" i="4" s="1"/>
  <c r="G30" i="3"/>
  <c r="I30" i="3" s="1"/>
  <c r="BI28" i="4" l="1"/>
  <c r="BH28" i="4"/>
  <c r="DY28" i="4"/>
  <c r="DZ28" i="4" s="1"/>
  <c r="EA28" i="4" s="1"/>
  <c r="BD28" i="5"/>
  <c r="BF28" i="5" s="1"/>
  <c r="BG28" i="5" s="1"/>
  <c r="BC26" i="9"/>
  <c r="BE26" i="9" s="1"/>
  <c r="AZ26" i="9"/>
  <c r="DU28" i="5"/>
  <c r="DV28" i="5" s="1"/>
  <c r="ES28" i="5"/>
  <c r="ET28" i="5" s="1"/>
  <c r="EU28" i="5" s="1"/>
  <c r="EV28" i="5" s="1"/>
  <c r="W27" i="6"/>
  <c r="AX27" i="6" s="1"/>
  <c r="BE27" i="7"/>
  <c r="BD27" i="7"/>
  <c r="DX27" i="7"/>
  <c r="EA27" i="7"/>
  <c r="DY27" i="7"/>
  <c r="DW27" i="7"/>
  <c r="DZ27" i="7"/>
  <c r="EF29" i="2"/>
  <c r="EG29" i="2" s="1"/>
  <c r="EH29" i="2" s="1"/>
  <c r="EI29" i="2" s="1"/>
  <c r="AU29" i="2" s="1"/>
  <c r="T29" i="2" s="1"/>
  <c r="W29" i="2" s="1"/>
  <c r="AV29" i="1"/>
  <c r="ET27" i="7"/>
  <c r="EU27" i="7" s="1"/>
  <c r="EV27" i="7" s="1"/>
  <c r="DU26" i="9"/>
  <c r="DV26" i="9" s="1"/>
  <c r="ES26" i="9"/>
  <c r="AY25" i="10"/>
  <c r="BB26" i="8"/>
  <c r="BC26" i="8" s="1"/>
  <c r="AZ26" i="8"/>
  <c r="BA26" i="8" s="1"/>
  <c r="BL26" i="8"/>
  <c r="BM26" i="8" s="1"/>
  <c r="BQ26" i="8"/>
  <c r="M30" i="3"/>
  <c r="CQ30" i="3"/>
  <c r="EI30" i="3"/>
  <c r="BJ28" i="4" l="1"/>
  <c r="BK28" i="4" s="1"/>
  <c r="EB28" i="4"/>
  <c r="EE28" i="4"/>
  <c r="ED28" i="4"/>
  <c r="EC28" i="4"/>
  <c r="BD26" i="9"/>
  <c r="BF26" i="9" s="1"/>
  <c r="BG26" i="9" s="1"/>
  <c r="DY28" i="5"/>
  <c r="DW28" i="5"/>
  <c r="DZ28" i="5"/>
  <c r="DX28" i="5"/>
  <c r="EA28" i="5"/>
  <c r="BF27" i="7"/>
  <c r="BG27" i="7" s="1"/>
  <c r="EB27" i="7"/>
  <c r="EC27" i="7" s="1"/>
  <c r="ED27" i="7" s="1"/>
  <c r="EE27" i="7" s="1"/>
  <c r="AQ27" i="7" s="1"/>
  <c r="P27" i="7" s="1"/>
  <c r="S27" i="7" s="1"/>
  <c r="AT27" i="7" s="1"/>
  <c r="BE27" i="6"/>
  <c r="AY27" i="6"/>
  <c r="BY27" i="6"/>
  <c r="BZ27" i="6" s="1"/>
  <c r="AX29" i="2"/>
  <c r="BC29" i="1"/>
  <c r="AW29" i="1"/>
  <c r="BW29" i="1"/>
  <c r="BX29" i="1" s="1"/>
  <c r="ET26" i="9"/>
  <c r="EU26" i="9" s="1"/>
  <c r="EV26" i="9" s="1"/>
  <c r="DY26" i="9"/>
  <c r="EA26" i="9"/>
  <c r="DX26" i="9"/>
  <c r="DW26" i="9"/>
  <c r="DZ26" i="9"/>
  <c r="BF25" i="10"/>
  <c r="AZ25" i="10"/>
  <c r="BZ25" i="10"/>
  <c r="CA25" i="10" s="1"/>
  <c r="BO26" i="8"/>
  <c r="BN26" i="8"/>
  <c r="BS26" i="8"/>
  <c r="BR26" i="8"/>
  <c r="AO30" i="3"/>
  <c r="DM30" i="3"/>
  <c r="DB30" i="3"/>
  <c r="CS30" i="3"/>
  <c r="AF30" i="3"/>
  <c r="AE30" i="3"/>
  <c r="O30" i="3"/>
  <c r="T30" i="3"/>
  <c r="V30" i="3" s="1"/>
  <c r="EF28" i="4" l="1"/>
  <c r="EG28" i="4" s="1"/>
  <c r="EH28" i="4" s="1"/>
  <c r="EI28" i="4" s="1"/>
  <c r="AU28" i="4" s="1"/>
  <c r="T28" i="4" s="1"/>
  <c r="W28" i="4" s="1"/>
  <c r="AX28" i="4" s="1"/>
  <c r="BE28" i="4" s="1"/>
  <c r="BQ28" i="4" s="1"/>
  <c r="AG30" i="3"/>
  <c r="EB28" i="5"/>
  <c r="EC28" i="5" s="1"/>
  <c r="ED28" i="5" s="1"/>
  <c r="EE28" i="5" s="1"/>
  <c r="AQ28" i="5" s="1"/>
  <c r="P28" i="5" s="1"/>
  <c r="S28" i="5" s="1"/>
  <c r="AT28" i="5" s="1"/>
  <c r="BB27" i="6"/>
  <c r="BC27" i="6" s="1"/>
  <c r="AZ27" i="6"/>
  <c r="BA27" i="6" s="1"/>
  <c r="BQ27" i="6"/>
  <c r="BL27" i="6"/>
  <c r="BM27" i="6" s="1"/>
  <c r="BE29" i="2"/>
  <c r="AY29" i="2"/>
  <c r="BY29" i="2"/>
  <c r="BZ29" i="2" s="1"/>
  <c r="AZ29" i="1"/>
  <c r="BA29" i="1" s="1"/>
  <c r="AX29" i="1"/>
  <c r="AY29" i="1" s="1"/>
  <c r="BJ29" i="1"/>
  <c r="BK29" i="1" s="1"/>
  <c r="BO29" i="1"/>
  <c r="BL28" i="4"/>
  <c r="BM28" i="4" s="1"/>
  <c r="BA27" i="7"/>
  <c r="AU27" i="7"/>
  <c r="BU27" i="7"/>
  <c r="BV27" i="7" s="1"/>
  <c r="BT26" i="8"/>
  <c r="BC25" i="10"/>
  <c r="BD25" i="10" s="1"/>
  <c r="BA25" i="10"/>
  <c r="BB25" i="10" s="1"/>
  <c r="BM25" i="10"/>
  <c r="BN25" i="10" s="1"/>
  <c r="BR25" i="10"/>
  <c r="BP26" i="8"/>
  <c r="EB26" i="9"/>
  <c r="EC26" i="9" s="1"/>
  <c r="ED26" i="9" s="1"/>
  <c r="EE26" i="9" s="1"/>
  <c r="AQ26" i="9" s="1"/>
  <c r="P26" i="9" s="1"/>
  <c r="S26" i="9" s="1"/>
  <c r="CX30" i="3"/>
  <c r="CU30" i="3"/>
  <c r="CW30" i="3"/>
  <c r="CV30" i="3"/>
  <c r="CT30" i="3"/>
  <c r="DR30" i="3"/>
  <c r="DN30" i="3"/>
  <c r="DP30" i="3"/>
  <c r="DQ30" i="3"/>
  <c r="DO30" i="3"/>
  <c r="DG30" i="3"/>
  <c r="DC30" i="3"/>
  <c r="DF30" i="3"/>
  <c r="DD30" i="3"/>
  <c r="DE30" i="3"/>
  <c r="W30" i="3"/>
  <c r="AL30" i="3" s="1"/>
  <c r="Y30" i="3"/>
  <c r="Q30" i="3"/>
  <c r="R30" i="3" s="1"/>
  <c r="AS30" i="3" s="1"/>
  <c r="AY28" i="4" l="1"/>
  <c r="AZ28" i="4" s="1"/>
  <c r="BA28" i="4" s="1"/>
  <c r="BY28" i="4"/>
  <c r="BZ28" i="4" s="1"/>
  <c r="AU28" i="5"/>
  <c r="BU28" i="5"/>
  <c r="BV28" i="5" s="1"/>
  <c r="BA28" i="5"/>
  <c r="BO27" i="6"/>
  <c r="BN27" i="6"/>
  <c r="BR27" i="6"/>
  <c r="BS27" i="6"/>
  <c r="BM27" i="7"/>
  <c r="BH27" i="7"/>
  <c r="BI27" i="7" s="1"/>
  <c r="BR28" i="4"/>
  <c r="BS28" i="4"/>
  <c r="BO28" i="4"/>
  <c r="BN28" i="4"/>
  <c r="BQ29" i="1"/>
  <c r="BP29" i="1"/>
  <c r="BL29" i="1"/>
  <c r="BM29" i="1"/>
  <c r="BB29" i="2"/>
  <c r="BC29" i="2" s="1"/>
  <c r="AZ29" i="2"/>
  <c r="BA29" i="2" s="1"/>
  <c r="AV27" i="7"/>
  <c r="AW27" i="7" s="1"/>
  <c r="AX27" i="7"/>
  <c r="AY27" i="7" s="1"/>
  <c r="BQ29" i="2"/>
  <c r="BL29" i="2"/>
  <c r="BM29" i="2" s="1"/>
  <c r="BU26" i="8"/>
  <c r="CH26" i="8" s="1"/>
  <c r="BS25" i="10"/>
  <c r="BT25" i="10"/>
  <c r="BO25" i="10"/>
  <c r="BP25" i="10"/>
  <c r="BV26" i="8"/>
  <c r="BW26" i="8" s="1"/>
  <c r="CY30" i="3"/>
  <c r="CZ30" i="3" s="1"/>
  <c r="AT26" i="9"/>
  <c r="DS30" i="3"/>
  <c r="DT30" i="3" s="1"/>
  <c r="X30" i="3"/>
  <c r="Z30" i="3" s="1"/>
  <c r="DH30" i="3"/>
  <c r="DI30" i="3" s="1"/>
  <c r="AK30" i="3"/>
  <c r="AM30" i="3" s="1"/>
  <c r="AH30" i="3"/>
  <c r="AI30" i="3"/>
  <c r="BB28" i="4" l="1"/>
  <c r="BC28" i="4" s="1"/>
  <c r="AZ30" i="3"/>
  <c r="BM28" i="5"/>
  <c r="BH28" i="5"/>
  <c r="BI28" i="5" s="1"/>
  <c r="BR29" i="1"/>
  <c r="AX28" i="5"/>
  <c r="AY28" i="5" s="1"/>
  <c r="AV28" i="5"/>
  <c r="AW28" i="5" s="1"/>
  <c r="BP27" i="6"/>
  <c r="DJ30" i="3"/>
  <c r="DK30" i="3" s="1"/>
  <c r="DU30" i="3" s="1"/>
  <c r="DV30" i="3" s="1"/>
  <c r="BT27" i="6"/>
  <c r="BP28" i="4"/>
  <c r="BN29" i="1"/>
  <c r="BT28" i="4"/>
  <c r="BO29" i="2"/>
  <c r="BN29" i="2"/>
  <c r="BK27" i="7"/>
  <c r="BJ27" i="7"/>
  <c r="BS29" i="2"/>
  <c r="BR29" i="2"/>
  <c r="BO27" i="7"/>
  <c r="BN27" i="7"/>
  <c r="CA26" i="8"/>
  <c r="CB26" i="8" s="1"/>
  <c r="CE26" i="8" s="1"/>
  <c r="BQ25" i="10"/>
  <c r="BA26" i="9"/>
  <c r="AU26" i="9"/>
  <c r="BU26" i="9"/>
  <c r="BV26" i="9" s="1"/>
  <c r="BU25" i="10"/>
  <c r="BT30" i="3"/>
  <c r="BB30" i="3"/>
  <c r="AJ30" i="3"/>
  <c r="BP29" i="2" l="1"/>
  <c r="ES30" i="3"/>
  <c r="ET30" i="3" s="1"/>
  <c r="EU30" i="3" s="1"/>
  <c r="EV30" i="3" s="1"/>
  <c r="BT29" i="2"/>
  <c r="BK28" i="5"/>
  <c r="BJ28" i="5"/>
  <c r="BO28" i="5"/>
  <c r="BN28" i="5"/>
  <c r="BV28" i="4"/>
  <c r="BW28" i="4" s="1"/>
  <c r="BP27" i="7"/>
  <c r="BV27" i="6"/>
  <c r="BW27" i="6" s="1"/>
  <c r="BU27" i="6"/>
  <c r="CD26" i="8"/>
  <c r="CF26" i="8" s="1"/>
  <c r="CG26" i="8" s="1"/>
  <c r="CI26" i="8" s="1"/>
  <c r="CJ26" i="8" s="1"/>
  <c r="CK26" i="8" s="1"/>
  <c r="BT29" i="1"/>
  <c r="BU29" i="1" s="1"/>
  <c r="BS29" i="1"/>
  <c r="BL27" i="7"/>
  <c r="BU28" i="4"/>
  <c r="BW25" i="10"/>
  <c r="BX25" i="10" s="1"/>
  <c r="BV25" i="10"/>
  <c r="AX26" i="9"/>
  <c r="AY26" i="9" s="1"/>
  <c r="AV26" i="9"/>
  <c r="AW26" i="9" s="1"/>
  <c r="BH26" i="9"/>
  <c r="BI26" i="9" s="1"/>
  <c r="BM26" i="9"/>
  <c r="BC30" i="3"/>
  <c r="EA30" i="3"/>
  <c r="DZ30" i="3"/>
  <c r="DX30" i="3"/>
  <c r="DW30" i="3"/>
  <c r="DY30" i="3"/>
  <c r="BU29" i="2" l="1"/>
  <c r="CA29" i="2" s="1"/>
  <c r="CB29" i="2" s="1"/>
  <c r="BV29" i="2"/>
  <c r="BW29" i="2" s="1"/>
  <c r="BP28" i="5"/>
  <c r="BL28" i="5"/>
  <c r="CM26" i="8"/>
  <c r="E26" i="8" s="1"/>
  <c r="C27" i="8" s="1"/>
  <c r="CH27" i="6"/>
  <c r="CA27" i="6"/>
  <c r="CB27" i="6" s="1"/>
  <c r="CA28" i="4"/>
  <c r="CB28" i="4" s="1"/>
  <c r="CH28" i="4"/>
  <c r="BR27" i="7"/>
  <c r="BS27" i="7" s="1"/>
  <c r="BQ27" i="7"/>
  <c r="CF29" i="1"/>
  <c r="BY29" i="1"/>
  <c r="BZ29" i="1" s="1"/>
  <c r="BN26" i="9"/>
  <c r="BO26" i="9"/>
  <c r="BJ26" i="9"/>
  <c r="BK26" i="9"/>
  <c r="CI25" i="10"/>
  <c r="CB25" i="10"/>
  <c r="CC25" i="10" s="1"/>
  <c r="BD30" i="3"/>
  <c r="BE30" i="3"/>
  <c r="EB30" i="3"/>
  <c r="EC30" i="3" s="1"/>
  <c r="ED30" i="3" s="1"/>
  <c r="EE30" i="3" s="1"/>
  <c r="AQ30" i="3" s="1"/>
  <c r="P30" i="3" s="1"/>
  <c r="S30" i="3" s="1"/>
  <c r="CH29" i="2" l="1"/>
  <c r="BQ28" i="5"/>
  <c r="BW28" i="5" s="1"/>
  <c r="BX28" i="5" s="1"/>
  <c r="BZ28" i="5" s="1"/>
  <c r="BR28" i="5"/>
  <c r="BS28" i="5" s="1"/>
  <c r="CE27" i="6"/>
  <c r="CD27" i="6"/>
  <c r="F26" i="8"/>
  <c r="I26" i="8" s="1"/>
  <c r="J26" i="8" s="1"/>
  <c r="D26" i="10" s="1"/>
  <c r="CE29" i="2"/>
  <c r="CD29" i="2"/>
  <c r="CD27" i="7"/>
  <c r="BW27" i="7"/>
  <c r="BX27" i="7" s="1"/>
  <c r="CB29" i="1"/>
  <c r="CC29" i="1"/>
  <c r="CD28" i="4"/>
  <c r="CE28" i="4"/>
  <c r="BL26" i="9"/>
  <c r="CF25" i="10"/>
  <c r="CE25" i="10"/>
  <c r="BP26" i="9"/>
  <c r="AT30" i="3"/>
  <c r="BF30" i="3"/>
  <c r="BG30" i="3" s="1"/>
  <c r="CD28" i="5" l="1"/>
  <c r="CA28" i="5"/>
  <c r="CB28" i="5" s="1"/>
  <c r="CC28" i="5" s="1"/>
  <c r="CF29" i="2"/>
  <c r="CG29" i="2" s="1"/>
  <c r="CI29" i="2" s="1"/>
  <c r="CJ29" i="2" s="1"/>
  <c r="CK29" i="2" s="1"/>
  <c r="CM29" i="2" s="1"/>
  <c r="E29" i="2" s="1"/>
  <c r="C30" i="2" s="1"/>
  <c r="CF27" i="6"/>
  <c r="CG27" i="6" s="1"/>
  <c r="CI27" i="6" s="1"/>
  <c r="CJ27" i="6" s="1"/>
  <c r="CK27" i="6" s="1"/>
  <c r="CD29" i="1"/>
  <c r="CE29" i="1" s="1"/>
  <c r="CG29" i="1" s="1"/>
  <c r="CH29" i="1" s="1"/>
  <c r="CI29" i="1" s="1"/>
  <c r="CK29" i="1" s="1"/>
  <c r="E29" i="1" s="1"/>
  <c r="CA27" i="7"/>
  <c r="BZ27" i="7"/>
  <c r="CF28" i="4"/>
  <c r="CG28" i="4" s="1"/>
  <c r="CI28" i="4" s="1"/>
  <c r="CJ28" i="4" s="1"/>
  <c r="CK28" i="4" s="1"/>
  <c r="CM28" i="4" s="1"/>
  <c r="E28" i="4" s="1"/>
  <c r="C29" i="4" s="1"/>
  <c r="CG25" i="10"/>
  <c r="CH25" i="10" s="1"/>
  <c r="CJ25" i="10" s="1"/>
  <c r="CK25" i="10" s="1"/>
  <c r="CL25" i="10" s="1"/>
  <c r="BR26" i="9"/>
  <c r="BS26" i="9" s="1"/>
  <c r="BQ26" i="9"/>
  <c r="BA30" i="3"/>
  <c r="AU30" i="3"/>
  <c r="BU30" i="3"/>
  <c r="BV30" i="3" s="1"/>
  <c r="CE28" i="5" l="1"/>
  <c r="CF28" i="5" s="1"/>
  <c r="CG28" i="5" s="1"/>
  <c r="CI28" i="5" s="1"/>
  <c r="E28" i="5" s="1"/>
  <c r="C29" i="5" s="1"/>
  <c r="F29" i="2"/>
  <c r="CN25" i="10"/>
  <c r="E25" i="10" s="1"/>
  <c r="C26" i="10" s="1"/>
  <c r="CM27" i="6"/>
  <c r="E27" i="6" s="1"/>
  <c r="C28" i="6" s="1"/>
  <c r="F29" i="1"/>
  <c r="H29" i="2" s="1"/>
  <c r="C30" i="1"/>
  <c r="K30" i="2" s="1"/>
  <c r="M30" i="2" s="1"/>
  <c r="CB27" i="7"/>
  <c r="CC27" i="7" s="1"/>
  <c r="CE27" i="7" s="1"/>
  <c r="CF27" i="7" s="1"/>
  <c r="CG27" i="7" s="1"/>
  <c r="CI27" i="7" s="1"/>
  <c r="E27" i="7" s="1"/>
  <c r="C28" i="7" s="1"/>
  <c r="CD26" i="9"/>
  <c r="BW26" i="9"/>
  <c r="BX26" i="9" s="1"/>
  <c r="AX30" i="3"/>
  <c r="AY30" i="3" s="1"/>
  <c r="AV30" i="3"/>
  <c r="AW30" i="3" s="1"/>
  <c r="BH30" i="3"/>
  <c r="BI30" i="3" s="1"/>
  <c r="BM30" i="3"/>
  <c r="I29" i="2" l="1"/>
  <c r="J29" i="2" s="1"/>
  <c r="D29" i="4" s="1"/>
  <c r="K29" i="4" s="1"/>
  <c r="M29" i="4" s="1"/>
  <c r="F28" i="5"/>
  <c r="H28" i="6" s="1"/>
  <c r="F25" i="10"/>
  <c r="F27" i="6"/>
  <c r="I27" i="6" s="1"/>
  <c r="J27" i="6" s="1"/>
  <c r="D27" i="8" s="1"/>
  <c r="D27" i="9" s="1"/>
  <c r="G27" i="10" s="1"/>
  <c r="L26" i="10"/>
  <c r="N26" i="10" s="1"/>
  <c r="EN26" i="10" s="1"/>
  <c r="G30" i="1"/>
  <c r="K30" i="1" s="1"/>
  <c r="EK30" i="1" s="1"/>
  <c r="F28" i="4"/>
  <c r="EM30" i="2"/>
  <c r="Q30" i="2"/>
  <c r="CU30" i="2"/>
  <c r="CA26" i="9"/>
  <c r="BZ26" i="9"/>
  <c r="BO30" i="3"/>
  <c r="BN30" i="3"/>
  <c r="BJ30" i="3"/>
  <c r="BK30" i="3"/>
  <c r="I28" i="4" l="1"/>
  <c r="J28" i="4" s="1"/>
  <c r="D28" i="6" s="1"/>
  <c r="K27" i="8"/>
  <c r="M27" i="8" s="1"/>
  <c r="CU27" i="8" s="1"/>
  <c r="I25" i="10"/>
  <c r="J25" i="10" s="1"/>
  <c r="K25" i="10" s="1"/>
  <c r="I25" i="1" s="1"/>
  <c r="CV26" i="10"/>
  <c r="AT26" i="10" s="1"/>
  <c r="R26" i="10"/>
  <c r="AK26" i="10" s="1"/>
  <c r="CS30" i="1"/>
  <c r="CU30" i="1" s="1"/>
  <c r="D29" i="5"/>
  <c r="G29" i="5" s="1"/>
  <c r="I29" i="5" s="1"/>
  <c r="O30" i="1"/>
  <c r="AH30" i="1" s="1"/>
  <c r="BP30" i="3"/>
  <c r="F27" i="7"/>
  <c r="H27" i="8" s="1"/>
  <c r="DF30" i="2"/>
  <c r="CW30" i="2"/>
  <c r="AS30" i="2"/>
  <c r="DQ30" i="2"/>
  <c r="AJ30" i="2"/>
  <c r="S30" i="2"/>
  <c r="X30" i="2"/>
  <c r="Z30" i="2" s="1"/>
  <c r="AI30" i="2"/>
  <c r="CB26" i="9"/>
  <c r="CC26" i="9" s="1"/>
  <c r="CE26" i="9" s="1"/>
  <c r="CF26" i="9" s="1"/>
  <c r="CG26" i="9" s="1"/>
  <c r="CI26" i="9" s="1"/>
  <c r="E26" i="9" s="1"/>
  <c r="C27" i="9" s="1"/>
  <c r="BL30" i="3"/>
  <c r="EM27" i="8" l="1"/>
  <c r="Q27" i="8"/>
  <c r="AI27" i="8" s="1"/>
  <c r="K28" i="6"/>
  <c r="M28" i="6" s="1"/>
  <c r="Q28" i="6" s="1"/>
  <c r="D28" i="7"/>
  <c r="G28" i="8" s="1"/>
  <c r="DO30" i="1"/>
  <c r="DS30" i="1" s="1"/>
  <c r="DD30" i="1"/>
  <c r="DI30" i="1" s="1"/>
  <c r="DR26" i="10"/>
  <c r="DW26" i="10" s="1"/>
  <c r="Y26" i="10"/>
  <c r="AA26" i="10" s="1"/>
  <c r="CX26" i="10"/>
  <c r="DA26" i="10" s="1"/>
  <c r="DG26" i="10"/>
  <c r="DK26" i="10" s="1"/>
  <c r="AQ30" i="1"/>
  <c r="AJ26" i="10"/>
  <c r="AL26" i="10" s="1"/>
  <c r="T26" i="10"/>
  <c r="V26" i="10" s="1"/>
  <c r="W26" i="10" s="1"/>
  <c r="AX26" i="10" s="1"/>
  <c r="V30" i="1"/>
  <c r="X30" i="1" s="1"/>
  <c r="Q30" i="1"/>
  <c r="AG30" i="1"/>
  <c r="AI30" i="1" s="1"/>
  <c r="Q29" i="4"/>
  <c r="CU29" i="4"/>
  <c r="EM29" i="4"/>
  <c r="G29" i="6"/>
  <c r="DF27" i="8"/>
  <c r="CW27" i="8"/>
  <c r="AS27" i="8"/>
  <c r="DQ27" i="8"/>
  <c r="AA30" i="2"/>
  <c r="AL30" i="2" s="1"/>
  <c r="U30" i="2"/>
  <c r="V30" i="2" s="1"/>
  <c r="AW30" i="2" s="1"/>
  <c r="AC30" i="2"/>
  <c r="CV30" i="1"/>
  <c r="CY30" i="1"/>
  <c r="CW30" i="1"/>
  <c r="CX30" i="1"/>
  <c r="CZ30" i="1"/>
  <c r="DU30" i="2"/>
  <c r="DS30" i="2"/>
  <c r="DV30" i="2"/>
  <c r="DR30" i="2"/>
  <c r="DT30" i="2"/>
  <c r="CZ30" i="2"/>
  <c r="DA30" i="2"/>
  <c r="CX30" i="2"/>
  <c r="CY30" i="2"/>
  <c r="DB30" i="2"/>
  <c r="AK30" i="2"/>
  <c r="DG30" i="2"/>
  <c r="DH30" i="2"/>
  <c r="DK30" i="2"/>
  <c r="DI30" i="2"/>
  <c r="DJ30" i="2"/>
  <c r="F26" i="9"/>
  <c r="H26" i="10" s="1"/>
  <c r="BQ30" i="3"/>
  <c r="BR30" i="3"/>
  <c r="BS30" i="3" s="1"/>
  <c r="EM28" i="6" l="1"/>
  <c r="CU28" i="6"/>
  <c r="DQ28" i="6" s="1"/>
  <c r="X27" i="8"/>
  <c r="Z27" i="8" s="1"/>
  <c r="AJ27" i="8"/>
  <c r="AK27" i="8" s="1"/>
  <c r="G28" i="7"/>
  <c r="I28" i="7" s="1"/>
  <c r="CQ28" i="7" s="1"/>
  <c r="S27" i="8"/>
  <c r="AC27" i="8" s="1"/>
  <c r="DF30" i="1"/>
  <c r="DT26" i="10"/>
  <c r="DU26" i="10"/>
  <c r="DS26" i="10"/>
  <c r="DV26" i="10"/>
  <c r="DH26" i="10"/>
  <c r="DT30" i="1"/>
  <c r="DP30" i="1"/>
  <c r="DQ30" i="1"/>
  <c r="DR30" i="1"/>
  <c r="DL26" i="10"/>
  <c r="DG30" i="1"/>
  <c r="CY26" i="10"/>
  <c r="CZ26" i="10"/>
  <c r="DB26" i="10"/>
  <c r="DI26" i="10"/>
  <c r="DH30" i="1"/>
  <c r="DE30" i="1"/>
  <c r="AD26" i="10"/>
  <c r="DJ26" i="10"/>
  <c r="DC26" i="10"/>
  <c r="Y30" i="1"/>
  <c r="AK30" i="1" s="1"/>
  <c r="AA30" i="1"/>
  <c r="S30" i="1"/>
  <c r="T30" i="1" s="1"/>
  <c r="AU30" i="1" s="1"/>
  <c r="AB26" i="10"/>
  <c r="AM26" i="10" s="1"/>
  <c r="DF29" i="4"/>
  <c r="AS29" i="4"/>
  <c r="CW29" i="4"/>
  <c r="DQ29" i="4"/>
  <c r="EI29" i="5"/>
  <c r="M29" i="5"/>
  <c r="CQ29" i="5"/>
  <c r="X29" i="4"/>
  <c r="Z29" i="4" s="1"/>
  <c r="AI29" i="4"/>
  <c r="AJ29" i="4"/>
  <c r="S29" i="4"/>
  <c r="G27" i="9"/>
  <c r="I27" i="9" s="1"/>
  <c r="EI27" i="9" s="1"/>
  <c r="DV27" i="8"/>
  <c r="DR27" i="8"/>
  <c r="DT27" i="8"/>
  <c r="DS27" i="8"/>
  <c r="DU27" i="8"/>
  <c r="CY27" i="8"/>
  <c r="CX27" i="8"/>
  <c r="DA27" i="8"/>
  <c r="DB27" i="8"/>
  <c r="CZ27" i="8"/>
  <c r="DK27" i="8"/>
  <c r="DH27" i="8"/>
  <c r="DI27" i="8"/>
  <c r="DG27" i="8"/>
  <c r="DJ27" i="8"/>
  <c r="DW30" i="2"/>
  <c r="DX30" i="2" s="1"/>
  <c r="AB30" i="2"/>
  <c r="AD30" i="2" s="1"/>
  <c r="BX30" i="2" s="1"/>
  <c r="DA30" i="1"/>
  <c r="DB30" i="1" s="1"/>
  <c r="AO30" i="2"/>
  <c r="AS28" i="6"/>
  <c r="CW28" i="6"/>
  <c r="DF28" i="6"/>
  <c r="AJ28" i="6"/>
  <c r="X28" i="6"/>
  <c r="Z28" i="6" s="1"/>
  <c r="S28" i="6"/>
  <c r="AI28" i="6"/>
  <c r="DL30" i="2"/>
  <c r="DM30" i="2" s="1"/>
  <c r="EI28" i="7"/>
  <c r="AP30" i="2"/>
  <c r="DC30" i="2"/>
  <c r="DD30" i="2" s="1"/>
  <c r="AM30" i="2"/>
  <c r="AN30" i="2" s="1"/>
  <c r="CD30" i="3"/>
  <c r="BW30" i="3"/>
  <c r="BX30" i="3" s="1"/>
  <c r="M28" i="7" l="1"/>
  <c r="O28" i="7" s="1"/>
  <c r="AA27" i="8"/>
  <c r="AO27" i="8" s="1"/>
  <c r="U27" i="8"/>
  <c r="V27" i="8" s="1"/>
  <c r="AW27" i="8" s="1"/>
  <c r="DU30" i="1"/>
  <c r="DV30" i="1" s="1"/>
  <c r="DX26" i="10"/>
  <c r="DY26" i="10" s="1"/>
  <c r="DM26" i="10"/>
  <c r="DN26" i="10" s="1"/>
  <c r="DD26" i="10"/>
  <c r="DE26" i="10" s="1"/>
  <c r="DJ30" i="1"/>
  <c r="DK30" i="1" s="1"/>
  <c r="DL30" i="1" s="1"/>
  <c r="DM30" i="1" s="1"/>
  <c r="DW30" i="1" s="1"/>
  <c r="DX30" i="1" s="1"/>
  <c r="AJ30" i="1"/>
  <c r="AL30" i="1" s="1"/>
  <c r="AM30" i="1"/>
  <c r="AP26" i="10"/>
  <c r="AQ26" i="10"/>
  <c r="AN26" i="10"/>
  <c r="AO26" i="10" s="1"/>
  <c r="Z30" i="1"/>
  <c r="AB30" i="1" s="1"/>
  <c r="BV30" i="1" s="1"/>
  <c r="AN30" i="1"/>
  <c r="AC26" i="10"/>
  <c r="AE26" i="10" s="1"/>
  <c r="BY26" i="10" s="1"/>
  <c r="M27" i="9"/>
  <c r="AE27" i="9" s="1"/>
  <c r="CQ27" i="9"/>
  <c r="DB27" i="9" s="1"/>
  <c r="AA29" i="4"/>
  <c r="AP29" i="4" s="1"/>
  <c r="AF29" i="5"/>
  <c r="AE29" i="5"/>
  <c r="T29" i="5"/>
  <c r="V29" i="5" s="1"/>
  <c r="O29" i="5"/>
  <c r="AO29" i="5"/>
  <c r="DB29" i="5"/>
  <c r="DM29" i="5"/>
  <c r="CS29" i="5"/>
  <c r="DV29" i="4"/>
  <c r="DR29" i="4"/>
  <c r="DU29" i="4"/>
  <c r="DT29" i="4"/>
  <c r="DS29" i="4"/>
  <c r="U29" i="4"/>
  <c r="V29" i="4" s="1"/>
  <c r="AW29" i="4" s="1"/>
  <c r="AC29" i="4"/>
  <c r="CY29" i="4"/>
  <c r="CX29" i="4"/>
  <c r="DA29" i="4"/>
  <c r="DB29" i="4"/>
  <c r="CZ29" i="4"/>
  <c r="AK29" i="4"/>
  <c r="DK29" i="4"/>
  <c r="DH29" i="4"/>
  <c r="DJ29" i="4"/>
  <c r="DI29" i="4"/>
  <c r="DG29" i="4"/>
  <c r="AQ30" i="2"/>
  <c r="BG30" i="2" s="1"/>
  <c r="DC27" i="8"/>
  <c r="DD27" i="8" s="1"/>
  <c r="AK28" i="6"/>
  <c r="DL27" i="8"/>
  <c r="DM27" i="8" s="1"/>
  <c r="DW27" i="8"/>
  <c r="DX27" i="8" s="1"/>
  <c r="CX28" i="6"/>
  <c r="CZ28" i="6"/>
  <c r="DA28" i="6"/>
  <c r="CY28" i="6"/>
  <c r="DB28" i="6"/>
  <c r="CS28" i="7"/>
  <c r="DM28" i="7"/>
  <c r="DB28" i="7"/>
  <c r="AO28" i="7"/>
  <c r="AC28" i="6"/>
  <c r="U28" i="6"/>
  <c r="V28" i="6" s="1"/>
  <c r="AW28" i="6" s="1"/>
  <c r="AA28" i="6"/>
  <c r="AL28" i="6" s="1"/>
  <c r="DN30" i="2"/>
  <c r="DO30" i="2" s="1"/>
  <c r="DK28" i="6"/>
  <c r="DJ28" i="6"/>
  <c r="DH28" i="6"/>
  <c r="DI28" i="6"/>
  <c r="DG28" i="6"/>
  <c r="DU28" i="6"/>
  <c r="DR28" i="6"/>
  <c r="DS28" i="6"/>
  <c r="DV28" i="6"/>
  <c r="DT28" i="6"/>
  <c r="CA30" i="3"/>
  <c r="BZ30" i="3"/>
  <c r="AE28" i="7" l="1"/>
  <c r="T28" i="7"/>
  <c r="V28" i="7" s="1"/>
  <c r="W28" i="7" s="1"/>
  <c r="X28" i="7" s="1"/>
  <c r="AF28" i="7"/>
  <c r="AP27" i="8"/>
  <c r="AM27" i="8"/>
  <c r="AB27" i="8"/>
  <c r="AD27" i="8" s="1"/>
  <c r="BX27" i="8" s="1"/>
  <c r="AL27" i="8"/>
  <c r="AN27" i="8" s="1"/>
  <c r="AQ27" i="8"/>
  <c r="DO26" i="10"/>
  <c r="DP26" i="10" s="1"/>
  <c r="DZ26" i="10" s="1"/>
  <c r="EA26" i="10" s="1"/>
  <c r="AO30" i="1"/>
  <c r="BE30" i="1" s="1"/>
  <c r="BF30" i="1" s="1"/>
  <c r="AR26" i="10"/>
  <c r="BE26" i="10" s="1"/>
  <c r="DM27" i="9"/>
  <c r="DP27" i="9" s="1"/>
  <c r="O27" i="9"/>
  <c r="Q27" i="9" s="1"/>
  <c r="R27" i="9" s="1"/>
  <c r="AS27" i="9" s="1"/>
  <c r="T27" i="9"/>
  <c r="V27" i="9" s="1"/>
  <c r="AF27" i="9"/>
  <c r="AG27" i="9" s="1"/>
  <c r="AL29" i="4"/>
  <c r="AB29" i="4"/>
  <c r="AD29" i="4" s="1"/>
  <c r="AO27" i="9"/>
  <c r="CS27" i="9"/>
  <c r="CW27" i="9" s="1"/>
  <c r="AG29" i="5"/>
  <c r="AM29" i="4"/>
  <c r="AO29" i="4"/>
  <c r="AQ29" i="4" s="1"/>
  <c r="CV29" i="5"/>
  <c r="CX29" i="5"/>
  <c r="CT29" i="5"/>
  <c r="CU29" i="5"/>
  <c r="CW29" i="5"/>
  <c r="DG29" i="5"/>
  <c r="DF29" i="5"/>
  <c r="DC29" i="5"/>
  <c r="DD29" i="5"/>
  <c r="DE29" i="5"/>
  <c r="DL29" i="4"/>
  <c r="DM29" i="4" s="1"/>
  <c r="Q29" i="5"/>
  <c r="R29" i="5" s="1"/>
  <c r="AS29" i="5" s="1"/>
  <c r="Y29" i="5"/>
  <c r="W29" i="5"/>
  <c r="X29" i="5" s="1"/>
  <c r="DC29" i="4"/>
  <c r="DD29" i="4" s="1"/>
  <c r="DW29" i="4"/>
  <c r="DX29" i="4" s="1"/>
  <c r="DN29" i="5"/>
  <c r="DR29" i="5"/>
  <c r="DP29" i="5"/>
  <c r="DO29" i="5"/>
  <c r="DQ29" i="5"/>
  <c r="BD30" i="2"/>
  <c r="BF30" i="2"/>
  <c r="DN27" i="8"/>
  <c r="DO27" i="8" s="1"/>
  <c r="EW27" i="8" s="1"/>
  <c r="EX27" i="8" s="1"/>
  <c r="EY27" i="8" s="1"/>
  <c r="EZ27" i="8" s="1"/>
  <c r="EU30" i="1"/>
  <c r="EV30" i="1" s="1"/>
  <c r="EW30" i="1" s="1"/>
  <c r="EX30" i="1" s="1"/>
  <c r="DL28" i="6"/>
  <c r="DM28" i="6" s="1"/>
  <c r="CB30" i="3"/>
  <c r="CC30" i="3" s="1"/>
  <c r="CE30" i="3" s="1"/>
  <c r="CF30" i="3" s="1"/>
  <c r="CG30" i="3" s="1"/>
  <c r="CI30" i="3" s="1"/>
  <c r="E30" i="3" s="1"/>
  <c r="C31" i="3" s="1"/>
  <c r="DW28" i="6"/>
  <c r="DX28" i="6" s="1"/>
  <c r="AP28" i="6"/>
  <c r="CV28" i="7"/>
  <c r="CT28" i="7"/>
  <c r="CU28" i="7"/>
  <c r="CW28" i="7"/>
  <c r="CX28" i="7"/>
  <c r="Y28" i="7"/>
  <c r="Q28" i="7"/>
  <c r="R28" i="7" s="1"/>
  <c r="AS28" i="7" s="1"/>
  <c r="DY30" i="2"/>
  <c r="DZ30" i="2" s="1"/>
  <c r="EW30" i="2"/>
  <c r="DY30" i="1"/>
  <c r="DZ30" i="1"/>
  <c r="EA30" i="1"/>
  <c r="EB30" i="1"/>
  <c r="EC30" i="1"/>
  <c r="AO28" i="6"/>
  <c r="DC28" i="6"/>
  <c r="DD28" i="6" s="1"/>
  <c r="BI30" i="2"/>
  <c r="BH30" i="2"/>
  <c r="AB28" i="6"/>
  <c r="AD28" i="6" s="1"/>
  <c r="DF28" i="7"/>
  <c r="DD28" i="7"/>
  <c r="DG28" i="7"/>
  <c r="DC28" i="7"/>
  <c r="DE28" i="7"/>
  <c r="AG28" i="7"/>
  <c r="AM28" i="6"/>
  <c r="AN28" i="6" s="1"/>
  <c r="DR28" i="7"/>
  <c r="DO28" i="7"/>
  <c r="DQ28" i="7"/>
  <c r="DN28" i="7"/>
  <c r="DP28" i="7"/>
  <c r="DD27" i="9"/>
  <c r="DC27" i="9"/>
  <c r="DE27" i="9"/>
  <c r="DF27" i="9"/>
  <c r="DG27" i="9"/>
  <c r="BD27" i="8" l="1"/>
  <c r="BG27" i="8"/>
  <c r="BI27" i="8" s="1"/>
  <c r="BF27" i="8"/>
  <c r="EX26" i="10"/>
  <c r="BB30" i="1"/>
  <c r="BD30" i="1"/>
  <c r="DO27" i="9"/>
  <c r="DQ27" i="9"/>
  <c r="DN27" i="9"/>
  <c r="Y27" i="9"/>
  <c r="BG30" i="1"/>
  <c r="BH30" i="1" s="1"/>
  <c r="BH26" i="10"/>
  <c r="BJ26" i="10" s="1"/>
  <c r="BG26" i="10"/>
  <c r="DR27" i="9"/>
  <c r="W27" i="9"/>
  <c r="X27" i="9" s="1"/>
  <c r="CT27" i="9"/>
  <c r="CU27" i="9"/>
  <c r="CX27" i="9"/>
  <c r="CV27" i="9"/>
  <c r="AN29" i="4"/>
  <c r="BG29" i="4" s="1"/>
  <c r="BD29" i="4"/>
  <c r="BF29" i="4"/>
  <c r="BX29" i="4"/>
  <c r="Z29" i="5"/>
  <c r="BT29" i="5" s="1"/>
  <c r="AQ28" i="6"/>
  <c r="BG28" i="6" s="1"/>
  <c r="BI28" i="6" s="1"/>
  <c r="DN29" i="4"/>
  <c r="DO29" i="4" s="1"/>
  <c r="DY29" i="4" s="1"/>
  <c r="DZ29" i="4" s="1"/>
  <c r="EB29" i="4" s="1"/>
  <c r="CY29" i="5"/>
  <c r="CZ29" i="5" s="1"/>
  <c r="AL29" i="5"/>
  <c r="AH29" i="5"/>
  <c r="DH29" i="5"/>
  <c r="DI29" i="5" s="1"/>
  <c r="AK29" i="5"/>
  <c r="AI29" i="5"/>
  <c r="DS29" i="5"/>
  <c r="DT29" i="5" s="1"/>
  <c r="BH27" i="8"/>
  <c r="BJ27" i="8" s="1"/>
  <c r="BK27" i="8" s="1"/>
  <c r="DN28" i="6"/>
  <c r="DO28" i="6" s="1"/>
  <c r="DY28" i="6" s="1"/>
  <c r="DZ28" i="6" s="1"/>
  <c r="BJ30" i="2"/>
  <c r="BK30" i="2" s="1"/>
  <c r="DY27" i="8"/>
  <c r="DZ27" i="8" s="1"/>
  <c r="EA27" i="8" s="1"/>
  <c r="G31" i="3"/>
  <c r="I31" i="3" s="1"/>
  <c r="Z28" i="7"/>
  <c r="BT28" i="7" s="1"/>
  <c r="BX28" i="6"/>
  <c r="ED30" i="2"/>
  <c r="EC30" i="2"/>
  <c r="EB30" i="2"/>
  <c r="EE30" i="2"/>
  <c r="EA30" i="2"/>
  <c r="DH28" i="7"/>
  <c r="DI28" i="7" s="1"/>
  <c r="AH28" i="7"/>
  <c r="DS28" i="7"/>
  <c r="DT28" i="7" s="1"/>
  <c r="AL28" i="7"/>
  <c r="CY28" i="7"/>
  <c r="CZ28" i="7" s="1"/>
  <c r="ED30" i="1"/>
  <c r="EE30" i="1" s="1"/>
  <c r="EF30" i="1" s="1"/>
  <c r="EG30" i="1" s="1"/>
  <c r="AS30" i="1" s="1"/>
  <c r="R30" i="1" s="1"/>
  <c r="U30" i="1" s="1"/>
  <c r="AK28" i="7"/>
  <c r="EX30" i="2"/>
  <c r="EY30" i="2" s="1"/>
  <c r="EZ30" i="2" s="1"/>
  <c r="AI28" i="7"/>
  <c r="DH27" i="9"/>
  <c r="DI27" i="9" s="1"/>
  <c r="EY26" i="10"/>
  <c r="EZ26" i="10" s="1"/>
  <c r="FA26" i="10" s="1"/>
  <c r="EC26" i="10"/>
  <c r="EE26" i="10"/>
  <c r="ED26" i="10"/>
  <c r="EF26" i="10"/>
  <c r="EB26" i="10"/>
  <c r="F30" i="3"/>
  <c r="H30" i="4" s="1"/>
  <c r="BI30" i="1" l="1"/>
  <c r="AK27" i="9"/>
  <c r="AL27" i="9"/>
  <c r="BI26" i="10"/>
  <c r="Z27" i="9"/>
  <c r="BT27" i="9" s="1"/>
  <c r="DS27" i="9"/>
  <c r="DT27" i="9" s="1"/>
  <c r="AH27" i="9"/>
  <c r="AI27" i="9"/>
  <c r="CY27" i="9"/>
  <c r="CZ27" i="9" s="1"/>
  <c r="DJ27" i="9" s="1"/>
  <c r="DK27" i="9" s="1"/>
  <c r="DU27" i="9" s="1"/>
  <c r="DV27" i="9" s="1"/>
  <c r="EE29" i="4"/>
  <c r="BF28" i="6"/>
  <c r="ED29" i="4"/>
  <c r="EW29" i="4"/>
  <c r="EX29" i="4" s="1"/>
  <c r="EY29" i="4" s="1"/>
  <c r="EZ29" i="4" s="1"/>
  <c r="EA29" i="4"/>
  <c r="DJ29" i="5"/>
  <c r="DK29" i="5" s="1"/>
  <c r="DU29" i="5" s="1"/>
  <c r="DV29" i="5" s="1"/>
  <c r="BD28" i="6"/>
  <c r="EC29" i="4"/>
  <c r="BI29" i="4"/>
  <c r="BH29" i="4"/>
  <c r="AJ29" i="5"/>
  <c r="AM29" i="5"/>
  <c r="EW28" i="6"/>
  <c r="EX28" i="6" s="1"/>
  <c r="EY28" i="6" s="1"/>
  <c r="EZ28" i="6" s="1"/>
  <c r="ED27" i="8"/>
  <c r="EB27" i="8"/>
  <c r="EC27" i="8"/>
  <c r="EE27" i="8"/>
  <c r="BH28" i="6"/>
  <c r="BJ28" i="6" s="1"/>
  <c r="AM28" i="7"/>
  <c r="AZ28" i="7" s="1"/>
  <c r="DJ28" i="7"/>
  <c r="DK28" i="7" s="1"/>
  <c r="ES28" i="7" s="1"/>
  <c r="AV30" i="1"/>
  <c r="EF30" i="2"/>
  <c r="EG30" i="2" s="1"/>
  <c r="EH30" i="2" s="1"/>
  <c r="EI30" i="2" s="1"/>
  <c r="AU30" i="2" s="1"/>
  <c r="T30" i="2" s="1"/>
  <c r="W30" i="2" s="1"/>
  <c r="AJ28" i="7"/>
  <c r="EE28" i="6"/>
  <c r="EB28" i="6"/>
  <c r="EC28" i="6"/>
  <c r="EA28" i="6"/>
  <c r="ED28" i="6"/>
  <c r="EG26" i="10"/>
  <c r="EH26" i="10" s="1"/>
  <c r="EI26" i="10" s="1"/>
  <c r="EJ26" i="10" s="1"/>
  <c r="AV26" i="10" s="1"/>
  <c r="U26" i="10" s="1"/>
  <c r="BK26" i="10"/>
  <c r="BL26" i="10" s="1"/>
  <c r="EI31" i="3"/>
  <c r="M31" i="3"/>
  <c r="CQ31" i="3"/>
  <c r="AM27" i="9" l="1"/>
  <c r="AZ27" i="9" s="1"/>
  <c r="AJ27" i="9"/>
  <c r="EF29" i="4"/>
  <c r="EG29" i="4" s="1"/>
  <c r="EH29" i="4" s="1"/>
  <c r="EI29" i="4" s="1"/>
  <c r="AU29" i="4" s="1"/>
  <c r="T29" i="4" s="1"/>
  <c r="W29" i="4" s="1"/>
  <c r="AX29" i="4" s="1"/>
  <c r="BE29" i="4" s="1"/>
  <c r="ES29" i="5"/>
  <c r="ET29" i="5" s="1"/>
  <c r="EU29" i="5" s="1"/>
  <c r="EV29" i="5" s="1"/>
  <c r="BK28" i="6"/>
  <c r="BJ29" i="4"/>
  <c r="BK29" i="4" s="1"/>
  <c r="DW29" i="5"/>
  <c r="DY29" i="5"/>
  <c r="EA29" i="5"/>
  <c r="DZ29" i="5"/>
  <c r="DX29" i="5"/>
  <c r="EF27" i="8"/>
  <c r="EG27" i="8" s="1"/>
  <c r="EH27" i="8" s="1"/>
  <c r="EI27" i="8" s="1"/>
  <c r="AU27" i="8" s="1"/>
  <c r="T27" i="8" s="1"/>
  <c r="W27" i="8" s="1"/>
  <c r="AX27" i="8" s="1"/>
  <c r="AY27" i="8" s="1"/>
  <c r="AZ29" i="5"/>
  <c r="BB29" i="5"/>
  <c r="BC29" i="5"/>
  <c r="BC28" i="7"/>
  <c r="BD28" i="7" s="1"/>
  <c r="DU28" i="7"/>
  <c r="DV28" i="7" s="1"/>
  <c r="DY28" i="7" s="1"/>
  <c r="BB28" i="7"/>
  <c r="X26" i="10"/>
  <c r="AY26" i="10" s="1"/>
  <c r="EF28" i="6"/>
  <c r="EG28" i="6" s="1"/>
  <c r="EH28" i="6" s="1"/>
  <c r="EI28" i="6" s="1"/>
  <c r="AU28" i="6" s="1"/>
  <c r="T28" i="6" s="1"/>
  <c r="BC30" i="1"/>
  <c r="AW30" i="1"/>
  <c r="BW30" i="1"/>
  <c r="BX30" i="1" s="1"/>
  <c r="AX30" i="2"/>
  <c r="ET28" i="7"/>
  <c r="EU28" i="7" s="1"/>
  <c r="EV28" i="7" s="1"/>
  <c r="ES27" i="9"/>
  <c r="ET27" i="9" s="1"/>
  <c r="EU27" i="9" s="1"/>
  <c r="EV27" i="9" s="1"/>
  <c r="DX27" i="9"/>
  <c r="DW27" i="9"/>
  <c r="DY27" i="9"/>
  <c r="DZ27" i="9"/>
  <c r="EA27" i="9"/>
  <c r="CS31" i="3"/>
  <c r="DB31" i="3"/>
  <c r="DM31" i="3"/>
  <c r="AO31" i="3"/>
  <c r="AE31" i="3"/>
  <c r="AF31" i="3"/>
  <c r="O31" i="3"/>
  <c r="T31" i="3"/>
  <c r="V31" i="3" s="1"/>
  <c r="BC27" i="9" l="1"/>
  <c r="BE27" i="9" s="1"/>
  <c r="BB27" i="9"/>
  <c r="BY29" i="4"/>
  <c r="BZ29" i="4" s="1"/>
  <c r="AY29" i="4"/>
  <c r="BB29" i="4" s="1"/>
  <c r="BC29" i="4" s="1"/>
  <c r="BE27" i="8"/>
  <c r="BL27" i="8" s="1"/>
  <c r="BM27" i="8" s="1"/>
  <c r="BY27" i="8"/>
  <c r="BZ27" i="8" s="1"/>
  <c r="BE29" i="5"/>
  <c r="BD29" i="5"/>
  <c r="EB29" i="5"/>
  <c r="EC29" i="5" s="1"/>
  <c r="ED29" i="5" s="1"/>
  <c r="EE29" i="5" s="1"/>
  <c r="AQ29" i="5" s="1"/>
  <c r="P29" i="5" s="1"/>
  <c r="S29" i="5" s="1"/>
  <c r="AT29" i="5" s="1"/>
  <c r="BE28" i="7"/>
  <c r="BF28" i="7" s="1"/>
  <c r="BG28" i="7" s="1"/>
  <c r="EA28" i="7"/>
  <c r="DW28" i="7"/>
  <c r="DZ28" i="7"/>
  <c r="DX28" i="7"/>
  <c r="W28" i="6"/>
  <c r="AX28" i="6" s="1"/>
  <c r="BB27" i="8"/>
  <c r="BC27" i="8" s="1"/>
  <c r="AZ27" i="8"/>
  <c r="BA27" i="8" s="1"/>
  <c r="BF26" i="10"/>
  <c r="BR26" i="10" s="1"/>
  <c r="BZ26" i="10"/>
  <c r="CA26" i="10" s="1"/>
  <c r="AZ26" i="10"/>
  <c r="BA26" i="10" s="1"/>
  <c r="BB26" i="10" s="1"/>
  <c r="BE30" i="2"/>
  <c r="AY30" i="2"/>
  <c r="BY30" i="2"/>
  <c r="BZ30" i="2" s="1"/>
  <c r="AZ30" i="1"/>
  <c r="BA30" i="1" s="1"/>
  <c r="AX30" i="1"/>
  <c r="AY30" i="1" s="1"/>
  <c r="BJ30" i="1"/>
  <c r="BK30" i="1" s="1"/>
  <c r="BO30" i="1"/>
  <c r="BL29" i="4"/>
  <c r="BM29" i="4" s="1"/>
  <c r="BQ29" i="4"/>
  <c r="EB27" i="9"/>
  <c r="EC27" i="9" s="1"/>
  <c r="ED27" i="9" s="1"/>
  <c r="EE27" i="9" s="1"/>
  <c r="AQ27" i="9" s="1"/>
  <c r="P27" i="9" s="1"/>
  <c r="AG31" i="3"/>
  <c r="DR31" i="3"/>
  <c r="DO31" i="3"/>
  <c r="DP31" i="3"/>
  <c r="DN31" i="3"/>
  <c r="DQ31" i="3"/>
  <c r="Q31" i="3"/>
  <c r="R31" i="3" s="1"/>
  <c r="AS31" i="3" s="1"/>
  <c r="Y31" i="3"/>
  <c r="DG31" i="3"/>
  <c r="DF31" i="3"/>
  <c r="DC31" i="3"/>
  <c r="DE31" i="3"/>
  <c r="DD31" i="3"/>
  <c r="CX31" i="3"/>
  <c r="CV31" i="3"/>
  <c r="CW31" i="3"/>
  <c r="CT31" i="3"/>
  <c r="CU31" i="3"/>
  <c r="W31" i="3"/>
  <c r="AL31" i="3" s="1"/>
  <c r="BD27" i="9" l="1"/>
  <c r="BF27" i="9" s="1"/>
  <c r="BG27" i="9" s="1"/>
  <c r="AZ29" i="4"/>
  <c r="BA29" i="4" s="1"/>
  <c r="BQ27" i="8"/>
  <c r="BR27" i="8" s="1"/>
  <c r="BF29" i="5"/>
  <c r="BG29" i="5" s="1"/>
  <c r="BA29" i="5"/>
  <c r="AU29" i="5"/>
  <c r="BU29" i="5"/>
  <c r="BV29" i="5" s="1"/>
  <c r="EB28" i="7"/>
  <c r="EC28" i="7" s="1"/>
  <c r="ED28" i="7" s="1"/>
  <c r="EE28" i="7" s="1"/>
  <c r="AQ28" i="7" s="1"/>
  <c r="P28" i="7" s="1"/>
  <c r="S28" i="7" s="1"/>
  <c r="AT28" i="7" s="1"/>
  <c r="BC26" i="10"/>
  <c r="BD26" i="10" s="1"/>
  <c r="BE28" i="6"/>
  <c r="BQ28" i="6" s="1"/>
  <c r="AY28" i="6"/>
  <c r="BB28" i="6" s="1"/>
  <c r="BC28" i="6" s="1"/>
  <c r="BY28" i="6"/>
  <c r="BZ28" i="6" s="1"/>
  <c r="BO27" i="8"/>
  <c r="BN27" i="8"/>
  <c r="BM26" i="10"/>
  <c r="BN26" i="10" s="1"/>
  <c r="BO26" i="10" s="1"/>
  <c r="S27" i="9"/>
  <c r="AT27" i="9" s="1"/>
  <c r="BR29" i="4"/>
  <c r="BS29" i="4"/>
  <c r="BO29" i="4"/>
  <c r="BN29" i="4"/>
  <c r="BP30" i="1"/>
  <c r="BQ30" i="1"/>
  <c r="BL30" i="1"/>
  <c r="BM30" i="1"/>
  <c r="BB30" i="2"/>
  <c r="BC30" i="2" s="1"/>
  <c r="AZ30" i="2"/>
  <c r="BA30" i="2" s="1"/>
  <c r="BQ30" i="2"/>
  <c r="BL30" i="2"/>
  <c r="BM30" i="2" s="1"/>
  <c r="BS26" i="10"/>
  <c r="BT26" i="10"/>
  <c r="CY31" i="3"/>
  <c r="CZ31" i="3" s="1"/>
  <c r="DS31" i="3"/>
  <c r="DT31" i="3" s="1"/>
  <c r="DH31" i="3"/>
  <c r="DI31" i="3" s="1"/>
  <c r="AH31" i="3"/>
  <c r="AK31" i="3"/>
  <c r="AM31" i="3" s="1"/>
  <c r="X31" i="3"/>
  <c r="Z31" i="3" s="1"/>
  <c r="AI31" i="3"/>
  <c r="BS27" i="8" l="1"/>
  <c r="BT27" i="8" s="1"/>
  <c r="BL28" i="6"/>
  <c r="BM28" i="6" s="1"/>
  <c r="BO28" i="6" s="1"/>
  <c r="AX29" i="5"/>
  <c r="AY29" i="5" s="1"/>
  <c r="AV29" i="5"/>
  <c r="AW29" i="5" s="1"/>
  <c r="BH29" i="5"/>
  <c r="BI29" i="5" s="1"/>
  <c r="BM29" i="5"/>
  <c r="BP29" i="4"/>
  <c r="BP27" i="8"/>
  <c r="AZ31" i="3"/>
  <c r="AZ28" i="6"/>
  <c r="BA28" i="6" s="1"/>
  <c r="BP26" i="10"/>
  <c r="BQ26" i="10" s="1"/>
  <c r="AU27" i="9"/>
  <c r="AX27" i="9" s="1"/>
  <c r="AY27" i="9" s="1"/>
  <c r="BU27" i="9"/>
  <c r="BV27" i="9" s="1"/>
  <c r="BA27" i="9"/>
  <c r="BM27" i="9" s="1"/>
  <c r="DJ31" i="3"/>
  <c r="DK31" i="3" s="1"/>
  <c r="ES31" i="3" s="1"/>
  <c r="BS30" i="2"/>
  <c r="BR30" i="2"/>
  <c r="BA28" i="7"/>
  <c r="AU28" i="7"/>
  <c r="BU28" i="7"/>
  <c r="BV28" i="7" s="1"/>
  <c r="BT29" i="4"/>
  <c r="BN30" i="1"/>
  <c r="BR28" i="6"/>
  <c r="BS28" i="6"/>
  <c r="BO30" i="2"/>
  <c r="BN30" i="2"/>
  <c r="BR30" i="1"/>
  <c r="BU26" i="10"/>
  <c r="AJ31" i="3"/>
  <c r="BC31" i="3" s="1"/>
  <c r="BT31" i="3"/>
  <c r="BB31" i="3"/>
  <c r="BN28" i="6" l="1"/>
  <c r="BP28" i="6" s="1"/>
  <c r="DU31" i="3"/>
  <c r="DV31" i="3" s="1"/>
  <c r="EA31" i="3" s="1"/>
  <c r="BT30" i="2"/>
  <c r="BV29" i="4"/>
  <c r="BW29" i="4" s="1"/>
  <c r="BU29" i="4"/>
  <c r="CH29" i="4" s="1"/>
  <c r="BN29" i="5"/>
  <c r="BO29" i="5"/>
  <c r="BK29" i="5"/>
  <c r="BJ29" i="5"/>
  <c r="BU27" i="8"/>
  <c r="CH27" i="8" s="1"/>
  <c r="BV27" i="8"/>
  <c r="BW27" i="8" s="1"/>
  <c r="BP30" i="2"/>
  <c r="AV27" i="9"/>
  <c r="AW27" i="9" s="1"/>
  <c r="BH27" i="9"/>
  <c r="BI27" i="9" s="1"/>
  <c r="BK27" i="9" s="1"/>
  <c r="BW26" i="10"/>
  <c r="BX26" i="10" s="1"/>
  <c r="AX28" i="7"/>
  <c r="AY28" i="7" s="1"/>
  <c r="AV28" i="7"/>
  <c r="AW28" i="7" s="1"/>
  <c r="BH28" i="7"/>
  <c r="BI28" i="7" s="1"/>
  <c r="BM28" i="7"/>
  <c r="BT28" i="6"/>
  <c r="BT30" i="1"/>
  <c r="BU30" i="1" s="1"/>
  <c r="BS30" i="1"/>
  <c r="BN27" i="9"/>
  <c r="BO27" i="9"/>
  <c r="BV26" i="10"/>
  <c r="ET31" i="3"/>
  <c r="EU31" i="3" s="1"/>
  <c r="EV31" i="3" s="1"/>
  <c r="BD31" i="3"/>
  <c r="BE31" i="3"/>
  <c r="BV30" i="2" l="1"/>
  <c r="BW30" i="2" s="1"/>
  <c r="DX31" i="3"/>
  <c r="DW31" i="3"/>
  <c r="DY31" i="3"/>
  <c r="DZ31" i="3"/>
  <c r="BU30" i="2"/>
  <c r="CA30" i="2" s="1"/>
  <c r="CB30" i="2" s="1"/>
  <c r="CA29" i="4"/>
  <c r="CB29" i="4" s="1"/>
  <c r="CD29" i="4" s="1"/>
  <c r="BP29" i="5"/>
  <c r="CA27" i="8"/>
  <c r="CB27" i="8" s="1"/>
  <c r="CD27" i="8" s="1"/>
  <c r="BL29" i="5"/>
  <c r="BV28" i="6"/>
  <c r="BW28" i="6" s="1"/>
  <c r="BJ27" i="9"/>
  <c r="BL27" i="9" s="1"/>
  <c r="BU28" i="6"/>
  <c r="CA28" i="6" s="1"/>
  <c r="CB28" i="6" s="1"/>
  <c r="CF30" i="1"/>
  <c r="BY30" i="1"/>
  <c r="BZ30" i="1" s="1"/>
  <c r="BO28" i="7"/>
  <c r="BN28" i="7"/>
  <c r="BJ28" i="7"/>
  <c r="BK28" i="7"/>
  <c r="BP27" i="9"/>
  <c r="CI26" i="10"/>
  <c r="CB26" i="10"/>
  <c r="CC26" i="10" s="1"/>
  <c r="BF31" i="3"/>
  <c r="BG31" i="3" s="1"/>
  <c r="EB31" i="3" l="1"/>
  <c r="EC31" i="3" s="1"/>
  <c r="ED31" i="3" s="1"/>
  <c r="EE31" i="3" s="1"/>
  <c r="AQ31" i="3" s="1"/>
  <c r="P31" i="3" s="1"/>
  <c r="S31" i="3" s="1"/>
  <c r="AT31" i="3" s="1"/>
  <c r="CH30" i="2"/>
  <c r="CE29" i="4"/>
  <c r="CF29" i="4" s="1"/>
  <c r="CG29" i="4" s="1"/>
  <c r="CI29" i="4" s="1"/>
  <c r="CJ29" i="4" s="1"/>
  <c r="CK29" i="4" s="1"/>
  <c r="CM29" i="4" s="1"/>
  <c r="E29" i="4" s="1"/>
  <c r="C30" i="4" s="1"/>
  <c r="CE27" i="8"/>
  <c r="CF27" i="8" s="1"/>
  <c r="CG27" i="8" s="1"/>
  <c r="CI27" i="8" s="1"/>
  <c r="CJ27" i="8" s="1"/>
  <c r="CK27" i="8" s="1"/>
  <c r="CM27" i="8" s="1"/>
  <c r="E27" i="8" s="1"/>
  <c r="C28" i="8" s="1"/>
  <c r="BR29" i="5"/>
  <c r="BS29" i="5" s="1"/>
  <c r="BQ29" i="5"/>
  <c r="CH28" i="6"/>
  <c r="BP28" i="7"/>
  <c r="CC30" i="1"/>
  <c r="CB30" i="1"/>
  <c r="BL28" i="7"/>
  <c r="CE30" i="2"/>
  <c r="CD30" i="2"/>
  <c r="CE28" i="6"/>
  <c r="CD28" i="6"/>
  <c r="BQ27" i="9"/>
  <c r="BW27" i="9" s="1"/>
  <c r="BX27" i="9" s="1"/>
  <c r="BR27" i="9"/>
  <c r="BS27" i="9" s="1"/>
  <c r="CE26" i="10"/>
  <c r="CF26" i="10"/>
  <c r="BR28" i="7" l="1"/>
  <c r="BS28" i="7" s="1"/>
  <c r="CD30" i="1"/>
  <c r="CE30" i="1" s="1"/>
  <c r="CG30" i="1" s="1"/>
  <c r="CH30" i="1" s="1"/>
  <c r="CI30" i="1" s="1"/>
  <c r="CK30" i="1" s="1"/>
  <c r="E30" i="1" s="1"/>
  <c r="F30" i="1" s="1"/>
  <c r="H30" i="2" s="1"/>
  <c r="CD29" i="5"/>
  <c r="BW29" i="5"/>
  <c r="BX29" i="5" s="1"/>
  <c r="CD27" i="9"/>
  <c r="CF28" i="6"/>
  <c r="CG28" i="6" s="1"/>
  <c r="CI28" i="6" s="1"/>
  <c r="CJ28" i="6" s="1"/>
  <c r="CK28" i="6" s="1"/>
  <c r="CF30" i="2"/>
  <c r="CG30" i="2" s="1"/>
  <c r="CI30" i="2" s="1"/>
  <c r="CJ30" i="2" s="1"/>
  <c r="CK30" i="2" s="1"/>
  <c r="CM30" i="2" s="1"/>
  <c r="E30" i="2" s="1"/>
  <c r="C31" i="2" s="1"/>
  <c r="BQ28" i="7"/>
  <c r="CG26" i="10"/>
  <c r="CH26" i="10" s="1"/>
  <c r="CJ26" i="10" s="1"/>
  <c r="CK26" i="10" s="1"/>
  <c r="CL26" i="10" s="1"/>
  <c r="CA27" i="9"/>
  <c r="BZ27" i="9"/>
  <c r="BA31" i="3"/>
  <c r="AU31" i="3"/>
  <c r="BU31" i="3"/>
  <c r="BV31" i="3" s="1"/>
  <c r="C31" i="1" l="1"/>
  <c r="G31" i="1" s="1"/>
  <c r="K31" i="1" s="1"/>
  <c r="CA29" i="5"/>
  <c r="BZ29" i="5"/>
  <c r="CN26" i="10"/>
  <c r="E26" i="10" s="1"/>
  <c r="C27" i="10" s="1"/>
  <c r="CM28" i="6"/>
  <c r="E28" i="6" s="1"/>
  <c r="F28" i="6" s="1"/>
  <c r="I28" i="6" s="1"/>
  <c r="J28" i="6" s="1"/>
  <c r="D28" i="8" s="1"/>
  <c r="F27" i="8"/>
  <c r="I27" i="8" s="1"/>
  <c r="J27" i="8" s="1"/>
  <c r="D27" i="10" s="1"/>
  <c r="K31" i="2"/>
  <c r="M31" i="2" s="1"/>
  <c r="BW28" i="7"/>
  <c r="BX28" i="7" s="1"/>
  <c r="CD28" i="7"/>
  <c r="F29" i="4"/>
  <c r="F30" i="2"/>
  <c r="I30" i="2" s="1"/>
  <c r="CB27" i="9"/>
  <c r="CC27" i="9" s="1"/>
  <c r="CE27" i="9" s="1"/>
  <c r="CF27" i="9" s="1"/>
  <c r="CG27" i="9" s="1"/>
  <c r="CI27" i="9" s="1"/>
  <c r="E27" i="9" s="1"/>
  <c r="C28" i="9" s="1"/>
  <c r="AX31" i="3"/>
  <c r="AY31" i="3" s="1"/>
  <c r="AV31" i="3"/>
  <c r="AW31" i="3" s="1"/>
  <c r="BM31" i="3"/>
  <c r="BH31" i="3"/>
  <c r="BI31" i="3" s="1"/>
  <c r="I29" i="4" l="1"/>
  <c r="J29" i="4" s="1"/>
  <c r="D29" i="6" s="1"/>
  <c r="D29" i="7" s="1"/>
  <c r="G29" i="8" s="1"/>
  <c r="J30" i="2"/>
  <c r="D30" i="4" s="1"/>
  <c r="K30" i="4" s="1"/>
  <c r="M30" i="4" s="1"/>
  <c r="F26" i="10"/>
  <c r="CB29" i="5"/>
  <c r="CC29" i="5" s="1"/>
  <c r="CE29" i="5" s="1"/>
  <c r="CF29" i="5" s="1"/>
  <c r="CG29" i="5" s="1"/>
  <c r="CI29" i="5" s="1"/>
  <c r="E29" i="5" s="1"/>
  <c r="L27" i="10"/>
  <c r="N27" i="10" s="1"/>
  <c r="CV27" i="10" s="1"/>
  <c r="C29" i="6"/>
  <c r="CA28" i="7"/>
  <c r="BZ28" i="7"/>
  <c r="K28" i="8"/>
  <c r="M28" i="8" s="1"/>
  <c r="D28" i="9"/>
  <c r="G28" i="10" s="1"/>
  <c r="O31" i="1"/>
  <c r="EK31" i="1"/>
  <c r="CS31" i="1"/>
  <c r="EM31" i="2"/>
  <c r="CU31" i="2"/>
  <c r="Q31" i="2"/>
  <c r="BK31" i="3"/>
  <c r="BJ31" i="3"/>
  <c r="BN31" i="3"/>
  <c r="BO31" i="3"/>
  <c r="K29" i="6" l="1"/>
  <c r="M29" i="6" s="1"/>
  <c r="CU29" i="6" s="1"/>
  <c r="CW29" i="6" s="1"/>
  <c r="I26" i="10"/>
  <c r="J26" i="10" s="1"/>
  <c r="K26" i="10" s="1"/>
  <c r="I26" i="1" s="1"/>
  <c r="EN27" i="10"/>
  <c r="D30" i="5"/>
  <c r="G30" i="6" s="1"/>
  <c r="Q30" i="4"/>
  <c r="R27" i="10"/>
  <c r="AJ27" i="10" s="1"/>
  <c r="C30" i="5"/>
  <c r="G30" i="5" s="1"/>
  <c r="I30" i="5" s="1"/>
  <c r="F29" i="5"/>
  <c r="H29" i="6" s="1"/>
  <c r="BL31" i="3"/>
  <c r="AJ31" i="2"/>
  <c r="AI31" i="2"/>
  <c r="S31" i="2"/>
  <c r="X31" i="2"/>
  <c r="Z31" i="2" s="1"/>
  <c r="CU28" i="8"/>
  <c r="EM28" i="8"/>
  <c r="Q28" i="8"/>
  <c r="CW31" i="2"/>
  <c r="DQ31" i="2"/>
  <c r="DF31" i="2"/>
  <c r="AS31" i="2"/>
  <c r="CB28" i="7"/>
  <c r="CC28" i="7" s="1"/>
  <c r="CE28" i="7" s="1"/>
  <c r="CF28" i="7" s="1"/>
  <c r="CG28" i="7" s="1"/>
  <c r="CI28" i="7" s="1"/>
  <c r="E28" i="7" s="1"/>
  <c r="C29" i="7" s="1"/>
  <c r="CU31" i="1"/>
  <c r="DD31" i="1"/>
  <c r="AQ31" i="1"/>
  <c r="DO31" i="1"/>
  <c r="AH31" i="1"/>
  <c r="Q31" i="1"/>
  <c r="AG31" i="1"/>
  <c r="V31" i="1"/>
  <c r="X31" i="1" s="1"/>
  <c r="DG27" i="10"/>
  <c r="DR27" i="10"/>
  <c r="CX27" i="10"/>
  <c r="AT27" i="10"/>
  <c r="G28" i="9"/>
  <c r="I28" i="9" s="1"/>
  <c r="F27" i="9"/>
  <c r="H27" i="10" s="1"/>
  <c r="BP31" i="3"/>
  <c r="Q29" i="6" l="1"/>
  <c r="AJ29" i="6" s="1"/>
  <c r="DQ29" i="6"/>
  <c r="DT29" i="6" s="1"/>
  <c r="AS29" i="6"/>
  <c r="DF29" i="6"/>
  <c r="DJ29" i="6" s="1"/>
  <c r="EM29" i="6"/>
  <c r="BQ31" i="3"/>
  <c r="CU30" i="4"/>
  <c r="DQ30" i="4" s="1"/>
  <c r="EM30" i="4"/>
  <c r="AA31" i="2"/>
  <c r="AP31" i="2" s="1"/>
  <c r="EI30" i="5"/>
  <c r="T27" i="10"/>
  <c r="V27" i="10" s="1"/>
  <c r="W27" i="10" s="1"/>
  <c r="AX27" i="10" s="1"/>
  <c r="AK27" i="10"/>
  <c r="AL27" i="10" s="1"/>
  <c r="Y27" i="10"/>
  <c r="AA27" i="10" s="1"/>
  <c r="AK31" i="2"/>
  <c r="AI31" i="1"/>
  <c r="DI31" i="1"/>
  <c r="DG31" i="1"/>
  <c r="DH31" i="1"/>
  <c r="DF31" i="1"/>
  <c r="DE31" i="1"/>
  <c r="AI28" i="8"/>
  <c r="S28" i="8"/>
  <c r="X28" i="8"/>
  <c r="Z28" i="8" s="1"/>
  <c r="AJ28" i="8"/>
  <c r="Y31" i="1"/>
  <c r="AN31" i="1" s="1"/>
  <c r="CW31" i="1"/>
  <c r="CY31" i="1"/>
  <c r="CV31" i="1"/>
  <c r="CZ31" i="1"/>
  <c r="CX31" i="1"/>
  <c r="AI30" i="4"/>
  <c r="S30" i="4"/>
  <c r="AJ30" i="4"/>
  <c r="X30" i="4"/>
  <c r="Z30" i="4" s="1"/>
  <c r="DF28" i="8"/>
  <c r="DQ28" i="8"/>
  <c r="CW28" i="8"/>
  <c r="AS28" i="8"/>
  <c r="CZ29" i="6"/>
  <c r="DB29" i="6"/>
  <c r="DA29" i="6"/>
  <c r="CX29" i="6"/>
  <c r="CY29" i="6"/>
  <c r="DJ31" i="2"/>
  <c r="DI31" i="2"/>
  <c r="DH31" i="2"/>
  <c r="DK31" i="2"/>
  <c r="DG31" i="2"/>
  <c r="AC31" i="2"/>
  <c r="U31" i="2"/>
  <c r="V31" i="2" s="1"/>
  <c r="AW31" i="2" s="1"/>
  <c r="S31" i="1"/>
  <c r="T31" i="1" s="1"/>
  <c r="AU31" i="1" s="1"/>
  <c r="AA31" i="1"/>
  <c r="DQ31" i="1"/>
  <c r="DP31" i="1"/>
  <c r="DR31" i="1"/>
  <c r="DT31" i="1"/>
  <c r="DS31" i="1"/>
  <c r="DT31" i="2"/>
  <c r="DR31" i="2"/>
  <c r="DS31" i="2"/>
  <c r="DU31" i="2"/>
  <c r="DV31" i="2"/>
  <c r="DA31" i="2"/>
  <c r="DB31" i="2"/>
  <c r="CX31" i="2"/>
  <c r="CY31" i="2"/>
  <c r="CZ31" i="2"/>
  <c r="CQ28" i="9"/>
  <c r="EI28" i="9"/>
  <c r="M28" i="9"/>
  <c r="DC27" i="10"/>
  <c r="DA27" i="10"/>
  <c r="CZ27" i="10"/>
  <c r="CY27" i="10"/>
  <c r="DB27" i="10"/>
  <c r="DT27" i="10"/>
  <c r="DS27" i="10"/>
  <c r="DU27" i="10"/>
  <c r="DV27" i="10"/>
  <c r="DW27" i="10"/>
  <c r="DL27" i="10"/>
  <c r="DJ27" i="10"/>
  <c r="DI27" i="10"/>
  <c r="DK27" i="10"/>
  <c r="DH27" i="10"/>
  <c r="CD31" i="3"/>
  <c r="BW31" i="3"/>
  <c r="BX31" i="3" s="1"/>
  <c r="BR31" i="3"/>
  <c r="BS31" i="3" s="1"/>
  <c r="X29" i="6" l="1"/>
  <c r="Z29" i="6" s="1"/>
  <c r="DG29" i="6"/>
  <c r="S29" i="6"/>
  <c r="AC29" i="6" s="1"/>
  <c r="DV29" i="6"/>
  <c r="AI29" i="6"/>
  <c r="AK29" i="6" s="1"/>
  <c r="DK29" i="6"/>
  <c r="DI29" i="6"/>
  <c r="DH29" i="6"/>
  <c r="DS29" i="6"/>
  <c r="DR29" i="6"/>
  <c r="DU29" i="6"/>
  <c r="AB31" i="2"/>
  <c r="AD31" i="2" s="1"/>
  <c r="AS30" i="4"/>
  <c r="CW30" i="4"/>
  <c r="CX30" i="4" s="1"/>
  <c r="DF30" i="4"/>
  <c r="DI30" i="4" s="1"/>
  <c r="M30" i="5"/>
  <c r="T30" i="5" s="1"/>
  <c r="V30" i="5" s="1"/>
  <c r="CQ30" i="5"/>
  <c r="CS30" i="5" s="1"/>
  <c r="CX30" i="5" s="1"/>
  <c r="AD27" i="10"/>
  <c r="AM31" i="1"/>
  <c r="AO31" i="1" s="1"/>
  <c r="AB27" i="10"/>
  <c r="AM27" i="10" s="1"/>
  <c r="AM31" i="2"/>
  <c r="AO31" i="2"/>
  <c r="AQ31" i="2" s="1"/>
  <c r="AL31" i="2"/>
  <c r="AK31" i="1"/>
  <c r="Z31" i="1"/>
  <c r="AB31" i="1" s="1"/>
  <c r="AK30" i="4"/>
  <c r="G29" i="7"/>
  <c r="I29" i="7" s="1"/>
  <c r="EI29" i="7" s="1"/>
  <c r="AJ31" i="1"/>
  <c r="AK28" i="8"/>
  <c r="DJ31" i="1"/>
  <c r="DK31" i="1" s="1"/>
  <c r="DA31" i="1"/>
  <c r="DB31" i="1" s="1"/>
  <c r="DU31" i="1"/>
  <c r="DV31" i="1" s="1"/>
  <c r="AA30" i="4"/>
  <c r="DL31" i="2"/>
  <c r="DM31" i="2" s="1"/>
  <c r="DA28" i="8"/>
  <c r="CX28" i="8"/>
  <c r="CY28" i="8"/>
  <c r="CZ28" i="8"/>
  <c r="DB28" i="8"/>
  <c r="AC28" i="8"/>
  <c r="U28" i="8"/>
  <c r="V28" i="8" s="1"/>
  <c r="AW28" i="8" s="1"/>
  <c r="DU28" i="8"/>
  <c r="DV28" i="8"/>
  <c r="DT28" i="8"/>
  <c r="DR28" i="8"/>
  <c r="DS28" i="8"/>
  <c r="DJ28" i="8"/>
  <c r="DH28" i="8"/>
  <c r="DI28" i="8"/>
  <c r="DK28" i="8"/>
  <c r="DG28" i="8"/>
  <c r="DW31" i="2"/>
  <c r="DX31" i="2" s="1"/>
  <c r="DC29" i="6"/>
  <c r="DD29" i="6" s="1"/>
  <c r="F28" i="7"/>
  <c r="H28" i="8" s="1"/>
  <c r="DR30" i="4"/>
  <c r="DT30" i="4"/>
  <c r="DV30" i="4"/>
  <c r="DS30" i="4"/>
  <c r="DU30" i="4"/>
  <c r="DC31" i="2"/>
  <c r="DD31" i="2" s="1"/>
  <c r="AC30" i="4"/>
  <c r="U30" i="4"/>
  <c r="V30" i="4" s="1"/>
  <c r="AW30" i="4" s="1"/>
  <c r="AA28" i="8"/>
  <c r="AB28" i="8" s="1"/>
  <c r="DM27" i="10"/>
  <c r="DN27" i="10" s="1"/>
  <c r="DX27" i="10"/>
  <c r="DY27" i="10" s="1"/>
  <c r="DD27" i="10"/>
  <c r="DE27" i="10" s="1"/>
  <c r="AF28" i="9"/>
  <c r="T28" i="9"/>
  <c r="V28" i="9" s="1"/>
  <c r="AE28" i="9"/>
  <c r="O28" i="9"/>
  <c r="DM28" i="9"/>
  <c r="CS28" i="9"/>
  <c r="DB28" i="9"/>
  <c r="AO28" i="9"/>
  <c r="CA31" i="3"/>
  <c r="BZ31" i="3"/>
  <c r="U29" i="6" l="1"/>
  <c r="V29" i="6" s="1"/>
  <c r="AW29" i="6" s="1"/>
  <c r="AA29" i="6"/>
  <c r="AO29" i="6" s="1"/>
  <c r="DL29" i="6"/>
  <c r="DM29" i="6" s="1"/>
  <c r="DN29" i="6" s="1"/>
  <c r="DO29" i="6" s="1"/>
  <c r="DG30" i="4"/>
  <c r="DH30" i="4"/>
  <c r="DW29" i="6"/>
  <c r="DX29" i="6" s="1"/>
  <c r="DK30" i="4"/>
  <c r="CT30" i="5"/>
  <c r="CV30" i="5"/>
  <c r="DJ30" i="4"/>
  <c r="CU30" i="5"/>
  <c r="CZ30" i="4"/>
  <c r="CW30" i="5"/>
  <c r="CY30" i="4"/>
  <c r="DA30" i="4"/>
  <c r="DB30" i="4"/>
  <c r="AE30" i="5"/>
  <c r="O30" i="5"/>
  <c r="W30" i="5" s="1"/>
  <c r="X30" i="5" s="1"/>
  <c r="AF30" i="5"/>
  <c r="AO30" i="5"/>
  <c r="DB30" i="5"/>
  <c r="DD30" i="5" s="1"/>
  <c r="DM30" i="5"/>
  <c r="DR30" i="5" s="1"/>
  <c r="AN31" i="2"/>
  <c r="BG31" i="2" s="1"/>
  <c r="AN27" i="10"/>
  <c r="AO27" i="10" s="1"/>
  <c r="AC27" i="10"/>
  <c r="AE27" i="10" s="1"/>
  <c r="BY27" i="10" s="1"/>
  <c r="AP27" i="10"/>
  <c r="AQ27" i="10"/>
  <c r="AB29" i="6"/>
  <c r="AD29" i="6" s="1"/>
  <c r="AL31" i="1"/>
  <c r="BE31" i="1" s="1"/>
  <c r="AM29" i="6"/>
  <c r="M29" i="7"/>
  <c r="AE29" i="7" s="1"/>
  <c r="CQ29" i="7"/>
  <c r="CS29" i="7" s="1"/>
  <c r="AL29" i="6"/>
  <c r="AP29" i="6"/>
  <c r="AQ29" i="6" s="1"/>
  <c r="AM30" i="4"/>
  <c r="DL31" i="1"/>
  <c r="DM31" i="1" s="1"/>
  <c r="DW31" i="1" s="1"/>
  <c r="DX31" i="1" s="1"/>
  <c r="AO30" i="4"/>
  <c r="AP30" i="4"/>
  <c r="AB30" i="4"/>
  <c r="AD30" i="4" s="1"/>
  <c r="BX30" i="4" s="1"/>
  <c r="AL30" i="4"/>
  <c r="AD28" i="8"/>
  <c r="BX28" i="8" s="1"/>
  <c r="DN31" i="2"/>
  <c r="DO31" i="2" s="1"/>
  <c r="DY31" i="2" s="1"/>
  <c r="DZ31" i="2" s="1"/>
  <c r="BD31" i="1"/>
  <c r="BV31" i="1"/>
  <c r="BB31" i="1"/>
  <c r="AM28" i="8"/>
  <c r="BX31" i="2"/>
  <c r="BF31" i="2"/>
  <c r="AL28" i="8"/>
  <c r="DC28" i="8"/>
  <c r="DD28" i="8" s="1"/>
  <c r="DL28" i="8"/>
  <c r="DM28" i="8" s="1"/>
  <c r="AO28" i="8"/>
  <c r="DW28" i="8"/>
  <c r="DX28" i="8" s="1"/>
  <c r="AP28" i="8"/>
  <c r="DW30" i="4"/>
  <c r="DX30" i="4" s="1"/>
  <c r="BD31" i="2"/>
  <c r="DO27" i="10"/>
  <c r="DP27" i="10" s="1"/>
  <c r="DZ27" i="10" s="1"/>
  <c r="EA27" i="10" s="1"/>
  <c r="AG28" i="9"/>
  <c r="Q28" i="9"/>
  <c r="R28" i="9" s="1"/>
  <c r="AS28" i="9" s="1"/>
  <c r="Y28" i="9"/>
  <c r="W28" i="9"/>
  <c r="CX28" i="9"/>
  <c r="CW28" i="9"/>
  <c r="CT28" i="9"/>
  <c r="CU28" i="9"/>
  <c r="CV28" i="9"/>
  <c r="DQ28" i="9"/>
  <c r="DP28" i="9"/>
  <c r="DR28" i="9"/>
  <c r="DN28" i="9"/>
  <c r="DO28" i="9"/>
  <c r="DG28" i="9"/>
  <c r="DD28" i="9"/>
  <c r="DC28" i="9"/>
  <c r="DF28" i="9"/>
  <c r="DE28" i="9"/>
  <c r="CB31" i="3"/>
  <c r="CC31" i="3" s="1"/>
  <c r="CE31" i="3" s="1"/>
  <c r="CF31" i="3" s="1"/>
  <c r="CG31" i="3" s="1"/>
  <c r="CI31" i="3" s="1"/>
  <c r="E31" i="3" s="1"/>
  <c r="C32" i="3" s="1"/>
  <c r="DL30" i="4" l="1"/>
  <c r="DM30" i="4" s="1"/>
  <c r="CY30" i="5"/>
  <c r="CZ30" i="5" s="1"/>
  <c r="DC30" i="4"/>
  <c r="DD30" i="4" s="1"/>
  <c r="AG30" i="5"/>
  <c r="AI30" i="5" s="1"/>
  <c r="DC30" i="5"/>
  <c r="AL30" i="5"/>
  <c r="Q30" i="5"/>
  <c r="R30" i="5" s="1"/>
  <c r="AS30" i="5" s="1"/>
  <c r="AK30" i="5"/>
  <c r="Y30" i="5"/>
  <c r="Z30" i="5" s="1"/>
  <c r="AH30" i="5"/>
  <c r="DN30" i="5"/>
  <c r="DP30" i="5"/>
  <c r="DQ30" i="5"/>
  <c r="DG30" i="5"/>
  <c r="DF30" i="5"/>
  <c r="DE30" i="5"/>
  <c r="DO30" i="5"/>
  <c r="AR27" i="10"/>
  <c r="BG27" i="10" s="1"/>
  <c r="BF29" i="6"/>
  <c r="BX29" i="6"/>
  <c r="AN30" i="4"/>
  <c r="BD29" i="6"/>
  <c r="T29" i="7"/>
  <c r="V29" i="7" s="1"/>
  <c r="AF29" i="7"/>
  <c r="AG29" i="7" s="1"/>
  <c r="O29" i="7"/>
  <c r="Y29" i="7" s="1"/>
  <c r="AN29" i="6"/>
  <c r="BG29" i="6" s="1"/>
  <c r="BH29" i="6" s="1"/>
  <c r="AO29" i="7"/>
  <c r="DB29" i="7"/>
  <c r="DE29" i="7" s="1"/>
  <c r="DM29" i="7"/>
  <c r="DN29" i="7" s="1"/>
  <c r="EU31" i="1"/>
  <c r="EV31" i="1" s="1"/>
  <c r="EW31" i="1" s="1"/>
  <c r="EX31" i="1" s="1"/>
  <c r="AQ30" i="4"/>
  <c r="EW31" i="2"/>
  <c r="EX31" i="2" s="1"/>
  <c r="EY31" i="2" s="1"/>
  <c r="EZ31" i="2" s="1"/>
  <c r="DN28" i="8"/>
  <c r="DO28" i="8" s="1"/>
  <c r="EW28" i="8" s="1"/>
  <c r="EX28" i="8" s="1"/>
  <c r="EY28" i="8" s="1"/>
  <c r="EZ28" i="8" s="1"/>
  <c r="EX27" i="10"/>
  <c r="EY27" i="10" s="1"/>
  <c r="EZ27" i="10" s="1"/>
  <c r="FA27" i="10" s="1"/>
  <c r="AQ28" i="8"/>
  <c r="BF28" i="8" s="1"/>
  <c r="DY29" i="6"/>
  <c r="DZ29" i="6" s="1"/>
  <c r="EW29" i="6"/>
  <c r="EX29" i="6" s="1"/>
  <c r="EY29" i="6" s="1"/>
  <c r="EZ29" i="6" s="1"/>
  <c r="ED31" i="2"/>
  <c r="EA31" i="2"/>
  <c r="EE31" i="2"/>
  <c r="EB31" i="2"/>
  <c r="EC31" i="2"/>
  <c r="BG31" i="1"/>
  <c r="BF31" i="1"/>
  <c r="EB31" i="1"/>
  <c r="EA31" i="1"/>
  <c r="DZ31" i="1"/>
  <c r="EC31" i="1"/>
  <c r="DY31" i="1"/>
  <c r="CW29" i="7"/>
  <c r="CV29" i="7"/>
  <c r="CT29" i="7"/>
  <c r="CX29" i="7"/>
  <c r="CU29" i="7"/>
  <c r="DN30" i="4"/>
  <c r="DO30" i="4" s="1"/>
  <c r="AN28" i="8"/>
  <c r="BI31" i="2"/>
  <c r="BH31" i="2"/>
  <c r="AI28" i="9"/>
  <c r="AL28" i="9"/>
  <c r="X28" i="9"/>
  <c r="Z28" i="9" s="1"/>
  <c r="AK28" i="9"/>
  <c r="AH28" i="9"/>
  <c r="G32" i="3"/>
  <c r="I32" i="3" s="1"/>
  <c r="DS28" i="9"/>
  <c r="DT28" i="9" s="1"/>
  <c r="DH28" i="9"/>
  <c r="DI28" i="9" s="1"/>
  <c r="CY28" i="9"/>
  <c r="CZ28" i="9" s="1"/>
  <c r="EF27" i="10"/>
  <c r="EB27" i="10"/>
  <c r="EE27" i="10"/>
  <c r="EC27" i="10"/>
  <c r="ED27" i="10"/>
  <c r="F31" i="3"/>
  <c r="H31" i="4" s="1"/>
  <c r="BT30" i="5" l="1"/>
  <c r="AM30" i="5"/>
  <c r="BB30" i="5" s="1"/>
  <c r="AJ30" i="5"/>
  <c r="DS30" i="5"/>
  <c r="DT30" i="5" s="1"/>
  <c r="BH27" i="10"/>
  <c r="BJ27" i="10" s="1"/>
  <c r="DH30" i="5"/>
  <c r="DI30" i="5" s="1"/>
  <c r="DJ30" i="5" s="1"/>
  <c r="DK30" i="5" s="1"/>
  <c r="ES30" i="5" s="1"/>
  <c r="ET30" i="5" s="1"/>
  <c r="EU30" i="5" s="1"/>
  <c r="EV30" i="5" s="1"/>
  <c r="BE27" i="10"/>
  <c r="BG30" i="4"/>
  <c r="BI30" i="4" s="1"/>
  <c r="W29" i="7"/>
  <c r="X29" i="7" s="1"/>
  <c r="Z29" i="7" s="1"/>
  <c r="Q29" i="7"/>
  <c r="R29" i="7" s="1"/>
  <c r="AS29" i="7" s="1"/>
  <c r="DC29" i="7"/>
  <c r="DD29" i="7"/>
  <c r="DG29" i="7"/>
  <c r="DF29" i="7"/>
  <c r="DQ29" i="7"/>
  <c r="DO29" i="7"/>
  <c r="DP29" i="7"/>
  <c r="DR29" i="7"/>
  <c r="BD30" i="4"/>
  <c r="BF30" i="4"/>
  <c r="BI29" i="6"/>
  <c r="BJ29" i="6" s="1"/>
  <c r="BK29" i="6" s="1"/>
  <c r="DY28" i="8"/>
  <c r="DZ28" i="8" s="1"/>
  <c r="EA28" i="8" s="1"/>
  <c r="BH31" i="1"/>
  <c r="BI31" i="1" s="1"/>
  <c r="BG28" i="8"/>
  <c r="BH28" i="8" s="1"/>
  <c r="BD28" i="8"/>
  <c r="CY29" i="7"/>
  <c r="CZ29" i="7" s="1"/>
  <c r="BJ31" i="2"/>
  <c r="BK31" i="2" s="1"/>
  <c r="DY30" i="4"/>
  <c r="DZ30" i="4" s="1"/>
  <c r="EW30" i="4"/>
  <c r="ED31" i="1"/>
  <c r="EE31" i="1" s="1"/>
  <c r="EF31" i="1" s="1"/>
  <c r="EG31" i="1" s="1"/>
  <c r="AS31" i="1" s="1"/>
  <c r="R31" i="1" s="1"/>
  <c r="U31" i="1" s="1"/>
  <c r="EF31" i="2"/>
  <c r="EG31" i="2" s="1"/>
  <c r="EH31" i="2" s="1"/>
  <c r="EI31" i="2" s="1"/>
  <c r="AU31" i="2" s="1"/>
  <c r="T31" i="2" s="1"/>
  <c r="W31" i="2" s="1"/>
  <c r="EB29" i="6"/>
  <c r="EE29" i="6"/>
  <c r="EC29" i="6"/>
  <c r="EA29" i="6"/>
  <c r="ED29" i="6"/>
  <c r="AM28" i="9"/>
  <c r="BB28" i="9" s="1"/>
  <c r="AJ28" i="9"/>
  <c r="DJ28" i="9"/>
  <c r="DK28" i="9" s="1"/>
  <c r="DU28" i="9" s="1"/>
  <c r="DV28" i="9" s="1"/>
  <c r="EG27" i="10"/>
  <c r="EH27" i="10" s="1"/>
  <c r="EI27" i="10" s="1"/>
  <c r="EJ27" i="10" s="1"/>
  <c r="AV27" i="10" s="1"/>
  <c r="U27" i="10" s="1"/>
  <c r="X27" i="10" s="1"/>
  <c r="BT28" i="9"/>
  <c r="EI32" i="3"/>
  <c r="M32" i="3"/>
  <c r="CQ32" i="3"/>
  <c r="AZ30" i="5" l="1"/>
  <c r="BC30" i="5"/>
  <c r="BD30" i="5" s="1"/>
  <c r="DU30" i="5"/>
  <c r="DV30" i="5" s="1"/>
  <c r="DY30" i="5" s="1"/>
  <c r="AK29" i="7"/>
  <c r="BI27" i="10"/>
  <c r="BK27" i="10" s="1"/>
  <c r="BL27" i="10" s="1"/>
  <c r="AL29" i="7"/>
  <c r="BT29" i="7"/>
  <c r="AH29" i="7"/>
  <c r="BH30" i="4"/>
  <c r="BJ30" i="4" s="1"/>
  <c r="BK30" i="4" s="1"/>
  <c r="DH29" i="7"/>
  <c r="DI29" i="7" s="1"/>
  <c r="DJ29" i="7" s="1"/>
  <c r="DK29" i="7" s="1"/>
  <c r="DU29" i="7" s="1"/>
  <c r="DV29" i="7" s="1"/>
  <c r="AI29" i="7"/>
  <c r="DS29" i="7"/>
  <c r="DT29" i="7" s="1"/>
  <c r="EB28" i="8"/>
  <c r="ED28" i="8"/>
  <c r="EC28" i="8"/>
  <c r="BI28" i="8"/>
  <c r="BJ28" i="8" s="1"/>
  <c r="BK28" i="8" s="1"/>
  <c r="EE28" i="8"/>
  <c r="BC28" i="9"/>
  <c r="BE28" i="9" s="1"/>
  <c r="AX31" i="2"/>
  <c r="AV31" i="1"/>
  <c r="EF29" i="6"/>
  <c r="EG29" i="6" s="1"/>
  <c r="EH29" i="6" s="1"/>
  <c r="EI29" i="6" s="1"/>
  <c r="AU29" i="6" s="1"/>
  <c r="T29" i="6" s="1"/>
  <c r="EX30" i="4"/>
  <c r="EY30" i="4" s="1"/>
  <c r="EZ30" i="4" s="1"/>
  <c r="AZ28" i="9"/>
  <c r="EB30" i="4"/>
  <c r="EE30" i="4"/>
  <c r="EA30" i="4"/>
  <c r="ED30" i="4"/>
  <c r="EC30" i="4"/>
  <c r="ES28" i="9"/>
  <c r="ET28" i="9" s="1"/>
  <c r="EU28" i="9" s="1"/>
  <c r="EV28" i="9" s="1"/>
  <c r="AY27" i="10"/>
  <c r="EA28" i="9"/>
  <c r="DW28" i="9"/>
  <c r="DX28" i="9"/>
  <c r="DZ28" i="9"/>
  <c r="DY28" i="9"/>
  <c r="DB32" i="3"/>
  <c r="CS32" i="3"/>
  <c r="DM32" i="3"/>
  <c r="AO32" i="3"/>
  <c r="AF32" i="3"/>
  <c r="AE32" i="3"/>
  <c r="O32" i="3"/>
  <c r="T32" i="3"/>
  <c r="V32" i="3" s="1"/>
  <c r="DZ30" i="5" l="1"/>
  <c r="BE30" i="5"/>
  <c r="BF30" i="5" s="1"/>
  <c r="BG30" i="5" s="1"/>
  <c r="DX30" i="5"/>
  <c r="DW30" i="5"/>
  <c r="EA30" i="5"/>
  <c r="AM29" i="7"/>
  <c r="BB29" i="7" s="1"/>
  <c r="AJ29" i="7"/>
  <c r="EF28" i="8"/>
  <c r="EG28" i="8" s="1"/>
  <c r="EH28" i="8" s="1"/>
  <c r="EI28" i="8" s="1"/>
  <c r="AU28" i="8" s="1"/>
  <c r="T28" i="8" s="1"/>
  <c r="W28" i="8" s="1"/>
  <c r="AX28" i="8" s="1"/>
  <c r="BD28" i="9"/>
  <c r="BF28" i="9" s="1"/>
  <c r="BG28" i="9" s="1"/>
  <c r="ES29" i="7"/>
  <c r="ET29" i="7" s="1"/>
  <c r="EU29" i="7" s="1"/>
  <c r="EV29" i="7" s="1"/>
  <c r="W29" i="6"/>
  <c r="AX29" i="6" s="1"/>
  <c r="AG32" i="3"/>
  <c r="EF30" i="4"/>
  <c r="EG30" i="4" s="1"/>
  <c r="EH30" i="4" s="1"/>
  <c r="EI30" i="4" s="1"/>
  <c r="AU30" i="4" s="1"/>
  <c r="T30" i="4" s="1"/>
  <c r="BC31" i="1"/>
  <c r="AW31" i="1"/>
  <c r="BW31" i="1"/>
  <c r="BX31" i="1" s="1"/>
  <c r="DY29" i="7"/>
  <c r="DZ29" i="7"/>
  <c r="DX29" i="7"/>
  <c r="EA29" i="7"/>
  <c r="DW29" i="7"/>
  <c r="BE31" i="2"/>
  <c r="AY31" i="2"/>
  <c r="BY31" i="2"/>
  <c r="BZ31" i="2" s="1"/>
  <c r="BF27" i="10"/>
  <c r="AZ27" i="10"/>
  <c r="BZ27" i="10"/>
  <c r="CA27" i="10" s="1"/>
  <c r="EB28" i="9"/>
  <c r="EC28" i="9" s="1"/>
  <c r="ED28" i="9" s="1"/>
  <c r="EE28" i="9" s="1"/>
  <c r="AQ28" i="9" s="1"/>
  <c r="P28" i="9" s="1"/>
  <c r="S28" i="9" s="1"/>
  <c r="Q32" i="3"/>
  <c r="R32" i="3" s="1"/>
  <c r="AS32" i="3" s="1"/>
  <c r="Y32" i="3"/>
  <c r="CX32" i="3"/>
  <c r="CT32" i="3"/>
  <c r="CW32" i="3"/>
  <c r="CU32" i="3"/>
  <c r="CV32" i="3"/>
  <c r="DR32" i="3"/>
  <c r="DP32" i="3"/>
  <c r="DO32" i="3"/>
  <c r="DN32" i="3"/>
  <c r="DQ32" i="3"/>
  <c r="W32" i="3"/>
  <c r="AL32" i="3" s="1"/>
  <c r="DG32" i="3"/>
  <c r="DC32" i="3"/>
  <c r="DE32" i="3"/>
  <c r="DD32" i="3"/>
  <c r="DF32" i="3"/>
  <c r="EB30" i="5" l="1"/>
  <c r="EC30" i="5" s="1"/>
  <c r="ED30" i="5" s="1"/>
  <c r="EE30" i="5" s="1"/>
  <c r="AQ30" i="5" s="1"/>
  <c r="P30" i="5" s="1"/>
  <c r="S30" i="5" s="1"/>
  <c r="AT30" i="5" s="1"/>
  <c r="BA30" i="5" s="1"/>
  <c r="AZ29" i="7"/>
  <c r="BC29" i="7"/>
  <c r="BE29" i="7" s="1"/>
  <c r="W30" i="4"/>
  <c r="AX30" i="4" s="1"/>
  <c r="BY29" i="6"/>
  <c r="BZ29" i="6" s="1"/>
  <c r="BE29" i="6"/>
  <c r="BQ29" i="6" s="1"/>
  <c r="AY29" i="6"/>
  <c r="BB29" i="6" s="1"/>
  <c r="BC29" i="6" s="1"/>
  <c r="AY28" i="8"/>
  <c r="BB28" i="8" s="1"/>
  <c r="BC28" i="8" s="1"/>
  <c r="BY28" i="8"/>
  <c r="BZ28" i="8" s="1"/>
  <c r="BE28" i="8"/>
  <c r="BQ28" i="8" s="1"/>
  <c r="EB29" i="7"/>
  <c r="EC29" i="7" s="1"/>
  <c r="ED29" i="7" s="1"/>
  <c r="EE29" i="7" s="1"/>
  <c r="AQ29" i="7" s="1"/>
  <c r="P29" i="7" s="1"/>
  <c r="AZ31" i="1"/>
  <c r="BA31" i="1" s="1"/>
  <c r="AX31" i="1"/>
  <c r="AY31" i="1" s="1"/>
  <c r="BO31" i="1"/>
  <c r="BJ31" i="1"/>
  <c r="BK31" i="1" s="1"/>
  <c r="BQ31" i="2"/>
  <c r="BL31" i="2"/>
  <c r="BM31" i="2" s="1"/>
  <c r="BB31" i="2"/>
  <c r="BC31" i="2" s="1"/>
  <c r="AZ31" i="2"/>
  <c r="BA31" i="2" s="1"/>
  <c r="BR27" i="10"/>
  <c r="BM27" i="10"/>
  <c r="BN27" i="10" s="1"/>
  <c r="AT28" i="9"/>
  <c r="BC27" i="10"/>
  <c r="BD27" i="10" s="1"/>
  <c r="BA27" i="10"/>
  <c r="BB27" i="10" s="1"/>
  <c r="DS32" i="3"/>
  <c r="DT32" i="3" s="1"/>
  <c r="AH32" i="3"/>
  <c r="X32" i="3"/>
  <c r="Z32" i="3" s="1"/>
  <c r="BT32" i="3" s="1"/>
  <c r="AK32" i="3"/>
  <c r="AM32" i="3" s="1"/>
  <c r="AI32" i="3"/>
  <c r="DH32" i="3"/>
  <c r="DI32" i="3" s="1"/>
  <c r="CY32" i="3"/>
  <c r="CZ32" i="3" s="1"/>
  <c r="BU30" i="5" l="1"/>
  <c r="BV30" i="5" s="1"/>
  <c r="AU30" i="5"/>
  <c r="AX30" i="5" s="1"/>
  <c r="AY30" i="5" s="1"/>
  <c r="BD29" i="7"/>
  <c r="BF29" i="7" s="1"/>
  <c r="BG29" i="7" s="1"/>
  <c r="BL29" i="6"/>
  <c r="BM29" i="6" s="1"/>
  <c r="BN29" i="6" s="1"/>
  <c r="AY30" i="4"/>
  <c r="BB30" i="4" s="1"/>
  <c r="BC30" i="4" s="1"/>
  <c r="BY30" i="4"/>
  <c r="BZ30" i="4" s="1"/>
  <c r="BE30" i="4"/>
  <c r="BL30" i="4" s="1"/>
  <c r="BM30" i="4" s="1"/>
  <c r="BL28" i="8"/>
  <c r="BM28" i="8" s="1"/>
  <c r="BN28" i="8" s="1"/>
  <c r="AZ28" i="8"/>
  <c r="BA28" i="8" s="1"/>
  <c r="AZ29" i="6"/>
  <c r="BA29" i="6" s="1"/>
  <c r="S29" i="7"/>
  <c r="AT29" i="7" s="1"/>
  <c r="BH30" i="5"/>
  <c r="BI30" i="5" s="1"/>
  <c r="BM30" i="5"/>
  <c r="BN31" i="2"/>
  <c r="BO31" i="2"/>
  <c r="BR31" i="2"/>
  <c r="BS31" i="2"/>
  <c r="BS28" i="8"/>
  <c r="BR28" i="8"/>
  <c r="BS29" i="6"/>
  <c r="BR29" i="6"/>
  <c r="BL31" i="1"/>
  <c r="BM31" i="1"/>
  <c r="BQ31" i="1"/>
  <c r="BP31" i="1"/>
  <c r="BA28" i="9"/>
  <c r="AU28" i="9"/>
  <c r="BU28" i="9"/>
  <c r="BV28" i="9" s="1"/>
  <c r="AJ32" i="3"/>
  <c r="BC32" i="3" s="1"/>
  <c r="BP27" i="10"/>
  <c r="BO27" i="10"/>
  <c r="AZ32" i="3"/>
  <c r="BT27" i="10"/>
  <c r="BS27" i="10"/>
  <c r="BB32" i="3"/>
  <c r="DJ32" i="3"/>
  <c r="DK32" i="3" s="1"/>
  <c r="AV30" i="5" l="1"/>
  <c r="AW30" i="5" s="1"/>
  <c r="BO29" i="6"/>
  <c r="AZ30" i="4"/>
  <c r="BA30" i="4" s="1"/>
  <c r="BO28" i="8"/>
  <c r="BP28" i="8" s="1"/>
  <c r="BR31" i="1"/>
  <c r="BT31" i="2"/>
  <c r="BP29" i="6"/>
  <c r="BQ30" i="4"/>
  <c r="BS30" i="4" s="1"/>
  <c r="BT29" i="6"/>
  <c r="BT28" i="8"/>
  <c r="BA29" i="7"/>
  <c r="BH29" i="7" s="1"/>
  <c r="BI29" i="7" s="1"/>
  <c r="BU29" i="7"/>
  <c r="BV29" i="7" s="1"/>
  <c r="AU29" i="7"/>
  <c r="AX29" i="7" s="1"/>
  <c r="AY29" i="7" s="1"/>
  <c r="BO30" i="5"/>
  <c r="BN30" i="5"/>
  <c r="BK30" i="5"/>
  <c r="BJ30" i="5"/>
  <c r="BN31" i="1"/>
  <c r="BO30" i="4"/>
  <c r="BN30" i="4"/>
  <c r="BP31" i="2"/>
  <c r="BQ27" i="10"/>
  <c r="BU27" i="10"/>
  <c r="AX28" i="9"/>
  <c r="AY28" i="9" s="1"/>
  <c r="AV28" i="9"/>
  <c r="AW28" i="9" s="1"/>
  <c r="BM28" i="9"/>
  <c r="BH28" i="9"/>
  <c r="BI28" i="9" s="1"/>
  <c r="DU32" i="3"/>
  <c r="DV32" i="3" s="1"/>
  <c r="ES32" i="3"/>
  <c r="BE32" i="3"/>
  <c r="BD32" i="3"/>
  <c r="BF32" i="3" l="1"/>
  <c r="BG32" i="3" s="1"/>
  <c r="BU29" i="6"/>
  <c r="BU31" i="2"/>
  <c r="CA31" i="2" s="1"/>
  <c r="CB31" i="2" s="1"/>
  <c r="BV28" i="8"/>
  <c r="BW28" i="8" s="1"/>
  <c r="BR30" i="4"/>
  <c r="BT30" i="4" s="1"/>
  <c r="AV29" i="7"/>
  <c r="AW29" i="7" s="1"/>
  <c r="BV29" i="6"/>
  <c r="BW29" i="6" s="1"/>
  <c r="BP30" i="5"/>
  <c r="BM29" i="7"/>
  <c r="BN29" i="7" s="1"/>
  <c r="BP30" i="4"/>
  <c r="BU28" i="8"/>
  <c r="BW27" i="10"/>
  <c r="BX27" i="10" s="1"/>
  <c r="BV27" i="10"/>
  <c r="CB27" i="10" s="1"/>
  <c r="CC27" i="10" s="1"/>
  <c r="CE27" i="10" s="1"/>
  <c r="CH29" i="6"/>
  <c r="CA29" i="6"/>
  <c r="CB29" i="6" s="1"/>
  <c r="BV31" i="2"/>
  <c r="BW31" i="2" s="1"/>
  <c r="BS31" i="1"/>
  <c r="BT31" i="1"/>
  <c r="BU31" i="1" s="1"/>
  <c r="BJ29" i="7"/>
  <c r="BK29" i="7"/>
  <c r="BL30" i="5"/>
  <c r="BJ28" i="9"/>
  <c r="BK28" i="9"/>
  <c r="BN28" i="9"/>
  <c r="BO28" i="9"/>
  <c r="ET32" i="3"/>
  <c r="EU32" i="3" s="1"/>
  <c r="EV32" i="3" s="1"/>
  <c r="EA32" i="3"/>
  <c r="DX32" i="3"/>
  <c r="DW32" i="3"/>
  <c r="DZ32" i="3"/>
  <c r="DY32" i="3"/>
  <c r="CH31" i="2" l="1"/>
  <c r="BR30" i="5"/>
  <c r="BS30" i="5" s="1"/>
  <c r="BV30" i="4"/>
  <c r="BW30" i="4" s="1"/>
  <c r="BO29" i="7"/>
  <c r="BP29" i="7" s="1"/>
  <c r="BU30" i="4"/>
  <c r="CH30" i="4" s="1"/>
  <c r="CI27" i="10"/>
  <c r="CA28" i="8"/>
  <c r="CB28" i="8" s="1"/>
  <c r="CH28" i="8"/>
  <c r="CF27" i="10"/>
  <c r="CG27" i="10" s="1"/>
  <c r="CH27" i="10" s="1"/>
  <c r="BQ30" i="5"/>
  <c r="BL29" i="7"/>
  <c r="CE29" i="6"/>
  <c r="CD29" i="6"/>
  <c r="CF31" i="1"/>
  <c r="BY31" i="1"/>
  <c r="BZ31" i="1" s="1"/>
  <c r="CE31" i="2"/>
  <c r="CD31" i="2"/>
  <c r="BP28" i="9"/>
  <c r="BL28" i="9"/>
  <c r="EB32" i="3"/>
  <c r="EC32" i="3" s="1"/>
  <c r="ED32" i="3" s="1"/>
  <c r="EE32" i="3" s="1"/>
  <c r="AQ32" i="3" s="1"/>
  <c r="P32" i="3" s="1"/>
  <c r="CJ27" i="10" l="1"/>
  <c r="CK27" i="10" s="1"/>
  <c r="CL27" i="10" s="1"/>
  <c r="CN27" i="10" s="1"/>
  <c r="E27" i="10" s="1"/>
  <c r="C28" i="10" s="1"/>
  <c r="CA30" i="4"/>
  <c r="CB30" i="4" s="1"/>
  <c r="CE30" i="4" s="1"/>
  <c r="CF31" i="2"/>
  <c r="CG31" i="2" s="1"/>
  <c r="CI31" i="2" s="1"/>
  <c r="CJ31" i="2" s="1"/>
  <c r="CK31" i="2" s="1"/>
  <c r="CM31" i="2" s="1"/>
  <c r="E31" i="2" s="1"/>
  <c r="C32" i="2" s="1"/>
  <c r="CE28" i="8"/>
  <c r="CD28" i="8"/>
  <c r="S32" i="3"/>
  <c r="AT32" i="3" s="1"/>
  <c r="CB31" i="1"/>
  <c r="CC31" i="1"/>
  <c r="CF29" i="6"/>
  <c r="CG29" i="6" s="1"/>
  <c r="CI29" i="6" s="1"/>
  <c r="CJ29" i="6" s="1"/>
  <c r="CK29" i="6" s="1"/>
  <c r="CM29" i="6" s="1"/>
  <c r="E29" i="6" s="1"/>
  <c r="C30" i="6" s="1"/>
  <c r="BQ29" i="7"/>
  <c r="BR29" i="7"/>
  <c r="BS29" i="7" s="1"/>
  <c r="CD30" i="5"/>
  <c r="BW30" i="5"/>
  <c r="BX30" i="5" s="1"/>
  <c r="BQ28" i="9"/>
  <c r="BR28" i="9"/>
  <c r="BS28" i="9" s="1"/>
  <c r="CD30" i="4" l="1"/>
  <c r="CF30" i="4" s="1"/>
  <c r="CG30" i="4" s="1"/>
  <c r="CI30" i="4" s="1"/>
  <c r="CJ30" i="4" s="1"/>
  <c r="CK30" i="4" s="1"/>
  <c r="CM30" i="4" s="1"/>
  <c r="E30" i="4" s="1"/>
  <c r="C31" i="4" s="1"/>
  <c r="F31" i="2"/>
  <c r="CF28" i="8"/>
  <c r="CG28" i="8" s="1"/>
  <c r="CI28" i="8" s="1"/>
  <c r="CJ28" i="8" s="1"/>
  <c r="CK28" i="8" s="1"/>
  <c r="CM28" i="8" s="1"/>
  <c r="E28" i="8" s="1"/>
  <c r="C29" i="8" s="1"/>
  <c r="BA32" i="3"/>
  <c r="BM32" i="3" s="1"/>
  <c r="AU32" i="3"/>
  <c r="AX32" i="3" s="1"/>
  <c r="AY32" i="3" s="1"/>
  <c r="BU32" i="3"/>
  <c r="BV32" i="3" s="1"/>
  <c r="BZ30" i="5"/>
  <c r="CA30" i="5"/>
  <c r="BW29" i="7"/>
  <c r="BX29" i="7" s="1"/>
  <c r="CD29" i="7"/>
  <c r="CD31" i="1"/>
  <c r="CE31" i="1" s="1"/>
  <c r="CG31" i="1" s="1"/>
  <c r="CH31" i="1" s="1"/>
  <c r="CI31" i="1" s="1"/>
  <c r="CK31" i="1" s="1"/>
  <c r="E31" i="1" s="1"/>
  <c r="CD28" i="9"/>
  <c r="BW28" i="9"/>
  <c r="BX28" i="9" s="1"/>
  <c r="F27" i="10"/>
  <c r="I27" i="10" s="1"/>
  <c r="AV32" i="3" l="1"/>
  <c r="AW32" i="3" s="1"/>
  <c r="BH32" i="3"/>
  <c r="BI32" i="3" s="1"/>
  <c r="BK32" i="3" s="1"/>
  <c r="C32" i="1"/>
  <c r="F31" i="1"/>
  <c r="H31" i="2" s="1"/>
  <c r="I31" i="2" s="1"/>
  <c r="CA29" i="7"/>
  <c r="BZ29" i="7"/>
  <c r="CB30" i="5"/>
  <c r="CC30" i="5" s="1"/>
  <c r="CE30" i="5" s="1"/>
  <c r="CF30" i="5" s="1"/>
  <c r="CG30" i="5" s="1"/>
  <c r="CI30" i="5" s="1"/>
  <c r="E30" i="5" s="1"/>
  <c r="C31" i="5" s="1"/>
  <c r="F30" i="4"/>
  <c r="F29" i="6"/>
  <c r="I29" i="6" s="1"/>
  <c r="J29" i="6" s="1"/>
  <c r="D29" i="8" s="1"/>
  <c r="J27" i="10"/>
  <c r="K27" i="10" s="1"/>
  <c r="I27" i="1" s="1"/>
  <c r="CA28" i="9"/>
  <c r="BZ28" i="9"/>
  <c r="BO32" i="3"/>
  <c r="BN32" i="3"/>
  <c r="I30" i="4" l="1"/>
  <c r="J30" i="4" s="1"/>
  <c r="D30" i="6" s="1"/>
  <c r="BJ32" i="3"/>
  <c r="BL32" i="3" s="1"/>
  <c r="F28" i="8"/>
  <c r="I28" i="8" s="1"/>
  <c r="J28" i="8" s="1"/>
  <c r="D28" i="10" s="1"/>
  <c r="D29" i="9"/>
  <c r="G29" i="10" s="1"/>
  <c r="K29" i="8"/>
  <c r="M29" i="8" s="1"/>
  <c r="CB29" i="7"/>
  <c r="CC29" i="7" s="1"/>
  <c r="CE29" i="7" s="1"/>
  <c r="CF29" i="7" s="1"/>
  <c r="CG29" i="7" s="1"/>
  <c r="CI29" i="7" s="1"/>
  <c r="E29" i="7" s="1"/>
  <c r="C30" i="7" s="1"/>
  <c r="G32" i="1"/>
  <c r="K32" i="1" s="1"/>
  <c r="K32" i="2"/>
  <c r="M32" i="2" s="1"/>
  <c r="CB28" i="9"/>
  <c r="CC28" i="9" s="1"/>
  <c r="CE28" i="9" s="1"/>
  <c r="CF28" i="9" s="1"/>
  <c r="CG28" i="9" s="1"/>
  <c r="BP32" i="3"/>
  <c r="D30" i="7" l="1"/>
  <c r="G30" i="8" s="1"/>
  <c r="K30" i="6"/>
  <c r="M30" i="6" s="1"/>
  <c r="EM30" i="6" s="1"/>
  <c r="J31" i="2"/>
  <c r="D31" i="4" s="1"/>
  <c r="L28" i="10"/>
  <c r="N28" i="10" s="1"/>
  <c r="R28" i="10" s="1"/>
  <c r="BQ32" i="3"/>
  <c r="BW32" i="3" s="1"/>
  <c r="BX32" i="3" s="1"/>
  <c r="BR32" i="3"/>
  <c r="BS32" i="3" s="1"/>
  <c r="CI28" i="9"/>
  <c r="E28" i="9" s="1"/>
  <c r="C29" i="9" s="1"/>
  <c r="G29" i="9" s="1"/>
  <c r="I29" i="9" s="1"/>
  <c r="CU32" i="2"/>
  <c r="Q32" i="2"/>
  <c r="EM32" i="2"/>
  <c r="CS32" i="1"/>
  <c r="O32" i="1"/>
  <c r="EK32" i="1"/>
  <c r="CU30" i="6"/>
  <c r="Q30" i="6"/>
  <c r="F30" i="5"/>
  <c r="H30" i="6" s="1"/>
  <c r="Q29" i="8"/>
  <c r="EM29" i="8"/>
  <c r="CU29" i="8"/>
  <c r="EN28" i="10" l="1"/>
  <c r="K31" i="4"/>
  <c r="M31" i="4" s="1"/>
  <c r="CU31" i="4" s="1"/>
  <c r="D31" i="5"/>
  <c r="G31" i="6" s="1"/>
  <c r="CV28" i="10"/>
  <c r="DR28" i="10" s="1"/>
  <c r="CD32" i="3"/>
  <c r="G31" i="5"/>
  <c r="I31" i="5" s="1"/>
  <c r="M31" i="5" s="1"/>
  <c r="T31" i="5" s="1"/>
  <c r="V31" i="5" s="1"/>
  <c r="F28" i="9"/>
  <c r="H28" i="10" s="1"/>
  <c r="G30" i="7"/>
  <c r="I30" i="7" s="1"/>
  <c r="M30" i="7" s="1"/>
  <c r="Y28" i="10"/>
  <c r="AA28" i="10" s="1"/>
  <c r="AK28" i="10"/>
  <c r="AJ28" i="10"/>
  <c r="T28" i="10"/>
  <c r="F29" i="7"/>
  <c r="H29" i="8" s="1"/>
  <c r="AG32" i="1"/>
  <c r="AH32" i="1"/>
  <c r="V32" i="1"/>
  <c r="X32" i="1" s="1"/>
  <c r="Q32" i="1"/>
  <c r="CU32" i="1"/>
  <c r="AQ32" i="1"/>
  <c r="DD32" i="1"/>
  <c r="DO32" i="1"/>
  <c r="DQ29" i="8"/>
  <c r="DF29" i="8"/>
  <c r="AS29" i="8"/>
  <c r="CW29" i="8"/>
  <c r="AI30" i="6"/>
  <c r="X30" i="6"/>
  <c r="Z30" i="6" s="1"/>
  <c r="S30" i="6"/>
  <c r="AJ30" i="6"/>
  <c r="AS30" i="6"/>
  <c r="DF30" i="6"/>
  <c r="CW30" i="6"/>
  <c r="DQ30" i="6"/>
  <c r="S32" i="2"/>
  <c r="AI32" i="2"/>
  <c r="AJ32" i="2"/>
  <c r="X32" i="2"/>
  <c r="Z32" i="2" s="1"/>
  <c r="S29" i="8"/>
  <c r="AJ29" i="8"/>
  <c r="AI29" i="8"/>
  <c r="X29" i="8"/>
  <c r="Z29" i="8" s="1"/>
  <c r="DF32" i="2"/>
  <c r="AS32" i="2"/>
  <c r="CW32" i="2"/>
  <c r="DQ32" i="2"/>
  <c r="M29" i="9"/>
  <c r="CQ29" i="9"/>
  <c r="EI29" i="9"/>
  <c r="CA32" i="3"/>
  <c r="BZ32" i="3"/>
  <c r="CX28" i="10" l="1"/>
  <c r="DB28" i="10" s="1"/>
  <c r="AT28" i="10"/>
  <c r="DG28" i="10"/>
  <c r="DK28" i="10" s="1"/>
  <c r="Q31" i="4"/>
  <c r="AI31" i="4" s="1"/>
  <c r="EM31" i="4"/>
  <c r="CQ31" i="5"/>
  <c r="AO31" i="5" s="1"/>
  <c r="AE31" i="5"/>
  <c r="AF31" i="5"/>
  <c r="O31" i="5"/>
  <c r="Y31" i="5" s="1"/>
  <c r="EI31" i="5"/>
  <c r="EI30" i="7"/>
  <c r="CQ30" i="7"/>
  <c r="AO30" i="7" s="1"/>
  <c r="DF31" i="4"/>
  <c r="CW31" i="4"/>
  <c r="AS31" i="4"/>
  <c r="DQ31" i="4"/>
  <c r="AB28" i="10"/>
  <c r="AC28" i="10" s="1"/>
  <c r="DA28" i="10"/>
  <c r="AD28" i="10"/>
  <c r="V28" i="10"/>
  <c r="W28" i="10" s="1"/>
  <c r="AX28" i="10" s="1"/>
  <c r="AL28" i="10"/>
  <c r="DT28" i="10"/>
  <c r="DW28" i="10"/>
  <c r="DU28" i="10"/>
  <c r="DS28" i="10"/>
  <c r="DV28" i="10"/>
  <c r="AI32" i="1"/>
  <c r="AK32" i="2"/>
  <c r="AA30" i="6"/>
  <c r="AO30" i="6" s="1"/>
  <c r="AK30" i="6"/>
  <c r="AA29" i="8"/>
  <c r="AO29" i="8" s="1"/>
  <c r="AK29" i="8"/>
  <c r="DT32" i="2"/>
  <c r="DV32" i="2"/>
  <c r="DU32" i="2"/>
  <c r="DR32" i="2"/>
  <c r="DS32" i="2"/>
  <c r="U32" i="2"/>
  <c r="V32" i="2" s="1"/>
  <c r="AW32" i="2" s="1"/>
  <c r="AC32" i="2"/>
  <c r="DT29" i="8"/>
  <c r="DR29" i="8"/>
  <c r="DS29" i="8"/>
  <c r="DV29" i="8"/>
  <c r="DU29" i="8"/>
  <c r="DT30" i="6"/>
  <c r="DS30" i="6"/>
  <c r="DR30" i="6"/>
  <c r="DU30" i="6"/>
  <c r="DV30" i="6"/>
  <c r="DP32" i="1"/>
  <c r="DR32" i="1"/>
  <c r="DQ32" i="1"/>
  <c r="DT32" i="1"/>
  <c r="DS32" i="1"/>
  <c r="DA30" i="6"/>
  <c r="CY30" i="6"/>
  <c r="DB30" i="6"/>
  <c r="CZ30" i="6"/>
  <c r="CX30" i="6"/>
  <c r="Q31" i="5"/>
  <c r="R31" i="5" s="1"/>
  <c r="AS31" i="5" s="1"/>
  <c r="DI32" i="1"/>
  <c r="DF32" i="1"/>
  <c r="DH32" i="1"/>
  <c r="DG32" i="1"/>
  <c r="DE32" i="1"/>
  <c r="DI32" i="2"/>
  <c r="DG32" i="2"/>
  <c r="DJ32" i="2"/>
  <c r="DH32" i="2"/>
  <c r="DK32" i="2"/>
  <c r="DK30" i="6"/>
  <c r="DI30" i="6"/>
  <c r="DH30" i="6"/>
  <c r="DJ30" i="6"/>
  <c r="DG30" i="6"/>
  <c r="AC29" i="8"/>
  <c r="U29" i="8"/>
  <c r="V29" i="8" s="1"/>
  <c r="AW29" i="8" s="1"/>
  <c r="CX32" i="1"/>
  <c r="CW32" i="1"/>
  <c r="CY32" i="1"/>
  <c r="CZ32" i="1"/>
  <c r="CV32" i="1"/>
  <c r="AA32" i="2"/>
  <c r="CZ29" i="8"/>
  <c r="DB29" i="8"/>
  <c r="CX29" i="8"/>
  <c r="DA29" i="8"/>
  <c r="CY29" i="8"/>
  <c r="AA32" i="1"/>
  <c r="S32" i="1"/>
  <c r="T32" i="1" s="1"/>
  <c r="AU32" i="1" s="1"/>
  <c r="DA32" i="2"/>
  <c r="CY32" i="2"/>
  <c r="CX32" i="2"/>
  <c r="CZ32" i="2"/>
  <c r="DB32" i="2"/>
  <c r="Y32" i="1"/>
  <c r="AJ32" i="1" s="1"/>
  <c r="T30" i="7"/>
  <c r="V30" i="7" s="1"/>
  <c r="AF30" i="7"/>
  <c r="O30" i="7"/>
  <c r="AE30" i="7"/>
  <c r="U30" i="6"/>
  <c r="V30" i="6" s="1"/>
  <c r="AW30" i="6" s="1"/>
  <c r="AC30" i="6"/>
  <c r="DJ29" i="8"/>
  <c r="DH29" i="8"/>
  <c r="DK29" i="8"/>
  <c r="DI29" i="8"/>
  <c r="DG29" i="8"/>
  <c r="CB32" i="3"/>
  <c r="CC32" i="3" s="1"/>
  <c r="CE32" i="3" s="1"/>
  <c r="CF32" i="3" s="1"/>
  <c r="CG32" i="3" s="1"/>
  <c r="CI32" i="3" s="1"/>
  <c r="E32" i="3" s="1"/>
  <c r="C33" i="3" s="1"/>
  <c r="CS29" i="9"/>
  <c r="DM29" i="9"/>
  <c r="AO29" i="9"/>
  <c r="DB29" i="9"/>
  <c r="AF29" i="9"/>
  <c r="AE29" i="9"/>
  <c r="T29" i="9"/>
  <c r="V29" i="9" s="1"/>
  <c r="O29" i="9"/>
  <c r="CY28" i="10" l="1"/>
  <c r="DC28" i="10"/>
  <c r="CZ28" i="10"/>
  <c r="DJ28" i="10"/>
  <c r="DH28" i="10"/>
  <c r="DL28" i="10"/>
  <c r="DI28" i="10"/>
  <c r="X31" i="4"/>
  <c r="Z31" i="4" s="1"/>
  <c r="AJ31" i="4"/>
  <c r="AK31" i="4" s="1"/>
  <c r="S31" i="4"/>
  <c r="U31" i="4" s="1"/>
  <c r="V31" i="4" s="1"/>
  <c r="AW31" i="4" s="1"/>
  <c r="W31" i="5"/>
  <c r="X31" i="5" s="1"/>
  <c r="Z31" i="5" s="1"/>
  <c r="BT31" i="5" s="1"/>
  <c r="CS31" i="5"/>
  <c r="CV31" i="5" s="1"/>
  <c r="DM31" i="5"/>
  <c r="DB31" i="5"/>
  <c r="AG31" i="5"/>
  <c r="DB30" i="7"/>
  <c r="DE30" i="7" s="1"/>
  <c r="DM30" i="7"/>
  <c r="DR30" i="7" s="1"/>
  <c r="AM28" i="10"/>
  <c r="CS30" i="7"/>
  <c r="CX30" i="7" s="1"/>
  <c r="AB30" i="6"/>
  <c r="AD30" i="6" s="1"/>
  <c r="BX30" i="6" s="1"/>
  <c r="AQ28" i="10"/>
  <c r="AE28" i="10"/>
  <c r="BY28" i="10" s="1"/>
  <c r="AP28" i="10"/>
  <c r="AM32" i="2"/>
  <c r="DS31" i="4"/>
  <c r="DU31" i="4"/>
  <c r="DV31" i="4"/>
  <c r="DR31" i="4"/>
  <c r="DT31" i="4"/>
  <c r="DB31" i="4"/>
  <c r="CX31" i="4"/>
  <c r="CZ31" i="4"/>
  <c r="DA31" i="4"/>
  <c r="CY31" i="4"/>
  <c r="DI31" i="4"/>
  <c r="DG31" i="4"/>
  <c r="DJ31" i="4"/>
  <c r="DK31" i="4"/>
  <c r="DH31" i="4"/>
  <c r="AN28" i="10"/>
  <c r="AN32" i="1"/>
  <c r="Z32" i="1"/>
  <c r="AB32" i="1" s="1"/>
  <c r="BV32" i="1" s="1"/>
  <c r="DX28" i="10"/>
  <c r="DY28" i="10" s="1"/>
  <c r="AM30" i="6"/>
  <c r="AL30" i="6"/>
  <c r="AP30" i="6"/>
  <c r="AQ30" i="6" s="1"/>
  <c r="AL29" i="8"/>
  <c r="DC29" i="8"/>
  <c r="DD29" i="8" s="1"/>
  <c r="DW32" i="2"/>
  <c r="DX32" i="2" s="1"/>
  <c r="AB29" i="8"/>
  <c r="AD29" i="8" s="1"/>
  <c r="AM29" i="8"/>
  <c r="DL30" i="6"/>
  <c r="DM30" i="6" s="1"/>
  <c r="DL32" i="2"/>
  <c r="DM32" i="2" s="1"/>
  <c r="AK32" i="1"/>
  <c r="AL32" i="1" s="1"/>
  <c r="AG30" i="7"/>
  <c r="AM32" i="1"/>
  <c r="AP29" i="8"/>
  <c r="AQ29" i="8" s="1"/>
  <c r="DW29" i="8"/>
  <c r="DX29" i="8" s="1"/>
  <c r="DW30" i="6"/>
  <c r="DX30" i="6" s="1"/>
  <c r="AB32" i="2"/>
  <c r="AD32" i="2" s="1"/>
  <c r="AL32" i="2"/>
  <c r="Y30" i="7"/>
  <c r="Q30" i="7"/>
  <c r="R30" i="7" s="1"/>
  <c r="AS30" i="7" s="1"/>
  <c r="DJ32" i="1"/>
  <c r="DK32" i="1" s="1"/>
  <c r="DC30" i="6"/>
  <c r="DD30" i="6" s="1"/>
  <c r="AP32" i="2"/>
  <c r="AO32" i="2"/>
  <c r="W30" i="7"/>
  <c r="AL30" i="7" s="1"/>
  <c r="DC32" i="2"/>
  <c r="DD32" i="2" s="1"/>
  <c r="DA32" i="1"/>
  <c r="DB32" i="1" s="1"/>
  <c r="DL29" i="8"/>
  <c r="DM29" i="8" s="1"/>
  <c r="DU32" i="1"/>
  <c r="DV32" i="1" s="1"/>
  <c r="AG29" i="9"/>
  <c r="W29" i="9"/>
  <c r="AL29" i="9" s="1"/>
  <c r="DE29" i="9"/>
  <c r="DD29" i="9"/>
  <c r="DG29" i="9"/>
  <c r="DC29" i="9"/>
  <c r="DF29" i="9"/>
  <c r="DR29" i="9"/>
  <c r="DN29" i="9"/>
  <c r="DO29" i="9"/>
  <c r="DP29" i="9"/>
  <c r="DQ29" i="9"/>
  <c r="CV29" i="9"/>
  <c r="CX29" i="9"/>
  <c r="CU29" i="9"/>
  <c r="CT29" i="9"/>
  <c r="CW29" i="9"/>
  <c r="Y29" i="9"/>
  <c r="Q29" i="9"/>
  <c r="R29" i="9" s="1"/>
  <c r="AS29" i="9" s="1"/>
  <c r="F32" i="3"/>
  <c r="H32" i="4" s="1"/>
  <c r="G33" i="3"/>
  <c r="I33" i="3" s="1"/>
  <c r="DD28" i="10" l="1"/>
  <c r="DE28" i="10" s="1"/>
  <c r="DM28" i="10"/>
  <c r="DN28" i="10" s="1"/>
  <c r="DO28" i="10" s="1"/>
  <c r="DP28" i="10" s="1"/>
  <c r="AA31" i="4"/>
  <c r="AB31" i="4" s="1"/>
  <c r="AK31" i="5"/>
  <c r="AH31" i="5"/>
  <c r="AL31" i="5"/>
  <c r="AC31" i="4"/>
  <c r="AD31" i="4" s="1"/>
  <c r="CU31" i="5"/>
  <c r="CT31" i="5"/>
  <c r="CW31" i="5"/>
  <c r="CX31" i="5"/>
  <c r="AI31" i="5"/>
  <c r="DD31" i="5"/>
  <c r="DE31" i="5"/>
  <c r="DF31" i="5"/>
  <c r="DG31" i="5"/>
  <c r="DC31" i="5"/>
  <c r="DO31" i="5"/>
  <c r="DQ31" i="5"/>
  <c r="DR31" i="5"/>
  <c r="DN31" i="5"/>
  <c r="DP31" i="5"/>
  <c r="DC30" i="7"/>
  <c r="DF30" i="7"/>
  <c r="DD30" i="7"/>
  <c r="DG30" i="7"/>
  <c r="DO30" i="7"/>
  <c r="DP30" i="7"/>
  <c r="DN30" i="7"/>
  <c r="DQ30" i="7"/>
  <c r="CW30" i="7"/>
  <c r="CV30" i="7"/>
  <c r="CU30" i="7"/>
  <c r="CT30" i="7"/>
  <c r="AO28" i="10"/>
  <c r="AN32" i="2"/>
  <c r="AR28" i="10"/>
  <c r="AL31" i="4"/>
  <c r="AP31" i="4"/>
  <c r="AM31" i="4"/>
  <c r="AN30" i="6"/>
  <c r="BG30" i="6" s="1"/>
  <c r="BH30" i="6" s="1"/>
  <c r="DC31" i="4"/>
  <c r="DD31" i="4" s="1"/>
  <c r="DW31" i="4"/>
  <c r="DX31" i="4" s="1"/>
  <c r="DL31" i="4"/>
  <c r="DM31" i="4" s="1"/>
  <c r="AO32" i="1"/>
  <c r="BD32" i="1" s="1"/>
  <c r="DN29" i="8"/>
  <c r="DO29" i="8" s="1"/>
  <c r="DY29" i="8" s="1"/>
  <c r="DZ29" i="8" s="1"/>
  <c r="AN29" i="8"/>
  <c r="BG29" i="8" s="1"/>
  <c r="BD30" i="6"/>
  <c r="AH29" i="9"/>
  <c r="DN30" i="6"/>
  <c r="DO30" i="6" s="1"/>
  <c r="EW30" i="6" s="1"/>
  <c r="EX30" i="6" s="1"/>
  <c r="EY30" i="6" s="1"/>
  <c r="EZ30" i="6" s="1"/>
  <c r="DN32" i="2"/>
  <c r="DO32" i="2" s="1"/>
  <c r="DY32" i="2" s="1"/>
  <c r="DZ32" i="2" s="1"/>
  <c r="AQ32" i="2"/>
  <c r="BD32" i="2" s="1"/>
  <c r="BF30" i="6"/>
  <c r="BX29" i="8"/>
  <c r="BD29" i="8"/>
  <c r="BF29" i="8"/>
  <c r="DL32" i="1"/>
  <c r="DM32" i="1" s="1"/>
  <c r="EU32" i="1" s="1"/>
  <c r="X30" i="7"/>
  <c r="Z30" i="7" s="1"/>
  <c r="AK30" i="7"/>
  <c r="AM30" i="7" s="1"/>
  <c r="AI30" i="7"/>
  <c r="BX32" i="2"/>
  <c r="AH30" i="7"/>
  <c r="AK29" i="9"/>
  <c r="AM29" i="9" s="1"/>
  <c r="AI29" i="9"/>
  <c r="X29" i="9"/>
  <c r="Z29" i="9" s="1"/>
  <c r="DH29" i="9"/>
  <c r="DI29" i="9" s="1"/>
  <c r="DS29" i="9"/>
  <c r="DT29" i="9" s="1"/>
  <c r="CY29" i="9"/>
  <c r="CZ29" i="9" s="1"/>
  <c r="EI33" i="3"/>
  <c r="CQ33" i="3"/>
  <c r="M33" i="3"/>
  <c r="AM31" i="5" l="1"/>
  <c r="AZ31" i="5" s="1"/>
  <c r="AO31" i="4"/>
  <c r="AJ31" i="5"/>
  <c r="CY31" i="5"/>
  <c r="CZ31" i="5" s="1"/>
  <c r="DH30" i="7"/>
  <c r="DI30" i="7" s="1"/>
  <c r="DH31" i="5"/>
  <c r="DI31" i="5" s="1"/>
  <c r="DJ31" i="5" s="1"/>
  <c r="DK31" i="5" s="1"/>
  <c r="ES31" i="5" s="1"/>
  <c r="ET31" i="5" s="1"/>
  <c r="EU31" i="5" s="1"/>
  <c r="EV31" i="5" s="1"/>
  <c r="DS31" i="5"/>
  <c r="DT31" i="5" s="1"/>
  <c r="DS30" i="7"/>
  <c r="DT30" i="7" s="1"/>
  <c r="CY30" i="7"/>
  <c r="CZ30" i="7" s="1"/>
  <c r="AQ31" i="4"/>
  <c r="BD31" i="4" s="1"/>
  <c r="BH28" i="10"/>
  <c r="BI28" i="10" s="1"/>
  <c r="AN31" i="4"/>
  <c r="BG28" i="10"/>
  <c r="BE28" i="10"/>
  <c r="DN31" i="4"/>
  <c r="DO31" i="4" s="1"/>
  <c r="EW31" i="4" s="1"/>
  <c r="EX31" i="4" s="1"/>
  <c r="EY31" i="4" s="1"/>
  <c r="EZ31" i="4" s="1"/>
  <c r="BF32" i="2"/>
  <c r="BE32" i="1"/>
  <c r="BF32" i="1" s="1"/>
  <c r="BB32" i="1"/>
  <c r="BX31" i="4"/>
  <c r="EW29" i="8"/>
  <c r="EX29" i="8" s="1"/>
  <c r="EY29" i="8" s="1"/>
  <c r="EZ29" i="8" s="1"/>
  <c r="AZ30" i="7"/>
  <c r="BB31" i="5"/>
  <c r="DZ28" i="10"/>
  <c r="EA28" i="10" s="1"/>
  <c r="EX28" i="10"/>
  <c r="EY28" i="10" s="1"/>
  <c r="EZ28" i="10" s="1"/>
  <c r="FA28" i="10" s="1"/>
  <c r="AJ29" i="9"/>
  <c r="BC29" i="9" s="1"/>
  <c r="DY30" i="6"/>
  <c r="DZ30" i="6" s="1"/>
  <c r="EE30" i="6" s="1"/>
  <c r="AJ30" i="7"/>
  <c r="BC30" i="7" s="1"/>
  <c r="BD30" i="7" s="1"/>
  <c r="BG32" i="2"/>
  <c r="BH32" i="2" s="1"/>
  <c r="EW32" i="2"/>
  <c r="EX32" i="2" s="1"/>
  <c r="EY32" i="2" s="1"/>
  <c r="EZ32" i="2" s="1"/>
  <c r="DW32" i="1"/>
  <c r="DX32" i="1" s="1"/>
  <c r="EA32" i="1" s="1"/>
  <c r="BH29" i="8"/>
  <c r="BI29" i="8"/>
  <c r="BI30" i="6"/>
  <c r="BJ30" i="6" s="1"/>
  <c r="BK30" i="6" s="1"/>
  <c r="EV32" i="1"/>
  <c r="EW32" i="1" s="1"/>
  <c r="EX32" i="1" s="1"/>
  <c r="BC31" i="5"/>
  <c r="EA29" i="8"/>
  <c r="EE29" i="8"/>
  <c r="EC29" i="8"/>
  <c r="EB29" i="8"/>
  <c r="ED29" i="8"/>
  <c r="EB32" i="2"/>
  <c r="ED32" i="2"/>
  <c r="EE32" i="2"/>
  <c r="EC32" i="2"/>
  <c r="EA32" i="2"/>
  <c r="BT30" i="7"/>
  <c r="BB30" i="7"/>
  <c r="DJ29" i="9"/>
  <c r="DK29" i="9" s="1"/>
  <c r="BB29" i="9"/>
  <c r="BT29" i="9"/>
  <c r="AZ29" i="9"/>
  <c r="AE33" i="3"/>
  <c r="AF33" i="3"/>
  <c r="O33" i="3"/>
  <c r="T33" i="3"/>
  <c r="V33" i="3" s="1"/>
  <c r="DM33" i="3"/>
  <c r="DB33" i="3"/>
  <c r="AO33" i="3"/>
  <c r="CS33" i="3"/>
  <c r="DJ30" i="7" l="1"/>
  <c r="DK30" i="7" s="1"/>
  <c r="DU31" i="5"/>
  <c r="DV31" i="5" s="1"/>
  <c r="DW31" i="5" s="1"/>
  <c r="BF31" i="4"/>
  <c r="BG31" i="4"/>
  <c r="BH31" i="4" s="1"/>
  <c r="DY31" i="4"/>
  <c r="DZ31" i="4" s="1"/>
  <c r="EC31" i="4" s="1"/>
  <c r="BJ28" i="10"/>
  <c r="BK28" i="10" s="1"/>
  <c r="BL28" i="10" s="1"/>
  <c r="BG32" i="1"/>
  <c r="BH32" i="1" s="1"/>
  <c r="BI32" i="1" s="1"/>
  <c r="BI31" i="4"/>
  <c r="ED28" i="10"/>
  <c r="EB28" i="10"/>
  <c r="EE28" i="10"/>
  <c r="EF28" i="10"/>
  <c r="EC28" i="10"/>
  <c r="ED30" i="6"/>
  <c r="EB32" i="1"/>
  <c r="EA30" i="6"/>
  <c r="BI32" i="2"/>
  <c r="BJ32" i="2" s="1"/>
  <c r="BK32" i="2" s="1"/>
  <c r="BE30" i="7"/>
  <c r="BF30" i="7" s="1"/>
  <c r="BG30" i="7" s="1"/>
  <c r="EC30" i="6"/>
  <c r="EB30" i="6"/>
  <c r="EC32" i="1"/>
  <c r="DY32" i="1"/>
  <c r="DZ32" i="1"/>
  <c r="BJ29" i="8"/>
  <c r="BK29" i="8" s="1"/>
  <c r="BE31" i="5"/>
  <c r="BD31" i="5"/>
  <c r="EF32" i="2"/>
  <c r="EG32" i="2" s="1"/>
  <c r="EH32" i="2" s="1"/>
  <c r="EI32" i="2" s="1"/>
  <c r="AU32" i="2" s="1"/>
  <c r="T32" i="2" s="1"/>
  <c r="W32" i="2" s="1"/>
  <c r="EF29" i="8"/>
  <c r="EG29" i="8" s="1"/>
  <c r="EH29" i="8" s="1"/>
  <c r="EI29" i="8" s="1"/>
  <c r="AU29" i="8" s="1"/>
  <c r="T29" i="8" s="1"/>
  <c r="DU30" i="7"/>
  <c r="DV30" i="7" s="1"/>
  <c r="ES30" i="7"/>
  <c r="BD29" i="9"/>
  <c r="BE29" i="9"/>
  <c r="DU29" i="9"/>
  <c r="DV29" i="9" s="1"/>
  <c r="ES29" i="9"/>
  <c r="W33" i="3"/>
  <c r="AL33" i="3" s="1"/>
  <c r="CX33" i="3"/>
  <c r="CU33" i="3"/>
  <c r="CT33" i="3"/>
  <c r="CW33" i="3"/>
  <c r="CV33" i="3"/>
  <c r="DG33" i="3"/>
  <c r="DE33" i="3"/>
  <c r="DC33" i="3"/>
  <c r="DD33" i="3"/>
  <c r="DF33" i="3"/>
  <c r="DR33" i="3"/>
  <c r="DN33" i="3"/>
  <c r="DQ33" i="3"/>
  <c r="DO33" i="3"/>
  <c r="DP33" i="3"/>
  <c r="Q33" i="3"/>
  <c r="R33" i="3" s="1"/>
  <c r="AS33" i="3" s="1"/>
  <c r="Y33" i="3"/>
  <c r="AG33" i="3"/>
  <c r="DZ31" i="5" l="1"/>
  <c r="EA31" i="5"/>
  <c r="DX31" i="5"/>
  <c r="DY31" i="5"/>
  <c r="EB31" i="4"/>
  <c r="ED31" i="4"/>
  <c r="EA31" i="4"/>
  <c r="EE31" i="4"/>
  <c r="BJ31" i="4"/>
  <c r="BK31" i="4" s="1"/>
  <c r="EG28" i="10"/>
  <c r="EH28" i="10" s="1"/>
  <c r="EI28" i="10" s="1"/>
  <c r="EJ28" i="10" s="1"/>
  <c r="AV28" i="10" s="1"/>
  <c r="U28" i="10" s="1"/>
  <c r="X28" i="10" s="1"/>
  <c r="AY28" i="10" s="1"/>
  <c r="ED32" i="1"/>
  <c r="EE32" i="1" s="1"/>
  <c r="EF32" i="1" s="1"/>
  <c r="EG32" i="1" s="1"/>
  <c r="AS32" i="1" s="1"/>
  <c r="R32" i="1" s="1"/>
  <c r="U32" i="1" s="1"/>
  <c r="AV32" i="1" s="1"/>
  <c r="EF30" i="6"/>
  <c r="EG30" i="6" s="1"/>
  <c r="EH30" i="6" s="1"/>
  <c r="EI30" i="6" s="1"/>
  <c r="AU30" i="6" s="1"/>
  <c r="T30" i="6" s="1"/>
  <c r="W30" i="6" s="1"/>
  <c r="AX30" i="6" s="1"/>
  <c r="X33" i="3"/>
  <c r="Z33" i="3" s="1"/>
  <c r="BT33" i="3" s="1"/>
  <c r="AH33" i="3"/>
  <c r="AK33" i="3"/>
  <c r="AM33" i="3" s="1"/>
  <c r="W29" i="8"/>
  <c r="AX29" i="8" s="1"/>
  <c r="BF31" i="5"/>
  <c r="BG31" i="5" s="1"/>
  <c r="AX32" i="2"/>
  <c r="ET30" i="7"/>
  <c r="EU30" i="7" s="1"/>
  <c r="EV30" i="7" s="1"/>
  <c r="DW30" i="7"/>
  <c r="DX30" i="7"/>
  <c r="EA30" i="7"/>
  <c r="DY30" i="7"/>
  <c r="DZ30" i="7"/>
  <c r="BF29" i="9"/>
  <c r="BG29" i="9" s="1"/>
  <c r="ET29" i="9"/>
  <c r="EU29" i="9" s="1"/>
  <c r="EV29" i="9" s="1"/>
  <c r="DX29" i="9"/>
  <c r="DZ29" i="9"/>
  <c r="EA29" i="9"/>
  <c r="DY29" i="9"/>
  <c r="DW29" i="9"/>
  <c r="AI33" i="3"/>
  <c r="DH33" i="3"/>
  <c r="DI33" i="3" s="1"/>
  <c r="DS33" i="3"/>
  <c r="DT33" i="3" s="1"/>
  <c r="CY33" i="3"/>
  <c r="CZ33" i="3" s="1"/>
  <c r="EB31" i="5" l="1"/>
  <c r="EC31" i="5" s="1"/>
  <c r="ED31" i="5" s="1"/>
  <c r="EE31" i="5" s="1"/>
  <c r="AQ31" i="5" s="1"/>
  <c r="P31" i="5" s="1"/>
  <c r="S31" i="5" s="1"/>
  <c r="AT31" i="5" s="1"/>
  <c r="EF31" i="4"/>
  <c r="EG31" i="4" s="1"/>
  <c r="EH31" i="4" s="1"/>
  <c r="EI31" i="4" s="1"/>
  <c r="AU31" i="4" s="1"/>
  <c r="T31" i="4" s="1"/>
  <c r="W31" i="4" s="1"/>
  <c r="AX31" i="4" s="1"/>
  <c r="BY31" i="4" s="1"/>
  <c r="BZ31" i="4" s="1"/>
  <c r="BB33" i="3"/>
  <c r="AJ33" i="3"/>
  <c r="BC33" i="3" s="1"/>
  <c r="BF28" i="10"/>
  <c r="AZ28" i="10"/>
  <c r="BZ28" i="10"/>
  <c r="CA28" i="10" s="1"/>
  <c r="AU31" i="5"/>
  <c r="AX31" i="5" s="1"/>
  <c r="AY31" i="5" s="1"/>
  <c r="BA31" i="5"/>
  <c r="BH31" i="5" s="1"/>
  <c r="BI31" i="5" s="1"/>
  <c r="BU31" i="5"/>
  <c r="BV31" i="5" s="1"/>
  <c r="BE30" i="6"/>
  <c r="BL30" i="6" s="1"/>
  <c r="BM30" i="6" s="1"/>
  <c r="BY30" i="6"/>
  <c r="BZ30" i="6" s="1"/>
  <c r="AY30" i="6"/>
  <c r="BB30" i="6" s="1"/>
  <c r="BC30" i="6" s="1"/>
  <c r="BE29" i="8"/>
  <c r="AY29" i="8"/>
  <c r="BY29" i="8"/>
  <c r="BZ29" i="8" s="1"/>
  <c r="AZ33" i="3"/>
  <c r="EB30" i="7"/>
  <c r="EC30" i="7" s="1"/>
  <c r="ED30" i="7" s="1"/>
  <c r="EE30" i="7" s="1"/>
  <c r="AQ30" i="7" s="1"/>
  <c r="P30" i="7" s="1"/>
  <c r="BC32" i="1"/>
  <c r="AW32" i="1"/>
  <c r="BW32" i="1"/>
  <c r="BX32" i="1" s="1"/>
  <c r="BE32" i="2"/>
  <c r="AY32" i="2"/>
  <c r="BY32" i="2"/>
  <c r="BZ32" i="2" s="1"/>
  <c r="EB29" i="9"/>
  <c r="EC29" i="9" s="1"/>
  <c r="ED29" i="9" s="1"/>
  <c r="EE29" i="9" s="1"/>
  <c r="AQ29" i="9" s="1"/>
  <c r="P29" i="9" s="1"/>
  <c r="S29" i="9" s="1"/>
  <c r="DJ33" i="3"/>
  <c r="DK33" i="3" s="1"/>
  <c r="BE31" i="4" l="1"/>
  <c r="BQ31" i="4" s="1"/>
  <c r="AY31" i="4"/>
  <c r="BB31" i="4" s="1"/>
  <c r="BC31" i="4" s="1"/>
  <c r="BM31" i="5"/>
  <c r="BO31" i="5" s="1"/>
  <c r="AV31" i="5"/>
  <c r="AW31" i="5" s="1"/>
  <c r="AZ30" i="6"/>
  <c r="BA30" i="6" s="1"/>
  <c r="BA28" i="10"/>
  <c r="BB28" i="10" s="1"/>
  <c r="BC28" i="10"/>
  <c r="BD28" i="10" s="1"/>
  <c r="BR28" i="10"/>
  <c r="BM28" i="10"/>
  <c r="BN28" i="10" s="1"/>
  <c r="BQ30" i="6"/>
  <c r="BR30" i="6" s="1"/>
  <c r="S30" i="7"/>
  <c r="AT30" i="7" s="1"/>
  <c r="BB29" i="8"/>
  <c r="BC29" i="8" s="1"/>
  <c r="AZ29" i="8"/>
  <c r="BA29" i="8" s="1"/>
  <c r="BQ29" i="8"/>
  <c r="BL29" i="8"/>
  <c r="BM29" i="8" s="1"/>
  <c r="AZ32" i="1"/>
  <c r="BA32" i="1" s="1"/>
  <c r="AX32" i="1"/>
  <c r="AY32" i="1" s="1"/>
  <c r="BO32" i="1"/>
  <c r="BJ32" i="1"/>
  <c r="BK32" i="1" s="1"/>
  <c r="BJ31" i="5"/>
  <c r="BK31" i="5"/>
  <c r="BO30" i="6"/>
  <c r="BN30" i="6"/>
  <c r="BQ32" i="2"/>
  <c r="BL32" i="2"/>
  <c r="BM32" i="2" s="1"/>
  <c r="BB32" i="2"/>
  <c r="BC32" i="2" s="1"/>
  <c r="AZ32" i="2"/>
  <c r="BA32" i="2" s="1"/>
  <c r="AT29" i="9"/>
  <c r="DU33" i="3"/>
  <c r="DV33" i="3" s="1"/>
  <c r="ES33" i="3"/>
  <c r="BD33" i="3"/>
  <c r="BE33" i="3"/>
  <c r="AZ31" i="4" l="1"/>
  <c r="BA31" i="4" s="1"/>
  <c r="BL31" i="4"/>
  <c r="BM31" i="4" s="1"/>
  <c r="BO31" i="4" s="1"/>
  <c r="BN31" i="5"/>
  <c r="BP31" i="5" s="1"/>
  <c r="BR31" i="4"/>
  <c r="BS31" i="4"/>
  <c r="BP28" i="10"/>
  <c r="BO28" i="10"/>
  <c r="BS30" i="6"/>
  <c r="BT30" i="6" s="1"/>
  <c r="BT28" i="10"/>
  <c r="BS28" i="10"/>
  <c r="BP30" i="6"/>
  <c r="BA30" i="7"/>
  <c r="BH30" i="7" s="1"/>
  <c r="BI30" i="7" s="1"/>
  <c r="AU30" i="7"/>
  <c r="AV30" i="7" s="1"/>
  <c r="AW30" i="7" s="1"/>
  <c r="BU30" i="7"/>
  <c r="BV30" i="7" s="1"/>
  <c r="BO29" i="8"/>
  <c r="BN29" i="8"/>
  <c r="BR29" i="8"/>
  <c r="BS29" i="8"/>
  <c r="BM32" i="1"/>
  <c r="BL32" i="1"/>
  <c r="BQ32" i="1"/>
  <c r="BP32" i="1"/>
  <c r="BS32" i="2"/>
  <c r="BR32" i="2"/>
  <c r="BN32" i="2"/>
  <c r="BO32" i="2"/>
  <c r="BL31" i="5"/>
  <c r="BA29" i="9"/>
  <c r="AU29" i="9"/>
  <c r="BU29" i="9"/>
  <c r="BV29" i="9" s="1"/>
  <c r="BF33" i="3"/>
  <c r="BG33" i="3" s="1"/>
  <c r="ET33" i="3"/>
  <c r="EU33" i="3" s="1"/>
  <c r="EV33" i="3" s="1"/>
  <c r="EA33" i="3"/>
  <c r="DY33" i="3"/>
  <c r="DW33" i="3"/>
  <c r="DZ33" i="3"/>
  <c r="DX33" i="3"/>
  <c r="BN31" i="4" l="1"/>
  <c r="BP31" i="4" s="1"/>
  <c r="BU28" i="10"/>
  <c r="BV30" i="6"/>
  <c r="BW30" i="6" s="1"/>
  <c r="BQ28" i="10"/>
  <c r="AX30" i="7"/>
  <c r="AY30" i="7" s="1"/>
  <c r="BT31" i="4"/>
  <c r="BU30" i="6"/>
  <c r="CH30" i="6" s="1"/>
  <c r="BM30" i="7"/>
  <c r="BO30" i="7" s="1"/>
  <c r="BR32" i="1"/>
  <c r="BT32" i="2"/>
  <c r="BP29" i="8"/>
  <c r="BT29" i="8"/>
  <c r="BN32" i="1"/>
  <c r="BP32" i="2"/>
  <c r="BK30" i="7"/>
  <c r="BJ30" i="7"/>
  <c r="BQ31" i="5"/>
  <c r="BR31" i="5"/>
  <c r="BS31" i="5" s="1"/>
  <c r="AX29" i="9"/>
  <c r="AY29" i="9" s="1"/>
  <c r="AV29" i="9"/>
  <c r="AW29" i="9" s="1"/>
  <c r="BH29" i="9"/>
  <c r="BI29" i="9" s="1"/>
  <c r="BM29" i="9"/>
  <c r="EB33" i="3"/>
  <c r="EC33" i="3" s="1"/>
  <c r="ED33" i="3" s="1"/>
  <c r="EE33" i="3" s="1"/>
  <c r="AQ33" i="3" s="1"/>
  <c r="P33" i="3" s="1"/>
  <c r="BV28" i="10" l="1"/>
  <c r="CI28" i="10" s="1"/>
  <c r="BT32" i="1"/>
  <c r="BU32" i="1" s="1"/>
  <c r="BW28" i="10"/>
  <c r="BX28" i="10" s="1"/>
  <c r="BU31" i="4"/>
  <c r="CH31" i="4" s="1"/>
  <c r="BV31" i="4"/>
  <c r="BW31" i="4" s="1"/>
  <c r="BN30" i="7"/>
  <c r="BP30" i="7" s="1"/>
  <c r="BS32" i="1"/>
  <c r="CF32" i="1" s="1"/>
  <c r="CA30" i="6"/>
  <c r="CB30" i="6" s="1"/>
  <c r="CD30" i="6" s="1"/>
  <c r="CB28" i="10"/>
  <c r="CC28" i="10" s="1"/>
  <c r="CF28" i="10" s="1"/>
  <c r="BV29" i="8"/>
  <c r="BW29" i="8" s="1"/>
  <c r="BU29" i="8"/>
  <c r="CA29" i="8" s="1"/>
  <c r="CB29" i="8" s="1"/>
  <c r="BL30" i="7"/>
  <c r="S33" i="3"/>
  <c r="AT33" i="3" s="1"/>
  <c r="CD31" i="5"/>
  <c r="BW31" i="5"/>
  <c r="BX31" i="5" s="1"/>
  <c r="BU32" i="2"/>
  <c r="BV32" i="2"/>
  <c r="BW32" i="2" s="1"/>
  <c r="BO29" i="9"/>
  <c r="BN29" i="9"/>
  <c r="BK29" i="9"/>
  <c r="BJ29" i="9"/>
  <c r="BY32" i="1" l="1"/>
  <c r="BZ32" i="1" s="1"/>
  <c r="CB32" i="1" s="1"/>
  <c r="CE30" i="6"/>
  <c r="CF30" i="6" s="1"/>
  <c r="CG30" i="6" s="1"/>
  <c r="CI30" i="6" s="1"/>
  <c r="CJ30" i="6" s="1"/>
  <c r="CK30" i="6" s="1"/>
  <c r="CM30" i="6" s="1"/>
  <c r="E30" i="6" s="1"/>
  <c r="C31" i="6" s="1"/>
  <c r="CA31" i="4"/>
  <c r="CB31" i="4" s="1"/>
  <c r="CD31" i="4" s="1"/>
  <c r="BQ30" i="7"/>
  <c r="CD30" i="7" s="1"/>
  <c r="CE28" i="10"/>
  <c r="CG28" i="10" s="1"/>
  <c r="CH28" i="10" s="1"/>
  <c r="CJ28" i="10" s="1"/>
  <c r="CK28" i="10" s="1"/>
  <c r="CL28" i="10" s="1"/>
  <c r="CH29" i="8"/>
  <c r="BR30" i="7"/>
  <c r="BS30" i="7" s="1"/>
  <c r="CD29" i="8"/>
  <c r="CE29" i="8"/>
  <c r="BA33" i="3"/>
  <c r="BH33" i="3" s="1"/>
  <c r="BI33" i="3" s="1"/>
  <c r="BU33" i="3"/>
  <c r="BV33" i="3" s="1"/>
  <c r="AU33" i="3"/>
  <c r="AX33" i="3" s="1"/>
  <c r="AY33" i="3" s="1"/>
  <c r="BZ31" i="5"/>
  <c r="CA31" i="5"/>
  <c r="CH32" i="2"/>
  <c r="CA32" i="2"/>
  <c r="CB32" i="2" s="1"/>
  <c r="BP29" i="9"/>
  <c r="BL29" i="9"/>
  <c r="CC32" i="1" l="1"/>
  <c r="CD32" i="1" s="1"/>
  <c r="CE32" i="1" s="1"/>
  <c r="CG32" i="1" s="1"/>
  <c r="CH32" i="1" s="1"/>
  <c r="CI32" i="1" s="1"/>
  <c r="CK32" i="1" s="1"/>
  <c r="E32" i="1" s="1"/>
  <c r="CE31" i="4"/>
  <c r="CF31" i="4" s="1"/>
  <c r="CG31" i="4" s="1"/>
  <c r="CI31" i="4" s="1"/>
  <c r="CJ31" i="4" s="1"/>
  <c r="CK31" i="4" s="1"/>
  <c r="CM31" i="4" s="1"/>
  <c r="E31" i="4" s="1"/>
  <c r="BM33" i="3"/>
  <c r="BN33" i="3" s="1"/>
  <c r="BW30" i="7"/>
  <c r="BX30" i="7" s="1"/>
  <c r="CA30" i="7" s="1"/>
  <c r="CN28" i="10"/>
  <c r="E28" i="10" s="1"/>
  <c r="AV33" i="3"/>
  <c r="AW33" i="3" s="1"/>
  <c r="CF29" i="8"/>
  <c r="CG29" i="8" s="1"/>
  <c r="CI29" i="8" s="1"/>
  <c r="CJ29" i="8" s="1"/>
  <c r="CK29" i="8" s="1"/>
  <c r="CM29" i="8" s="1"/>
  <c r="E29" i="8" s="1"/>
  <c r="C30" i="8" s="1"/>
  <c r="CD32" i="2"/>
  <c r="CE32" i="2"/>
  <c r="CB31" i="5"/>
  <c r="CC31" i="5" s="1"/>
  <c r="CE31" i="5" s="1"/>
  <c r="CF31" i="5" s="1"/>
  <c r="CG31" i="5" s="1"/>
  <c r="CI31" i="5" s="1"/>
  <c r="E31" i="5" s="1"/>
  <c r="C32" i="5" s="1"/>
  <c r="BQ29" i="9"/>
  <c r="BR29" i="9"/>
  <c r="BS29" i="9" s="1"/>
  <c r="BK33" i="3"/>
  <c r="BJ33" i="3"/>
  <c r="BZ30" i="7" l="1"/>
  <c r="CB30" i="7" s="1"/>
  <c r="CC30" i="7" s="1"/>
  <c r="CE30" i="7" s="1"/>
  <c r="CF30" i="7" s="1"/>
  <c r="CG30" i="7" s="1"/>
  <c r="BO33" i="3"/>
  <c r="BP33" i="3" s="1"/>
  <c r="C32" i="4"/>
  <c r="F31" i="4"/>
  <c r="C29" i="10"/>
  <c r="F30" i="6"/>
  <c r="I30" i="6" s="1"/>
  <c r="J30" i="6" s="1"/>
  <c r="D30" i="8" s="1"/>
  <c r="C33" i="1"/>
  <c r="F32" i="1"/>
  <c r="H32" i="2" s="1"/>
  <c r="CF32" i="2"/>
  <c r="CG32" i="2" s="1"/>
  <c r="CI32" i="2" s="1"/>
  <c r="CJ32" i="2" s="1"/>
  <c r="CK32" i="2" s="1"/>
  <c r="CM32" i="2" s="1"/>
  <c r="E32" i="2" s="1"/>
  <c r="C33" i="2" s="1"/>
  <c r="F28" i="10"/>
  <c r="CD29" i="9"/>
  <c r="BW29" i="9"/>
  <c r="BX29" i="9" s="1"/>
  <c r="BL33" i="3"/>
  <c r="I31" i="4" l="1"/>
  <c r="J31" i="4" s="1"/>
  <c r="D31" i="6" s="1"/>
  <c r="I28" i="10"/>
  <c r="J28" i="10" s="1"/>
  <c r="K28" i="10" s="1"/>
  <c r="I28" i="1" s="1"/>
  <c r="CI30" i="7"/>
  <c r="E30" i="7" s="1"/>
  <c r="F29" i="8"/>
  <c r="I29" i="8" s="1"/>
  <c r="J29" i="8" s="1"/>
  <c r="D29" i="10" s="1"/>
  <c r="BR33" i="3"/>
  <c r="BS33" i="3" s="1"/>
  <c r="F32" i="2"/>
  <c r="I32" i="2" s="1"/>
  <c r="D30" i="9"/>
  <c r="G30" i="10" s="1"/>
  <c r="K30" i="8"/>
  <c r="M30" i="8" s="1"/>
  <c r="G33" i="1"/>
  <c r="K33" i="1" s="1"/>
  <c r="F31" i="5"/>
  <c r="H31" i="6" s="1"/>
  <c r="CA29" i="9"/>
  <c r="BZ29" i="9"/>
  <c r="BQ33" i="3"/>
  <c r="D31" i="7" l="1"/>
  <c r="G31" i="8" s="1"/>
  <c r="K31" i="6"/>
  <c r="M31" i="6" s="1"/>
  <c r="EM31" i="6" s="1"/>
  <c r="J32" i="2"/>
  <c r="D32" i="4" s="1"/>
  <c r="K32" i="4" s="1"/>
  <c r="M32" i="4" s="1"/>
  <c r="L29" i="10"/>
  <c r="N29" i="10" s="1"/>
  <c r="CV29" i="10" s="1"/>
  <c r="K33" i="2"/>
  <c r="M33" i="2" s="1"/>
  <c r="CU33" i="2" s="1"/>
  <c r="F30" i="7"/>
  <c r="H30" i="8" s="1"/>
  <c r="C31" i="7"/>
  <c r="G31" i="7" s="1"/>
  <c r="I31" i="7" s="1"/>
  <c r="CU30" i="8"/>
  <c r="Q30" i="8"/>
  <c r="EM30" i="8"/>
  <c r="EK33" i="1"/>
  <c r="CS33" i="1"/>
  <c r="O33" i="1"/>
  <c r="CB29" i="9"/>
  <c r="CC29" i="9" s="1"/>
  <c r="CE29" i="9" s="1"/>
  <c r="CF29" i="9" s="1"/>
  <c r="CG29" i="9" s="1"/>
  <c r="CD33" i="3"/>
  <c r="BW33" i="3"/>
  <c r="BX33" i="3" s="1"/>
  <c r="Q31" i="6" l="1"/>
  <c r="X31" i="6" s="1"/>
  <c r="Z31" i="6" s="1"/>
  <c r="CU31" i="6"/>
  <c r="CW31" i="6" s="1"/>
  <c r="CY31" i="6" s="1"/>
  <c r="EN29" i="10"/>
  <c r="R29" i="10"/>
  <c r="Y29" i="10" s="1"/>
  <c r="AA29" i="10" s="1"/>
  <c r="EM33" i="2"/>
  <c r="Q33" i="2"/>
  <c r="AI33" i="2" s="1"/>
  <c r="D32" i="5"/>
  <c r="EM32" i="4"/>
  <c r="CI29" i="9"/>
  <c r="E29" i="9" s="1"/>
  <c r="C30" i="9" s="1"/>
  <c r="G30" i="9" s="1"/>
  <c r="I30" i="9" s="1"/>
  <c r="M31" i="7"/>
  <c r="EI31" i="7"/>
  <c r="CQ31" i="7"/>
  <c r="CX29" i="10"/>
  <c r="DR29" i="10"/>
  <c r="DG29" i="10"/>
  <c r="AT29" i="10"/>
  <c r="S30" i="8"/>
  <c r="X30" i="8"/>
  <c r="Z30" i="8" s="1"/>
  <c r="AI30" i="8"/>
  <c r="AJ30" i="8"/>
  <c r="AH33" i="1"/>
  <c r="V33" i="1"/>
  <c r="X33" i="1" s="1"/>
  <c r="AG33" i="1"/>
  <c r="Q33" i="1"/>
  <c r="DF30" i="8"/>
  <c r="CW30" i="8"/>
  <c r="AS30" i="8"/>
  <c r="DQ30" i="8"/>
  <c r="DO33" i="1"/>
  <c r="DD33" i="1"/>
  <c r="AQ33" i="1"/>
  <c r="CU33" i="1"/>
  <c r="AS33" i="2"/>
  <c r="CW33" i="2"/>
  <c r="DF33" i="2"/>
  <c r="DQ33" i="2"/>
  <c r="CA33" i="3"/>
  <c r="BZ33" i="3"/>
  <c r="DB31" i="6" l="1"/>
  <c r="DA31" i="6"/>
  <c r="CX31" i="6"/>
  <c r="AS31" i="6"/>
  <c r="DQ31" i="6"/>
  <c r="DS31" i="6" s="1"/>
  <c r="DF31" i="6"/>
  <c r="DH31" i="6" s="1"/>
  <c r="AI31" i="6"/>
  <c r="S31" i="6"/>
  <c r="U31" i="6" s="1"/>
  <c r="V31" i="6" s="1"/>
  <c r="AW31" i="6" s="1"/>
  <c r="AJ31" i="6"/>
  <c r="T29" i="10"/>
  <c r="AB29" i="10" s="1"/>
  <c r="AK29" i="10"/>
  <c r="AJ29" i="10"/>
  <c r="CZ31" i="6"/>
  <c r="G32" i="6"/>
  <c r="G32" i="5"/>
  <c r="I32" i="5" s="1"/>
  <c r="CQ32" i="5" s="1"/>
  <c r="S33" i="2"/>
  <c r="AC33" i="2" s="1"/>
  <c r="AJ33" i="2"/>
  <c r="AK33" i="2" s="1"/>
  <c r="X33" i="2"/>
  <c r="Z33" i="2" s="1"/>
  <c r="Q32" i="4"/>
  <c r="AJ32" i="4" s="1"/>
  <c r="CU32" i="4"/>
  <c r="AS32" i="4" s="1"/>
  <c r="AI33" i="1"/>
  <c r="DM31" i="7"/>
  <c r="AO31" i="7"/>
  <c r="DB31" i="7"/>
  <c r="CS31" i="7"/>
  <c r="AF31" i="7"/>
  <c r="AE31" i="7"/>
  <c r="T31" i="7"/>
  <c r="V31" i="7" s="1"/>
  <c r="O31" i="7"/>
  <c r="DH29" i="10"/>
  <c r="DI29" i="10"/>
  <c r="DL29" i="10"/>
  <c r="DJ29" i="10"/>
  <c r="DK29" i="10"/>
  <c r="DU29" i="10"/>
  <c r="DW29" i="10"/>
  <c r="DS29" i="10"/>
  <c r="DT29" i="10"/>
  <c r="DV29" i="10"/>
  <c r="DB29" i="10"/>
  <c r="DA29" i="10"/>
  <c r="DC29" i="10"/>
  <c r="CY29" i="10"/>
  <c r="CZ29" i="10"/>
  <c r="CB33" i="3"/>
  <c r="CC33" i="3" s="1"/>
  <c r="CE33" i="3" s="1"/>
  <c r="CF33" i="3" s="1"/>
  <c r="CG33" i="3" s="1"/>
  <c r="CI33" i="3" s="1"/>
  <c r="E33" i="3" s="1"/>
  <c r="C34" i="3" s="1"/>
  <c r="F29" i="9"/>
  <c r="H29" i="10" s="1"/>
  <c r="AK30" i="8"/>
  <c r="DR33" i="2"/>
  <c r="DS33" i="2"/>
  <c r="DV33" i="2"/>
  <c r="DU33" i="2"/>
  <c r="DT33" i="2"/>
  <c r="DH33" i="2"/>
  <c r="DG33" i="2"/>
  <c r="DJ33" i="2"/>
  <c r="DI33" i="2"/>
  <c r="DK33" i="2"/>
  <c r="AA30" i="8"/>
  <c r="AP30" i="8" s="1"/>
  <c r="CX33" i="2"/>
  <c r="DB33" i="2"/>
  <c r="CZ33" i="2"/>
  <c r="CY33" i="2"/>
  <c r="DA33" i="2"/>
  <c r="U30" i="8"/>
  <c r="V30" i="8" s="1"/>
  <c r="AW30" i="8" s="1"/>
  <c r="AC30" i="8"/>
  <c r="S33" i="1"/>
  <c r="T33" i="1" s="1"/>
  <c r="AU33" i="1" s="1"/>
  <c r="AA33" i="1"/>
  <c r="CY33" i="1"/>
  <c r="CX33" i="1"/>
  <c r="CV33" i="1"/>
  <c r="CW33" i="1"/>
  <c r="CZ33" i="1"/>
  <c r="DT30" i="8"/>
  <c r="DU30" i="8"/>
  <c r="DR30" i="8"/>
  <c r="DV30" i="8"/>
  <c r="DS30" i="8"/>
  <c r="Y33" i="1"/>
  <c r="AN33" i="1" s="1"/>
  <c r="DI33" i="1"/>
  <c r="DG33" i="1"/>
  <c r="DF33" i="1"/>
  <c r="DE33" i="1"/>
  <c r="DH33" i="1"/>
  <c r="DB30" i="8"/>
  <c r="DA30" i="8"/>
  <c r="CY30" i="8"/>
  <c r="CZ30" i="8"/>
  <c r="CX30" i="8"/>
  <c r="DS33" i="1"/>
  <c r="DR33" i="1"/>
  <c r="DP33" i="1"/>
  <c r="DQ33" i="1"/>
  <c r="DT33" i="1"/>
  <c r="DG30" i="8"/>
  <c r="DK30" i="8"/>
  <c r="DI30" i="8"/>
  <c r="DJ30" i="8"/>
  <c r="DH30" i="8"/>
  <c r="CQ30" i="9"/>
  <c r="M30" i="9"/>
  <c r="EI30" i="9"/>
  <c r="DC31" i="6" l="1"/>
  <c r="DD31" i="6" s="1"/>
  <c r="AK31" i="6"/>
  <c r="DT31" i="6"/>
  <c r="DV31" i="6"/>
  <c r="DR31" i="6"/>
  <c r="DU31" i="6"/>
  <c r="AL29" i="10"/>
  <c r="AN29" i="10" s="1"/>
  <c r="DK31" i="6"/>
  <c r="DI31" i="6"/>
  <c r="DJ31" i="6"/>
  <c r="V29" i="10"/>
  <c r="W29" i="10" s="1"/>
  <c r="AX29" i="10" s="1"/>
  <c r="DG31" i="6"/>
  <c r="AD29" i="10"/>
  <c r="AC31" i="6"/>
  <c r="AA31" i="6"/>
  <c r="AB31" i="6" s="1"/>
  <c r="M32" i="5"/>
  <c r="T32" i="5" s="1"/>
  <c r="V32" i="5" s="1"/>
  <c r="AI32" i="4"/>
  <c r="AK32" i="4" s="1"/>
  <c r="AA33" i="2"/>
  <c r="AP33" i="2" s="1"/>
  <c r="U33" i="2"/>
  <c r="V33" i="2" s="1"/>
  <c r="AW33" i="2" s="1"/>
  <c r="EI32" i="5"/>
  <c r="S32" i="4"/>
  <c r="AC32" i="4" s="1"/>
  <c r="X32" i="4"/>
  <c r="Z32" i="4" s="1"/>
  <c r="DQ32" i="4"/>
  <c r="DS32" i="4" s="1"/>
  <c r="CW32" i="4"/>
  <c r="DB32" i="4" s="1"/>
  <c r="DF32" i="4"/>
  <c r="DH32" i="4" s="1"/>
  <c r="AG31" i="7"/>
  <c r="W31" i="7"/>
  <c r="X31" i="7" s="1"/>
  <c r="Y31" i="7"/>
  <c r="Q31" i="7"/>
  <c r="R31" i="7" s="1"/>
  <c r="AS31" i="7" s="1"/>
  <c r="CU31" i="7"/>
  <c r="CX31" i="7"/>
  <c r="CV31" i="7"/>
  <c r="CW31" i="7"/>
  <c r="CT31" i="7"/>
  <c r="DC31" i="7"/>
  <c r="DF31" i="7"/>
  <c r="DG31" i="7"/>
  <c r="DE31" i="7"/>
  <c r="DD31" i="7"/>
  <c r="DP31" i="7"/>
  <c r="DO31" i="7"/>
  <c r="DN31" i="7"/>
  <c r="DQ31" i="7"/>
  <c r="DR31" i="7"/>
  <c r="AP29" i="10"/>
  <c r="AM29" i="10"/>
  <c r="AQ29" i="10"/>
  <c r="G34" i="3"/>
  <c r="I34" i="3" s="1"/>
  <c r="DX29" i="10"/>
  <c r="DY29" i="10" s="1"/>
  <c r="DM29" i="10"/>
  <c r="DN29" i="10" s="1"/>
  <c r="DD29" i="10"/>
  <c r="DE29" i="10" s="1"/>
  <c r="AC29" i="10"/>
  <c r="AK33" i="1"/>
  <c r="AB30" i="8"/>
  <c r="AD30" i="8" s="1"/>
  <c r="BX30" i="8" s="1"/>
  <c r="DU33" i="1"/>
  <c r="DV33" i="1" s="1"/>
  <c r="AO30" i="8"/>
  <c r="AQ30" i="8" s="1"/>
  <c r="DW30" i="8"/>
  <c r="DX30" i="8" s="1"/>
  <c r="DJ33" i="1"/>
  <c r="DK33" i="1" s="1"/>
  <c r="DW33" i="2"/>
  <c r="DX33" i="2" s="1"/>
  <c r="DC30" i="8"/>
  <c r="DD30" i="8" s="1"/>
  <c r="AM33" i="1"/>
  <c r="AO33" i="1" s="1"/>
  <c r="DC33" i="2"/>
  <c r="DD33" i="2" s="1"/>
  <c r="DL30" i="8"/>
  <c r="DM30" i="8" s="1"/>
  <c r="AJ33" i="1"/>
  <c r="AL30" i="8"/>
  <c r="DL33" i="2"/>
  <c r="DM33" i="2" s="1"/>
  <c r="DA33" i="1"/>
  <c r="DB33" i="1" s="1"/>
  <c r="Z33" i="1"/>
  <c r="AB33" i="1" s="1"/>
  <c r="AM30" i="8"/>
  <c r="DM32" i="5"/>
  <c r="AO32" i="5"/>
  <c r="DB32" i="5"/>
  <c r="CS32" i="5"/>
  <c r="O30" i="9"/>
  <c r="AE30" i="9"/>
  <c r="AF30" i="9"/>
  <c r="T30" i="9"/>
  <c r="V30" i="9" s="1"/>
  <c r="CS30" i="9"/>
  <c r="DM30" i="9"/>
  <c r="DB30" i="9"/>
  <c r="AO30" i="9"/>
  <c r="F33" i="3"/>
  <c r="H33" i="4" s="1"/>
  <c r="DW31" i="6" l="1"/>
  <c r="DX31" i="6" s="1"/>
  <c r="AE29" i="10"/>
  <c r="DL31" i="6"/>
  <c r="DM31" i="6" s="1"/>
  <c r="DN31" i="6" s="1"/>
  <c r="DO31" i="6" s="1"/>
  <c r="DY31" i="6" s="1"/>
  <c r="DZ31" i="6" s="1"/>
  <c r="EC31" i="6" s="1"/>
  <c r="BY29" i="10"/>
  <c r="AM31" i="6"/>
  <c r="AO31" i="6"/>
  <c r="AP31" i="6"/>
  <c r="AL31" i="6"/>
  <c r="AD31" i="6"/>
  <c r="BX31" i="6" s="1"/>
  <c r="O32" i="5"/>
  <c r="Y32" i="5" s="1"/>
  <c r="AL33" i="2"/>
  <c r="AE32" i="5"/>
  <c r="AF32" i="5"/>
  <c r="AB33" i="2"/>
  <c r="AD33" i="2" s="1"/>
  <c r="AO33" i="2"/>
  <c r="AQ33" i="2" s="1"/>
  <c r="AM33" i="2"/>
  <c r="AA32" i="4"/>
  <c r="AO32" i="4" s="1"/>
  <c r="DT32" i="4"/>
  <c r="DR32" i="4"/>
  <c r="DV32" i="4"/>
  <c r="DU32" i="4"/>
  <c r="U32" i="4"/>
  <c r="V32" i="4" s="1"/>
  <c r="AW32" i="4" s="1"/>
  <c r="CX32" i="4"/>
  <c r="CY32" i="4"/>
  <c r="DK32" i="4"/>
  <c r="CZ32" i="4"/>
  <c r="EB31" i="6"/>
  <c r="EE31" i="6"/>
  <c r="EA31" i="6"/>
  <c r="DG32" i="4"/>
  <c r="DA32" i="4"/>
  <c r="ED31" i="6"/>
  <c r="DI32" i="4"/>
  <c r="EW31" i="6"/>
  <c r="EX31" i="6" s="1"/>
  <c r="EY31" i="6" s="1"/>
  <c r="EZ31" i="6" s="1"/>
  <c r="DJ32" i="4"/>
  <c r="AO29" i="10"/>
  <c r="AI31" i="7"/>
  <c r="Z31" i="7"/>
  <c r="BT31" i="7" s="1"/>
  <c r="AL33" i="1"/>
  <c r="BE33" i="1" s="1"/>
  <c r="AL31" i="7"/>
  <c r="AH31" i="7"/>
  <c r="AK31" i="7"/>
  <c r="CY31" i="7"/>
  <c r="CZ31" i="7" s="1"/>
  <c r="DS31" i="7"/>
  <c r="DT31" i="7" s="1"/>
  <c r="DH31" i="7"/>
  <c r="DI31" i="7" s="1"/>
  <c r="BF30" i="8"/>
  <c r="AR29" i="10"/>
  <c r="DO29" i="10"/>
  <c r="DP29" i="10" s="1"/>
  <c r="BD30" i="8"/>
  <c r="W30" i="9"/>
  <c r="AL30" i="9" s="1"/>
  <c r="DN30" i="8"/>
  <c r="DO30" i="8" s="1"/>
  <c r="DY30" i="8" s="1"/>
  <c r="DZ30" i="8" s="1"/>
  <c r="BV33" i="1"/>
  <c r="BD33" i="1"/>
  <c r="CX32" i="5"/>
  <c r="CV32" i="5"/>
  <c r="CU32" i="5"/>
  <c r="CT32" i="5"/>
  <c r="CW32" i="5"/>
  <c r="DE32" i="5"/>
  <c r="DG32" i="5"/>
  <c r="DC32" i="5"/>
  <c r="DD32" i="5"/>
  <c r="DF32" i="5"/>
  <c r="DN33" i="2"/>
  <c r="DO33" i="2" s="1"/>
  <c r="DL33" i="1"/>
  <c r="DM33" i="1" s="1"/>
  <c r="BB33" i="1"/>
  <c r="DN32" i="5"/>
  <c r="DR32" i="5"/>
  <c r="DO32" i="5"/>
  <c r="DP32" i="5"/>
  <c r="DQ32" i="5"/>
  <c r="AN30" i="8"/>
  <c r="BG30" i="8" s="1"/>
  <c r="DC30" i="9"/>
  <c r="DD30" i="9"/>
  <c r="DE30" i="9"/>
  <c r="DF30" i="9"/>
  <c r="DG30" i="9"/>
  <c r="DR30" i="9"/>
  <c r="DO30" i="9"/>
  <c r="DN30" i="9"/>
  <c r="DP30" i="9"/>
  <c r="DQ30" i="9"/>
  <c r="CU30" i="9"/>
  <c r="CW30" i="9"/>
  <c r="CX30" i="9"/>
  <c r="CT30" i="9"/>
  <c r="CV30" i="9"/>
  <c r="AG30" i="9"/>
  <c r="Y30" i="9"/>
  <c r="Q30" i="9"/>
  <c r="R30" i="9" s="1"/>
  <c r="AS30" i="9" s="1"/>
  <c r="M34" i="3"/>
  <c r="EI34" i="3"/>
  <c r="CQ34" i="3"/>
  <c r="AQ31" i="6" l="1"/>
  <c r="AM32" i="4"/>
  <c r="AN31" i="6"/>
  <c r="BG31" i="6" s="1"/>
  <c r="AG32" i="5"/>
  <c r="W32" i="5"/>
  <c r="AH32" i="5" s="1"/>
  <c r="BF31" i="6"/>
  <c r="Q32" i="5"/>
  <c r="R32" i="5" s="1"/>
  <c r="AS32" i="5" s="1"/>
  <c r="BD31" i="6"/>
  <c r="AN33" i="2"/>
  <c r="BG33" i="2" s="1"/>
  <c r="BF33" i="2"/>
  <c r="BD33" i="2"/>
  <c r="BX33" i="2"/>
  <c r="AP32" i="4"/>
  <c r="AQ32" i="4" s="1"/>
  <c r="AL32" i="4"/>
  <c r="AN32" i="4" s="1"/>
  <c r="AB32" i="4"/>
  <c r="AD32" i="4" s="1"/>
  <c r="DW32" i="4"/>
  <c r="DX32" i="4" s="1"/>
  <c r="DC32" i="4"/>
  <c r="DD32" i="4" s="1"/>
  <c r="EF31" i="6"/>
  <c r="EG31" i="6" s="1"/>
  <c r="EH31" i="6" s="1"/>
  <c r="EI31" i="6" s="1"/>
  <c r="AU31" i="6" s="1"/>
  <c r="T31" i="6" s="1"/>
  <c r="W31" i="6" s="1"/>
  <c r="AX31" i="6" s="1"/>
  <c r="DL32" i="4"/>
  <c r="DM32" i="4" s="1"/>
  <c r="AJ31" i="7"/>
  <c r="BH29" i="10"/>
  <c r="BI29" i="10" s="1"/>
  <c r="AM31" i="7"/>
  <c r="AZ31" i="7" s="1"/>
  <c r="DJ31" i="7"/>
  <c r="DK31" i="7" s="1"/>
  <c r="ES31" i="7" s="1"/>
  <c r="ET31" i="7" s="1"/>
  <c r="EU31" i="7" s="1"/>
  <c r="EV31" i="7" s="1"/>
  <c r="BE29" i="10"/>
  <c r="BG29" i="10"/>
  <c r="AK30" i="9"/>
  <c r="AM30" i="9" s="1"/>
  <c r="AH30" i="9"/>
  <c r="X30" i="9"/>
  <c r="Z30" i="9" s="1"/>
  <c r="BT30" i="9" s="1"/>
  <c r="AK32" i="5"/>
  <c r="DZ29" i="10"/>
  <c r="EA29" i="10" s="1"/>
  <c r="EX29" i="10"/>
  <c r="EY29" i="10" s="1"/>
  <c r="EZ29" i="10" s="1"/>
  <c r="FA29" i="10" s="1"/>
  <c r="AI30" i="9"/>
  <c r="EW30" i="8"/>
  <c r="EX30" i="8" s="1"/>
  <c r="EY30" i="8" s="1"/>
  <c r="EZ30" i="8" s="1"/>
  <c r="DS32" i="5"/>
  <c r="DT32" i="5" s="1"/>
  <c r="DH32" i="5"/>
  <c r="DI32" i="5" s="1"/>
  <c r="EE30" i="8"/>
  <c r="ED30" i="8"/>
  <c r="EA30" i="8"/>
  <c r="EC30" i="8"/>
  <c r="EB30" i="8"/>
  <c r="DW33" i="1"/>
  <c r="DX33" i="1" s="1"/>
  <c r="EU33" i="1"/>
  <c r="CY32" i="5"/>
  <c r="CZ32" i="5" s="1"/>
  <c r="BI30" i="8"/>
  <c r="BH30" i="8"/>
  <c r="EW33" i="2"/>
  <c r="DY33" i="2"/>
  <c r="DZ33" i="2" s="1"/>
  <c r="BF33" i="1"/>
  <c r="BG33" i="1"/>
  <c r="DH30" i="9"/>
  <c r="DI30" i="9" s="1"/>
  <c r="CY30" i="9"/>
  <c r="CZ30" i="9" s="1"/>
  <c r="DS30" i="9"/>
  <c r="DT30" i="9" s="1"/>
  <c r="DM34" i="3"/>
  <c r="DB34" i="3"/>
  <c r="CS34" i="3"/>
  <c r="AO34" i="3"/>
  <c r="O34" i="3"/>
  <c r="AF34" i="3"/>
  <c r="AE34" i="3"/>
  <c r="T34" i="3"/>
  <c r="V34" i="3" s="1"/>
  <c r="AI32" i="5" l="1"/>
  <c r="AJ32" i="5" s="1"/>
  <c r="X32" i="5"/>
  <c r="Z32" i="5" s="1"/>
  <c r="BI31" i="6"/>
  <c r="BH31" i="6"/>
  <c r="BT32" i="5"/>
  <c r="AL32" i="5"/>
  <c r="AM32" i="5" s="1"/>
  <c r="AZ32" i="5" s="1"/>
  <c r="BI33" i="2"/>
  <c r="BH33" i="2"/>
  <c r="BD32" i="4"/>
  <c r="DN32" i="4"/>
  <c r="DO32" i="4" s="1"/>
  <c r="DY32" i="4" s="1"/>
  <c r="DZ32" i="4" s="1"/>
  <c r="EE32" i="4" s="1"/>
  <c r="BG32" i="4"/>
  <c r="BH32" i="4" s="1"/>
  <c r="BF32" i="4"/>
  <c r="BX32" i="4"/>
  <c r="BJ29" i="10"/>
  <c r="BK29" i="10" s="1"/>
  <c r="BL29" i="10" s="1"/>
  <c r="BC31" i="7"/>
  <c r="BE31" i="7" s="1"/>
  <c r="BB31" i="7"/>
  <c r="DU31" i="7"/>
  <c r="DV31" i="7" s="1"/>
  <c r="DY31" i="7" s="1"/>
  <c r="AJ30" i="9"/>
  <c r="BC30" i="9" s="1"/>
  <c r="BE30" i="9" s="1"/>
  <c r="DJ32" i="5"/>
  <c r="DK32" i="5" s="1"/>
  <c r="DU32" i="5" s="1"/>
  <c r="DV32" i="5" s="1"/>
  <c r="BY31" i="6"/>
  <c r="BZ31" i="6" s="1"/>
  <c r="AY31" i="6"/>
  <c r="BE31" i="6"/>
  <c r="EC29" i="10"/>
  <c r="EF29" i="10"/>
  <c r="EE29" i="10"/>
  <c r="EB29" i="10"/>
  <c r="ED29" i="10"/>
  <c r="BJ30" i="8"/>
  <c r="BK30" i="8" s="1"/>
  <c r="BH33" i="1"/>
  <c r="BI33" i="1" s="1"/>
  <c r="EF30" i="8"/>
  <c r="EG30" i="8" s="1"/>
  <c r="EH30" i="8" s="1"/>
  <c r="EI30" i="8" s="1"/>
  <c r="AU30" i="8" s="1"/>
  <c r="T30" i="8" s="1"/>
  <c r="EV33" i="1"/>
  <c r="EW33" i="1" s="1"/>
  <c r="EX33" i="1" s="1"/>
  <c r="ED33" i="2"/>
  <c r="EE33" i="2"/>
  <c r="EC33" i="2"/>
  <c r="EB33" i="2"/>
  <c r="EA33" i="2"/>
  <c r="DZ33" i="1"/>
  <c r="EC33" i="1"/>
  <c r="DY33" i="1"/>
  <c r="EA33" i="1"/>
  <c r="EB33" i="1"/>
  <c r="EX33" i="2"/>
  <c r="EY33" i="2" s="1"/>
  <c r="EZ33" i="2" s="1"/>
  <c r="BB30" i="9"/>
  <c r="AZ30" i="9"/>
  <c r="DJ30" i="9"/>
  <c r="DK30" i="9" s="1"/>
  <c r="DU30" i="9" s="1"/>
  <c r="DV30" i="9" s="1"/>
  <c r="Y34" i="3"/>
  <c r="Q34" i="3"/>
  <c r="R34" i="3" s="1"/>
  <c r="AS34" i="3" s="1"/>
  <c r="W34" i="3"/>
  <c r="DG34" i="3"/>
  <c r="DF34" i="3"/>
  <c r="DC34" i="3"/>
  <c r="DE34" i="3"/>
  <c r="DD34" i="3"/>
  <c r="CX34" i="3"/>
  <c r="CU34" i="3"/>
  <c r="CW34" i="3"/>
  <c r="CT34" i="3"/>
  <c r="CV34" i="3"/>
  <c r="AG34" i="3"/>
  <c r="DR34" i="3"/>
  <c r="DN34" i="3"/>
  <c r="DP34" i="3"/>
  <c r="DO34" i="3"/>
  <c r="DQ34" i="3"/>
  <c r="BJ33" i="2" l="1"/>
  <c r="BK33" i="2" s="1"/>
  <c r="EA32" i="4"/>
  <c r="BJ31" i="6"/>
  <c r="BK31" i="6" s="1"/>
  <c r="EC32" i="4"/>
  <c r="ED32" i="4"/>
  <c r="EB32" i="4"/>
  <c r="BI32" i="4"/>
  <c r="BJ32" i="4" s="1"/>
  <c r="BK32" i="4" s="1"/>
  <c r="EW32" i="4"/>
  <c r="EX32" i="4" s="1"/>
  <c r="EY32" i="4" s="1"/>
  <c r="EZ32" i="4" s="1"/>
  <c r="BD31" i="7"/>
  <c r="BF31" i="7" s="1"/>
  <c r="BG31" i="7" s="1"/>
  <c r="DX31" i="7"/>
  <c r="DW31" i="7"/>
  <c r="EA31" i="7"/>
  <c r="DZ31" i="7"/>
  <c r="BB32" i="5"/>
  <c r="BC32" i="5"/>
  <c r="BD32" i="5" s="1"/>
  <c r="ES32" i="5"/>
  <c r="ET32" i="5" s="1"/>
  <c r="EU32" i="5" s="1"/>
  <c r="EV32" i="5" s="1"/>
  <c r="BL31" i="6"/>
  <c r="BQ31" i="6"/>
  <c r="BB31" i="6"/>
  <c r="BC31" i="6" s="1"/>
  <c r="AZ31" i="6"/>
  <c r="BA31" i="6" s="1"/>
  <c r="EG29" i="10"/>
  <c r="EH29" i="10" s="1"/>
  <c r="EI29" i="10" s="1"/>
  <c r="EJ29" i="10" s="1"/>
  <c r="AV29" i="10" s="1"/>
  <c r="U29" i="10" s="1"/>
  <c r="X29" i="10" s="1"/>
  <c r="AY29" i="10" s="1"/>
  <c r="BZ29" i="10" s="1"/>
  <c r="CA29" i="10" s="1"/>
  <c r="W30" i="8"/>
  <c r="AX30" i="8" s="1"/>
  <c r="EF33" i="2"/>
  <c r="EG33" i="2" s="1"/>
  <c r="EH33" i="2" s="1"/>
  <c r="EI33" i="2" s="1"/>
  <c r="AU33" i="2" s="1"/>
  <c r="T33" i="2" s="1"/>
  <c r="W33" i="2" s="1"/>
  <c r="ED33" i="1"/>
  <c r="EE33" i="1" s="1"/>
  <c r="EF33" i="1" s="1"/>
  <c r="EG33" i="1" s="1"/>
  <c r="AS33" i="1" s="1"/>
  <c r="R33" i="1" s="1"/>
  <c r="U33" i="1" s="1"/>
  <c r="EA32" i="5"/>
  <c r="DY32" i="5"/>
  <c r="DW32" i="5"/>
  <c r="DZ32" i="5"/>
  <c r="DX32" i="5"/>
  <c r="BD30" i="9"/>
  <c r="BF30" i="9" s="1"/>
  <c r="BG30" i="9" s="1"/>
  <c r="ES30" i="9"/>
  <c r="ET30" i="9" s="1"/>
  <c r="EU30" i="9" s="1"/>
  <c r="EV30" i="9" s="1"/>
  <c r="DY30" i="9"/>
  <c r="DZ30" i="9"/>
  <c r="DW30" i="9"/>
  <c r="EA30" i="9"/>
  <c r="DX30" i="9"/>
  <c r="AI34" i="3"/>
  <c r="X34" i="3"/>
  <c r="Z34" i="3" s="1"/>
  <c r="AK34" i="3"/>
  <c r="DS34" i="3"/>
  <c r="DT34" i="3" s="1"/>
  <c r="DH34" i="3"/>
  <c r="DI34" i="3" s="1"/>
  <c r="AL34" i="3"/>
  <c r="AH34" i="3"/>
  <c r="CY34" i="3"/>
  <c r="CZ34" i="3" s="1"/>
  <c r="BM31" i="6" l="1"/>
  <c r="EF32" i="4"/>
  <c r="EG32" i="4" s="1"/>
  <c r="EH32" i="4" s="1"/>
  <c r="EI32" i="4" s="1"/>
  <c r="AU32" i="4" s="1"/>
  <c r="T32" i="4" s="1"/>
  <c r="W32" i="4" s="1"/>
  <c r="EB31" i="7"/>
  <c r="EC31" i="7" s="1"/>
  <c r="ED31" i="7" s="1"/>
  <c r="EE31" i="7" s="1"/>
  <c r="AQ31" i="7" s="1"/>
  <c r="P31" i="7" s="1"/>
  <c r="S31" i="7" s="1"/>
  <c r="AT31" i="7" s="1"/>
  <c r="BA31" i="7" s="1"/>
  <c r="BH31" i="7" s="1"/>
  <c r="BI31" i="7" s="1"/>
  <c r="BK31" i="7" s="1"/>
  <c r="BE32" i="5"/>
  <c r="BF32" i="5" s="1"/>
  <c r="BG32" i="5" s="1"/>
  <c r="AZ29" i="10"/>
  <c r="BC29" i="10" s="1"/>
  <c r="BD29" i="10" s="1"/>
  <c r="BS31" i="6"/>
  <c r="BR31" i="6"/>
  <c r="BF29" i="10"/>
  <c r="BR29" i="10" s="1"/>
  <c r="BT29" i="10" s="1"/>
  <c r="BO31" i="6"/>
  <c r="BN31" i="6"/>
  <c r="BE30" i="8"/>
  <c r="AY30" i="8"/>
  <c r="BB30" i="8" s="1"/>
  <c r="BC30" i="8" s="1"/>
  <c r="BY30" i="8"/>
  <c r="BZ30" i="8" s="1"/>
  <c r="AV33" i="1"/>
  <c r="AX32" i="4"/>
  <c r="AX33" i="2"/>
  <c r="EB32" i="5"/>
  <c r="EC32" i="5" s="1"/>
  <c r="ED32" i="5" s="1"/>
  <c r="EE32" i="5" s="1"/>
  <c r="AQ32" i="5" s="1"/>
  <c r="P32" i="5" s="1"/>
  <c r="S32" i="5" s="1"/>
  <c r="AJ34" i="3"/>
  <c r="EB30" i="9"/>
  <c r="EC30" i="9" s="1"/>
  <c r="ED30" i="9" s="1"/>
  <c r="EE30" i="9" s="1"/>
  <c r="AQ30" i="9" s="1"/>
  <c r="P30" i="9" s="1"/>
  <c r="S30" i="9" s="1"/>
  <c r="DJ34" i="3"/>
  <c r="DK34" i="3" s="1"/>
  <c r="AM34" i="3"/>
  <c r="AZ34" i="3" s="1"/>
  <c r="BT34" i="3"/>
  <c r="BJ31" i="7" l="1"/>
  <c r="AZ30" i="8"/>
  <c r="BA30" i="8" s="1"/>
  <c r="BU31" i="7"/>
  <c r="BV31" i="7" s="1"/>
  <c r="BM31" i="7"/>
  <c r="BO31" i="7" s="1"/>
  <c r="AU31" i="7"/>
  <c r="AX31" i="7" s="1"/>
  <c r="AY31" i="7" s="1"/>
  <c r="BT31" i="6"/>
  <c r="BP31" i="6"/>
  <c r="BU31" i="6" s="1"/>
  <c r="CH31" i="6" s="1"/>
  <c r="BS29" i="10"/>
  <c r="BU29" i="10" s="1"/>
  <c r="BA29" i="10"/>
  <c r="BB29" i="10" s="1"/>
  <c r="BM29" i="10"/>
  <c r="BN29" i="10" s="1"/>
  <c r="BO29" i="10" s="1"/>
  <c r="BQ30" i="8"/>
  <c r="BL30" i="8"/>
  <c r="BM30" i="8" s="1"/>
  <c r="BL31" i="7"/>
  <c r="AT32" i="5"/>
  <c r="BE33" i="2"/>
  <c r="AY33" i="2"/>
  <c r="BY33" i="2"/>
  <c r="BZ33" i="2" s="1"/>
  <c r="BC33" i="1"/>
  <c r="AW33" i="1"/>
  <c r="BW33" i="1"/>
  <c r="BX33" i="1" s="1"/>
  <c r="BE32" i="4"/>
  <c r="AY32" i="4"/>
  <c r="BY32" i="4"/>
  <c r="BZ32" i="4" s="1"/>
  <c r="BB34" i="3"/>
  <c r="BC34" i="3"/>
  <c r="BE34" i="3" s="1"/>
  <c r="AT30" i="9"/>
  <c r="DU34" i="3"/>
  <c r="DV34" i="3" s="1"/>
  <c r="ES34" i="3"/>
  <c r="BN31" i="7" l="1"/>
  <c r="BP31" i="7" s="1"/>
  <c r="AV31" i="7"/>
  <c r="AW31" i="7" s="1"/>
  <c r="CA31" i="6"/>
  <c r="CB31" i="6" s="1"/>
  <c r="CD31" i="6" s="1"/>
  <c r="BV31" i="6"/>
  <c r="BW31" i="6" s="1"/>
  <c r="BP29" i="10"/>
  <c r="BQ29" i="10" s="1"/>
  <c r="BW29" i="10" s="1"/>
  <c r="BX29" i="10" s="1"/>
  <c r="BQ31" i="7"/>
  <c r="CD31" i="7" s="1"/>
  <c r="BN30" i="8"/>
  <c r="BO30" i="8"/>
  <c r="BS30" i="8"/>
  <c r="BR30" i="8"/>
  <c r="BD34" i="3"/>
  <c r="BF34" i="3" s="1"/>
  <c r="BG34" i="3" s="1"/>
  <c r="BQ33" i="2"/>
  <c r="BL33" i="2"/>
  <c r="BM33" i="2" s="1"/>
  <c r="BB32" i="4"/>
  <c r="BC32" i="4" s="1"/>
  <c r="AZ32" i="4"/>
  <c r="BA32" i="4" s="1"/>
  <c r="BL32" i="4"/>
  <c r="BM32" i="4" s="1"/>
  <c r="BQ32" i="4"/>
  <c r="AZ33" i="1"/>
  <c r="BA33" i="1" s="1"/>
  <c r="AX33" i="1"/>
  <c r="AY33" i="1" s="1"/>
  <c r="BA32" i="5"/>
  <c r="AU32" i="5"/>
  <c r="BU32" i="5"/>
  <c r="BV32" i="5" s="1"/>
  <c r="BO33" i="1"/>
  <c r="BJ33" i="1"/>
  <c r="BK33" i="1" s="1"/>
  <c r="BR31" i="7"/>
  <c r="BS31" i="7" s="1"/>
  <c r="BB33" i="2"/>
  <c r="BC33" i="2" s="1"/>
  <c r="AZ33" i="2"/>
  <c r="BA33" i="2" s="1"/>
  <c r="BA30" i="9"/>
  <c r="AU30" i="9"/>
  <c r="BU30" i="9"/>
  <c r="BV30" i="9" s="1"/>
  <c r="ET34" i="3"/>
  <c r="EU34" i="3" s="1"/>
  <c r="EV34" i="3" s="1"/>
  <c r="EA34" i="3"/>
  <c r="DZ34" i="3"/>
  <c r="DW34" i="3"/>
  <c r="DX34" i="3"/>
  <c r="DY34" i="3"/>
  <c r="BV29" i="10" l="1"/>
  <c r="CI29" i="10" s="1"/>
  <c r="CE31" i="6"/>
  <c r="CF31" i="6" s="1"/>
  <c r="CG31" i="6" s="1"/>
  <c r="CI31" i="6" s="1"/>
  <c r="CJ31" i="6" s="1"/>
  <c r="CK31" i="6" s="1"/>
  <c r="CM31" i="6" s="1"/>
  <c r="E31" i="6" s="1"/>
  <c r="C32" i="6" s="1"/>
  <c r="BT30" i="8"/>
  <c r="BW31" i="7"/>
  <c r="BX31" i="7" s="1"/>
  <c r="CA31" i="7" s="1"/>
  <c r="BP30" i="8"/>
  <c r="BU30" i="8" s="1"/>
  <c r="CA30" i="8" s="1"/>
  <c r="CB30" i="8" s="1"/>
  <c r="BR32" i="4"/>
  <c r="BS32" i="4"/>
  <c r="BM33" i="1"/>
  <c r="BL33" i="1"/>
  <c r="BN32" i="4"/>
  <c r="BO32" i="4"/>
  <c r="BQ33" i="1"/>
  <c r="BP33" i="1"/>
  <c r="AX32" i="5"/>
  <c r="AY32" i="5" s="1"/>
  <c r="AV32" i="5"/>
  <c r="AW32" i="5" s="1"/>
  <c r="BO33" i="2"/>
  <c r="BN33" i="2"/>
  <c r="BM32" i="5"/>
  <c r="BH32" i="5"/>
  <c r="BI32" i="5" s="1"/>
  <c r="BR33" i="2"/>
  <c r="BS33" i="2"/>
  <c r="BM30" i="9"/>
  <c r="BH30" i="9"/>
  <c r="BI30" i="9" s="1"/>
  <c r="CB29" i="10"/>
  <c r="CC29" i="10" s="1"/>
  <c r="AX30" i="9"/>
  <c r="AY30" i="9" s="1"/>
  <c r="AV30" i="9"/>
  <c r="AW30" i="9" s="1"/>
  <c r="EB34" i="3"/>
  <c r="EC34" i="3" s="1"/>
  <c r="ED34" i="3" s="1"/>
  <c r="EE34" i="3" s="1"/>
  <c r="AQ34" i="3" s="1"/>
  <c r="P34" i="3" s="1"/>
  <c r="S34" i="3" s="1"/>
  <c r="BZ31" i="7" l="1"/>
  <c r="CB31" i="7" s="1"/>
  <c r="CC31" i="7" s="1"/>
  <c r="CE31" i="7" s="1"/>
  <c r="CF31" i="7" s="1"/>
  <c r="CG31" i="7" s="1"/>
  <c r="BP33" i="2"/>
  <c r="BN33" i="1"/>
  <c r="CH30" i="8"/>
  <c r="BV30" i="8"/>
  <c r="BW30" i="8" s="1"/>
  <c r="BK32" i="5"/>
  <c r="BJ32" i="5"/>
  <c r="BR33" i="1"/>
  <c r="BO32" i="5"/>
  <c r="BN32" i="5"/>
  <c r="CD30" i="8"/>
  <c r="CE30" i="8"/>
  <c r="BP32" i="4"/>
  <c r="BT33" i="2"/>
  <c r="BT32" i="4"/>
  <c r="CE29" i="10"/>
  <c r="CF29" i="10"/>
  <c r="BK30" i="9"/>
  <c r="BJ30" i="9"/>
  <c r="BN30" i="9"/>
  <c r="BO30" i="9"/>
  <c r="AT34" i="3"/>
  <c r="BU33" i="2" l="1"/>
  <c r="BT33" i="1"/>
  <c r="BU33" i="1" s="1"/>
  <c r="CI31" i="7"/>
  <c r="E31" i="7" s="1"/>
  <c r="C32" i="7" s="1"/>
  <c r="BS33" i="1"/>
  <c r="CF33" i="1" s="1"/>
  <c r="BL32" i="5"/>
  <c r="BP32" i="5"/>
  <c r="BU32" i="4"/>
  <c r="CA32" i="4" s="1"/>
  <c r="CB32" i="4" s="1"/>
  <c r="CH33" i="2"/>
  <c r="CA33" i="2"/>
  <c r="CB33" i="2" s="1"/>
  <c r="BV32" i="4"/>
  <c r="BW32" i="4" s="1"/>
  <c r="CF30" i="8"/>
  <c r="CG30" i="8" s="1"/>
  <c r="CI30" i="8" s="1"/>
  <c r="CJ30" i="8" s="1"/>
  <c r="CK30" i="8" s="1"/>
  <c r="CM30" i="8" s="1"/>
  <c r="E30" i="8" s="1"/>
  <c r="C31" i="8" s="1"/>
  <c r="BV33" i="2"/>
  <c r="BW33" i="2" s="1"/>
  <c r="BP30" i="9"/>
  <c r="CG29" i="10"/>
  <c r="CH29" i="10" s="1"/>
  <c r="CJ29" i="10" s="1"/>
  <c r="CK29" i="10" s="1"/>
  <c r="CL29" i="10" s="1"/>
  <c r="CN29" i="10" s="1"/>
  <c r="E29" i="10" s="1"/>
  <c r="BL30" i="9"/>
  <c r="F31" i="6"/>
  <c r="BA34" i="3"/>
  <c r="AU34" i="3"/>
  <c r="BU34" i="3"/>
  <c r="BV34" i="3" s="1"/>
  <c r="CH32" i="4" l="1"/>
  <c r="BY33" i="1"/>
  <c r="BZ33" i="1" s="1"/>
  <c r="CC33" i="1" s="1"/>
  <c r="F31" i="7"/>
  <c r="H31" i="8" s="1"/>
  <c r="BR32" i="5"/>
  <c r="BS32" i="5" s="1"/>
  <c r="BQ32" i="5"/>
  <c r="BW32" i="5" s="1"/>
  <c r="BX32" i="5" s="1"/>
  <c r="CD32" i="4"/>
  <c r="CE32" i="4"/>
  <c r="CD33" i="2"/>
  <c r="CE33" i="2"/>
  <c r="C30" i="10"/>
  <c r="I31" i="6"/>
  <c r="J31" i="6" s="1"/>
  <c r="D31" i="8" s="1"/>
  <c r="D31" i="9" s="1"/>
  <c r="BQ30" i="9"/>
  <c r="BR30" i="9"/>
  <c r="BS30" i="9" s="1"/>
  <c r="AX34" i="3"/>
  <c r="AY34" i="3" s="1"/>
  <c r="AV34" i="3"/>
  <c r="AW34" i="3" s="1"/>
  <c r="BH34" i="3"/>
  <c r="BI34" i="3" s="1"/>
  <c r="BM34" i="3"/>
  <c r="CB33" i="1" l="1"/>
  <c r="CD33" i="1" s="1"/>
  <c r="CE33" i="1" s="1"/>
  <c r="CG33" i="1" s="1"/>
  <c r="CH33" i="1" s="1"/>
  <c r="CI33" i="1" s="1"/>
  <c r="CK33" i="1" s="1"/>
  <c r="E33" i="1" s="1"/>
  <c r="CD32" i="5"/>
  <c r="K31" i="8"/>
  <c r="M31" i="8" s="1"/>
  <c r="CU31" i="8" s="1"/>
  <c r="CA32" i="5"/>
  <c r="BZ32" i="5"/>
  <c r="CF32" i="4"/>
  <c r="CG32" i="4" s="1"/>
  <c r="CI32" i="4" s="1"/>
  <c r="CJ32" i="4" s="1"/>
  <c r="CK32" i="4" s="1"/>
  <c r="CM32" i="4" s="1"/>
  <c r="E32" i="4" s="1"/>
  <c r="C33" i="4" s="1"/>
  <c r="F30" i="8"/>
  <c r="I30" i="8" s="1"/>
  <c r="J30" i="8" s="1"/>
  <c r="D30" i="10" s="1"/>
  <c r="CF33" i="2"/>
  <c r="CG33" i="2" s="1"/>
  <c r="CI33" i="2" s="1"/>
  <c r="CJ33" i="2" s="1"/>
  <c r="CK33" i="2" s="1"/>
  <c r="CM33" i="2" s="1"/>
  <c r="E33" i="2" s="1"/>
  <c r="C34" i="2" s="1"/>
  <c r="CD30" i="9"/>
  <c r="BW30" i="9"/>
  <c r="BX30" i="9" s="1"/>
  <c r="G31" i="10"/>
  <c r="F29" i="10"/>
  <c r="BO34" i="3"/>
  <c r="BN34" i="3"/>
  <c r="BJ34" i="3"/>
  <c r="BK34" i="3"/>
  <c r="I29" i="10" l="1"/>
  <c r="J29" i="10" s="1"/>
  <c r="K29" i="10" s="1"/>
  <c r="I29" i="1" s="1"/>
  <c r="L30" i="10"/>
  <c r="N30" i="10" s="1"/>
  <c r="EN30" i="10" s="1"/>
  <c r="Q31" i="8"/>
  <c r="AI31" i="8" s="1"/>
  <c r="EM31" i="8"/>
  <c r="CB32" i="5"/>
  <c r="CC32" i="5" s="1"/>
  <c r="CE32" i="5" s="1"/>
  <c r="CF32" i="5" s="1"/>
  <c r="CG32" i="5" s="1"/>
  <c r="BP34" i="3"/>
  <c r="F33" i="2"/>
  <c r="C34" i="1"/>
  <c r="F33" i="1"/>
  <c r="H33" i="2" s="1"/>
  <c r="BZ30" i="9"/>
  <c r="CA30" i="9"/>
  <c r="CW31" i="8"/>
  <c r="DQ31" i="8"/>
  <c r="AS31" i="8"/>
  <c r="DF31" i="8"/>
  <c r="BL34" i="3"/>
  <c r="I33" i="2" l="1"/>
  <c r="J33" i="2" s="1"/>
  <c r="D33" i="4" s="1"/>
  <c r="K33" i="4" s="1"/>
  <c r="M33" i="4" s="1"/>
  <c r="R30" i="10"/>
  <c r="CV30" i="10"/>
  <c r="DG30" i="10" s="1"/>
  <c r="X31" i="8"/>
  <c r="Z31" i="8" s="1"/>
  <c r="S31" i="8"/>
  <c r="U31" i="8" s="1"/>
  <c r="V31" i="8" s="1"/>
  <c r="AW31" i="8" s="1"/>
  <c r="AJ31" i="8"/>
  <c r="AK31" i="8" s="1"/>
  <c r="CI32" i="5"/>
  <c r="E32" i="5" s="1"/>
  <c r="C33" i="5" s="1"/>
  <c r="F32" i="4"/>
  <c r="K34" i="2"/>
  <c r="M34" i="2" s="1"/>
  <c r="G34" i="1"/>
  <c r="K34" i="1" s="1"/>
  <c r="CB30" i="9"/>
  <c r="CC30" i="9" s="1"/>
  <c r="CE30" i="9" s="1"/>
  <c r="CF30" i="9" s="1"/>
  <c r="CG30" i="9" s="1"/>
  <c r="CI30" i="9" s="1"/>
  <c r="E30" i="9" s="1"/>
  <c r="C31" i="9" s="1"/>
  <c r="AK30" i="10"/>
  <c r="Y30" i="10"/>
  <c r="AA30" i="10" s="1"/>
  <c r="AJ30" i="10"/>
  <c r="T30" i="10"/>
  <c r="DU31" i="8"/>
  <c r="DS31" i="8"/>
  <c r="DV31" i="8"/>
  <c r="DT31" i="8"/>
  <c r="DR31" i="8"/>
  <c r="DA31" i="8"/>
  <c r="CZ31" i="8"/>
  <c r="CX31" i="8"/>
  <c r="DB31" i="8"/>
  <c r="CY31" i="8"/>
  <c r="DK31" i="8"/>
  <c r="DJ31" i="8"/>
  <c r="DI31" i="8"/>
  <c r="DG31" i="8"/>
  <c r="DH31" i="8"/>
  <c r="BR34" i="3"/>
  <c r="BS34" i="3" s="1"/>
  <c r="BQ34" i="3"/>
  <c r="AT30" i="10" l="1"/>
  <c r="DR30" i="10"/>
  <c r="DT30" i="10" s="1"/>
  <c r="CX30" i="10"/>
  <c r="DC30" i="10" s="1"/>
  <c r="I32" i="4"/>
  <c r="J32" i="4" s="1"/>
  <c r="D32" i="6" s="1"/>
  <c r="AC31" i="8"/>
  <c r="AA31" i="8"/>
  <c r="AO31" i="8" s="1"/>
  <c r="F32" i="5"/>
  <c r="H32" i="6" s="1"/>
  <c r="D33" i="5"/>
  <c r="G33" i="5" s="1"/>
  <c r="I33" i="5" s="1"/>
  <c r="EM34" i="2"/>
  <c r="CU34" i="2"/>
  <c r="Q34" i="2"/>
  <c r="EK34" i="1"/>
  <c r="CS34" i="1"/>
  <c r="O34" i="1"/>
  <c r="AL30" i="10"/>
  <c r="DW31" i="8"/>
  <c r="DX31" i="8" s="1"/>
  <c r="DL31" i="8"/>
  <c r="DM31" i="8" s="1"/>
  <c r="AB30" i="10"/>
  <c r="AM30" i="10" s="1"/>
  <c r="DL30" i="10"/>
  <c r="DK30" i="10"/>
  <c r="DJ30" i="10"/>
  <c r="DH30" i="10"/>
  <c r="DI30" i="10"/>
  <c r="DC31" i="8"/>
  <c r="DD31" i="8" s="1"/>
  <c r="DU30" i="10"/>
  <c r="DW30" i="10"/>
  <c r="DV30" i="10"/>
  <c r="V30" i="10"/>
  <c r="W30" i="10" s="1"/>
  <c r="AX30" i="10" s="1"/>
  <c r="AD30" i="10"/>
  <c r="CD34" i="3"/>
  <c r="BW34" i="3"/>
  <c r="BX34" i="3" s="1"/>
  <c r="DS30" i="10" l="1"/>
  <c r="CZ30" i="10"/>
  <c r="CY30" i="10"/>
  <c r="AB31" i="8"/>
  <c r="DA30" i="10"/>
  <c r="DB30" i="10"/>
  <c r="AL31" i="8"/>
  <c r="AD31" i="8"/>
  <c r="BX31" i="8" s="1"/>
  <c r="K32" i="6"/>
  <c r="M32" i="6" s="1"/>
  <c r="EM32" i="6" s="1"/>
  <c r="D32" i="7"/>
  <c r="G32" i="8" s="1"/>
  <c r="AM31" i="8"/>
  <c r="AP31" i="8"/>
  <c r="AQ31" i="8" s="1"/>
  <c r="Q33" i="4"/>
  <c r="EM33" i="4"/>
  <c r="CU33" i="4"/>
  <c r="G33" i="6"/>
  <c r="AQ30" i="10"/>
  <c r="G32" i="7"/>
  <c r="I32" i="7" s="1"/>
  <c r="AI34" i="2"/>
  <c r="AJ34" i="2"/>
  <c r="S34" i="2"/>
  <c r="X34" i="2"/>
  <c r="Z34" i="2" s="1"/>
  <c r="Q34" i="1"/>
  <c r="V34" i="1"/>
  <c r="X34" i="1" s="1"/>
  <c r="AH34" i="1"/>
  <c r="AG34" i="1"/>
  <c r="DQ34" i="2"/>
  <c r="AS34" i="2"/>
  <c r="DF34" i="2"/>
  <c r="CW34" i="2"/>
  <c r="AQ34" i="1"/>
  <c r="DO34" i="1"/>
  <c r="CU34" i="1"/>
  <c r="DD34" i="1"/>
  <c r="AN30" i="10"/>
  <c r="AO30" i="10" s="1"/>
  <c r="DN31" i="8"/>
  <c r="DO31" i="8" s="1"/>
  <c r="AP30" i="10"/>
  <c r="AC30" i="10"/>
  <c r="AE30" i="10" s="1"/>
  <c r="DM30" i="10"/>
  <c r="DN30" i="10" s="1"/>
  <c r="DX30" i="10"/>
  <c r="DY30" i="10" s="1"/>
  <c r="F30" i="9"/>
  <c r="H30" i="10" s="1"/>
  <c r="G31" i="9"/>
  <c r="I31" i="9" s="1"/>
  <c r="BZ34" i="3"/>
  <c r="CA34" i="3"/>
  <c r="DD30" i="10" l="1"/>
  <c r="DE30" i="10" s="1"/>
  <c r="BD31" i="8"/>
  <c r="AN31" i="8"/>
  <c r="Q32" i="6"/>
  <c r="AJ32" i="6" s="1"/>
  <c r="BG31" i="8"/>
  <c r="BH31" i="8" s="1"/>
  <c r="BF31" i="8"/>
  <c r="CU32" i="6"/>
  <c r="CW32" i="6" s="1"/>
  <c r="M33" i="5"/>
  <c r="EI33" i="5"/>
  <c r="CQ33" i="5"/>
  <c r="DQ33" i="4"/>
  <c r="AS33" i="4"/>
  <c r="CW33" i="4"/>
  <c r="DF33" i="4"/>
  <c r="S33" i="4"/>
  <c r="AJ33" i="4"/>
  <c r="X33" i="4"/>
  <c r="Z33" i="4" s="1"/>
  <c r="AI33" i="4"/>
  <c r="AR30" i="10"/>
  <c r="BH30" i="10" s="1"/>
  <c r="AA34" i="2"/>
  <c r="AO34" i="2" s="1"/>
  <c r="Y34" i="1"/>
  <c r="Z34" i="1" s="1"/>
  <c r="DK34" i="2"/>
  <c r="DI34" i="2"/>
  <c r="DJ34" i="2"/>
  <c r="DG34" i="2"/>
  <c r="DH34" i="2"/>
  <c r="DT34" i="2"/>
  <c r="DU34" i="2"/>
  <c r="DS34" i="2"/>
  <c r="DR34" i="2"/>
  <c r="DV34" i="2"/>
  <c r="AA34" i="1"/>
  <c r="S34" i="1"/>
  <c r="T34" i="1" s="1"/>
  <c r="AU34" i="1" s="1"/>
  <c r="CW34" i="1"/>
  <c r="CV34" i="1"/>
  <c r="CY34" i="1"/>
  <c r="CX34" i="1"/>
  <c r="CZ34" i="1"/>
  <c r="U34" i="2"/>
  <c r="V34" i="2" s="1"/>
  <c r="AW34" i="2" s="1"/>
  <c r="AC34" i="2"/>
  <c r="DP34" i="1"/>
  <c r="DT34" i="1"/>
  <c r="DS34" i="1"/>
  <c r="DR34" i="1"/>
  <c r="DQ34" i="1"/>
  <c r="AK34" i="2"/>
  <c r="DF34" i="1"/>
  <c r="DH34" i="1"/>
  <c r="DI34" i="1"/>
  <c r="DE34" i="1"/>
  <c r="DG34" i="1"/>
  <c r="CX34" i="2"/>
  <c r="CZ34" i="2"/>
  <c r="DB34" i="2"/>
  <c r="CY34" i="2"/>
  <c r="DA34" i="2"/>
  <c r="AI34" i="1"/>
  <c r="EI32" i="7"/>
  <c r="CQ32" i="7"/>
  <c r="M32" i="7"/>
  <c r="DO30" i="10"/>
  <c r="DP30" i="10" s="1"/>
  <c r="DZ30" i="10" s="1"/>
  <c r="EA30" i="10" s="1"/>
  <c r="DY31" i="8"/>
  <c r="DZ31" i="8" s="1"/>
  <c r="EW31" i="8"/>
  <c r="CQ31" i="9"/>
  <c r="M31" i="9"/>
  <c r="EI31" i="9"/>
  <c r="BY30" i="10"/>
  <c r="CB34" i="3"/>
  <c r="CC34" i="3" s="1"/>
  <c r="CE34" i="3" s="1"/>
  <c r="CF34" i="3" s="1"/>
  <c r="CG34" i="3" s="1"/>
  <c r="CI34" i="3" s="1"/>
  <c r="E34" i="3" s="1"/>
  <c r="C35" i="3" s="1"/>
  <c r="X32" i="6" l="1"/>
  <c r="Z32" i="6" s="1"/>
  <c r="AI32" i="6"/>
  <c r="S32" i="6"/>
  <c r="AC32" i="6" s="1"/>
  <c r="BI31" i="8"/>
  <c r="BJ31" i="8" s="1"/>
  <c r="BK31" i="8" s="1"/>
  <c r="DF32" i="6"/>
  <c r="DJ32" i="6" s="1"/>
  <c r="DQ32" i="6"/>
  <c r="DV32" i="6" s="1"/>
  <c r="AS32" i="6"/>
  <c r="AB34" i="2"/>
  <c r="AD34" i="2" s="1"/>
  <c r="BX34" i="2" s="1"/>
  <c r="AK33" i="4"/>
  <c r="U33" i="4"/>
  <c r="V33" i="4" s="1"/>
  <c r="AW33" i="4" s="1"/>
  <c r="AC33" i="4"/>
  <c r="CZ33" i="4"/>
  <c r="CY33" i="4"/>
  <c r="DB33" i="4"/>
  <c r="CX33" i="4"/>
  <c r="DA33" i="4"/>
  <c r="DT33" i="4"/>
  <c r="DV33" i="4"/>
  <c r="DS33" i="4"/>
  <c r="DU33" i="4"/>
  <c r="DR33" i="4"/>
  <c r="AO33" i="5"/>
  <c r="CS33" i="5"/>
  <c r="DB33" i="5"/>
  <c r="DM33" i="5"/>
  <c r="DG33" i="4"/>
  <c r="DJ33" i="4"/>
  <c r="DI33" i="4"/>
  <c r="DH33" i="4"/>
  <c r="DK33" i="4"/>
  <c r="AA33" i="4"/>
  <c r="AO33" i="4" s="1"/>
  <c r="T33" i="5"/>
  <c r="V33" i="5" s="1"/>
  <c r="AF33" i="5"/>
  <c r="AE33" i="5"/>
  <c r="O33" i="5"/>
  <c r="BE30" i="10"/>
  <c r="BG30" i="10"/>
  <c r="AK34" i="1"/>
  <c r="AL34" i="2"/>
  <c r="AP34" i="2"/>
  <c r="AQ34" i="2" s="1"/>
  <c r="AM34" i="2"/>
  <c r="AM34" i="1"/>
  <c r="DA34" i="1"/>
  <c r="DB34" i="1" s="1"/>
  <c r="AJ34" i="1"/>
  <c r="DL34" i="2"/>
  <c r="DM34" i="2" s="1"/>
  <c r="EX30" i="10"/>
  <c r="EY30" i="10" s="1"/>
  <c r="EZ30" i="10" s="1"/>
  <c r="FA30" i="10" s="1"/>
  <c r="AN34" i="1"/>
  <c r="AA32" i="6"/>
  <c r="AO32" i="6" s="1"/>
  <c r="DW34" i="2"/>
  <c r="DX34" i="2" s="1"/>
  <c r="AE32" i="7"/>
  <c r="O32" i="7"/>
  <c r="T32" i="7"/>
  <c r="V32" i="7" s="1"/>
  <c r="AF32" i="7"/>
  <c r="DS32" i="6"/>
  <c r="DU32" i="6"/>
  <c r="DB32" i="7"/>
  <c r="CS32" i="7"/>
  <c r="AO32" i="7"/>
  <c r="DM32" i="7"/>
  <c r="DC34" i="2"/>
  <c r="DD34" i="2" s="1"/>
  <c r="DK32" i="6"/>
  <c r="DI32" i="6"/>
  <c r="DH32" i="6"/>
  <c r="DJ34" i="1"/>
  <c r="DK34" i="1" s="1"/>
  <c r="DA32" i="6"/>
  <c r="CZ32" i="6"/>
  <c r="CX32" i="6"/>
  <c r="CY32" i="6"/>
  <c r="DB32" i="6"/>
  <c r="DU34" i="1"/>
  <c r="DV34" i="1" s="1"/>
  <c r="AB34" i="1"/>
  <c r="AK32" i="6"/>
  <c r="EX31" i="8"/>
  <c r="EY31" i="8" s="1"/>
  <c r="EZ31" i="8" s="1"/>
  <c r="ED31" i="8"/>
  <c r="EE31" i="8"/>
  <c r="EA31" i="8"/>
  <c r="EB31" i="8"/>
  <c r="EC31" i="8"/>
  <c r="BJ30" i="10"/>
  <c r="BI30" i="10"/>
  <c r="ED30" i="10"/>
  <c r="EB30" i="10"/>
  <c r="EE30" i="10"/>
  <c r="EC30" i="10"/>
  <c r="EF30" i="10"/>
  <c r="O31" i="9"/>
  <c r="T31" i="9"/>
  <c r="V31" i="9" s="1"/>
  <c r="AE31" i="9"/>
  <c r="AF31" i="9"/>
  <c r="DM31" i="9"/>
  <c r="DB31" i="9"/>
  <c r="AO31" i="9"/>
  <c r="CS31" i="9"/>
  <c r="U32" i="6" l="1"/>
  <c r="V32" i="6" s="1"/>
  <c r="AW32" i="6" s="1"/>
  <c r="DT32" i="6"/>
  <c r="DG32" i="6"/>
  <c r="DL32" i="6" s="1"/>
  <c r="DM32" i="6" s="1"/>
  <c r="DR32" i="6"/>
  <c r="AN34" i="2"/>
  <c r="AG33" i="5"/>
  <c r="AL34" i="1"/>
  <c r="AB33" i="4"/>
  <c r="AD33" i="4" s="1"/>
  <c r="BX33" i="4" s="1"/>
  <c r="DL33" i="4"/>
  <c r="DM33" i="4" s="1"/>
  <c r="AM33" i="4"/>
  <c r="DN33" i="5"/>
  <c r="DR33" i="5"/>
  <c r="DQ33" i="5"/>
  <c r="DP33" i="5"/>
  <c r="DO33" i="5"/>
  <c r="AL33" i="4"/>
  <c r="W33" i="5"/>
  <c r="AH33" i="5" s="1"/>
  <c r="DC33" i="5"/>
  <c r="DD33" i="5"/>
  <c r="DF33" i="5"/>
  <c r="DE33" i="5"/>
  <c r="DG33" i="5"/>
  <c r="AP33" i="4"/>
  <c r="AQ33" i="4" s="1"/>
  <c r="CX33" i="5"/>
  <c r="CV33" i="5"/>
  <c r="CW33" i="5"/>
  <c r="CT33" i="5"/>
  <c r="CU33" i="5"/>
  <c r="DC33" i="4"/>
  <c r="DD33" i="4" s="1"/>
  <c r="Q33" i="5"/>
  <c r="R33" i="5" s="1"/>
  <c r="AS33" i="5" s="1"/>
  <c r="Y33" i="5"/>
  <c r="DW33" i="4"/>
  <c r="DX33" i="4" s="1"/>
  <c r="AO34" i="1"/>
  <c r="BD34" i="1" s="1"/>
  <c r="AB32" i="6"/>
  <c r="AD32" i="6" s="1"/>
  <c r="AL32" i="6"/>
  <c r="AP32" i="6"/>
  <c r="AQ32" i="6" s="1"/>
  <c r="BG34" i="2"/>
  <c r="BI34" i="2" s="1"/>
  <c r="BF34" i="2"/>
  <c r="DL34" i="1"/>
  <c r="DM34" i="1" s="1"/>
  <c r="DW34" i="1" s="1"/>
  <c r="DX34" i="1" s="1"/>
  <c r="DN34" i="2"/>
  <c r="DO34" i="2" s="1"/>
  <c r="EW34" i="2" s="1"/>
  <c r="AG32" i="7"/>
  <c r="BD34" i="2"/>
  <c r="W32" i="7"/>
  <c r="AH32" i="7" s="1"/>
  <c r="DW32" i="6"/>
  <c r="DX32" i="6" s="1"/>
  <c r="AM32" i="6"/>
  <c r="BV34" i="1"/>
  <c r="DC32" i="6"/>
  <c r="DD32" i="6" s="1"/>
  <c r="DN32" i="7"/>
  <c r="DO32" i="7"/>
  <c r="DR32" i="7"/>
  <c r="DQ32" i="7"/>
  <c r="DP32" i="7"/>
  <c r="CU32" i="7"/>
  <c r="CV32" i="7"/>
  <c r="CX32" i="7"/>
  <c r="CT32" i="7"/>
  <c r="CW32" i="7"/>
  <c r="DF32" i="7"/>
  <c r="DE32" i="7"/>
  <c r="DD32" i="7"/>
  <c r="DG32" i="7"/>
  <c r="DC32" i="7"/>
  <c r="Y32" i="7"/>
  <c r="Q32" i="7"/>
  <c r="R32" i="7" s="1"/>
  <c r="AS32" i="7" s="1"/>
  <c r="W31" i="9"/>
  <c r="AL31" i="9" s="1"/>
  <c r="EG30" i="10"/>
  <c r="EH30" i="10" s="1"/>
  <c r="EI30" i="10" s="1"/>
  <c r="EJ30" i="10" s="1"/>
  <c r="AV30" i="10" s="1"/>
  <c r="U30" i="10" s="1"/>
  <c r="X30" i="10" s="1"/>
  <c r="CU31" i="9"/>
  <c r="CT31" i="9"/>
  <c r="CV31" i="9"/>
  <c r="CW31" i="9"/>
  <c r="CX31" i="9"/>
  <c r="DF31" i="9"/>
  <c r="DG31" i="9"/>
  <c r="DC31" i="9"/>
  <c r="DE31" i="9"/>
  <c r="DD31" i="9"/>
  <c r="EF31" i="8"/>
  <c r="EG31" i="8" s="1"/>
  <c r="EH31" i="8" s="1"/>
  <c r="EI31" i="8" s="1"/>
  <c r="AU31" i="8" s="1"/>
  <c r="T31" i="8" s="1"/>
  <c r="W31" i="8" s="1"/>
  <c r="AG31" i="9"/>
  <c r="Y31" i="9"/>
  <c r="Q31" i="9"/>
  <c r="R31" i="9" s="1"/>
  <c r="AS31" i="9" s="1"/>
  <c r="DP31" i="9"/>
  <c r="DR31" i="9"/>
  <c r="DQ31" i="9"/>
  <c r="DO31" i="9"/>
  <c r="DN31" i="9"/>
  <c r="BK30" i="10"/>
  <c r="BL30" i="10" s="1"/>
  <c r="F34" i="3"/>
  <c r="H34" i="4" s="1"/>
  <c r="G35" i="3"/>
  <c r="I35" i="3" s="1"/>
  <c r="BX32" i="6" l="1"/>
  <c r="AK33" i="5"/>
  <c r="X33" i="5"/>
  <c r="Z33" i="5" s="1"/>
  <c r="BT33" i="5" s="1"/>
  <c r="AK32" i="7"/>
  <c r="AI33" i="5"/>
  <c r="AJ33" i="5" s="1"/>
  <c r="DY34" i="2"/>
  <c r="DZ34" i="2" s="1"/>
  <c r="EA34" i="2" s="1"/>
  <c r="AL33" i="5"/>
  <c r="BH34" i="2"/>
  <c r="BJ34" i="2" s="1"/>
  <c r="BK34" i="2" s="1"/>
  <c r="BD33" i="4"/>
  <c r="CY33" i="5"/>
  <c r="CZ33" i="5" s="1"/>
  <c r="AN33" i="4"/>
  <c r="BG33" i="4" s="1"/>
  <c r="DS33" i="5"/>
  <c r="DT33" i="5" s="1"/>
  <c r="BB34" i="1"/>
  <c r="BE34" i="1"/>
  <c r="BG34" i="1" s="1"/>
  <c r="DH33" i="5"/>
  <c r="DI33" i="5" s="1"/>
  <c r="BF33" i="4"/>
  <c r="DN33" i="4"/>
  <c r="DO33" i="4" s="1"/>
  <c r="AN32" i="6"/>
  <c r="BG32" i="6" s="1"/>
  <c r="BI32" i="6" s="1"/>
  <c r="BF32" i="6"/>
  <c r="DN32" i="6"/>
  <c r="DO32" i="6" s="1"/>
  <c r="DY32" i="6" s="1"/>
  <c r="DZ32" i="6" s="1"/>
  <c r="EU34" i="1"/>
  <c r="EV34" i="1" s="1"/>
  <c r="EW34" i="1" s="1"/>
  <c r="EX34" i="1" s="1"/>
  <c r="AI32" i="7"/>
  <c r="AJ32" i="7" s="1"/>
  <c r="BD32" i="6"/>
  <c r="AL32" i="7"/>
  <c r="X32" i="7"/>
  <c r="Z32" i="7" s="1"/>
  <c r="CY32" i="7"/>
  <c r="CZ32" i="7" s="1"/>
  <c r="DZ34" i="1"/>
  <c r="DY34" i="1"/>
  <c r="EC34" i="1"/>
  <c r="EB34" i="1"/>
  <c r="EA34" i="1"/>
  <c r="DH32" i="7"/>
  <c r="DI32" i="7" s="1"/>
  <c r="DS32" i="7"/>
  <c r="DT32" i="7" s="1"/>
  <c r="EX34" i="2"/>
  <c r="EY34" i="2" s="1"/>
  <c r="EZ34" i="2" s="1"/>
  <c r="AI31" i="9"/>
  <c r="X31" i="9"/>
  <c r="Z31" i="9" s="1"/>
  <c r="DS31" i="9"/>
  <c r="DT31" i="9" s="1"/>
  <c r="AK31" i="9"/>
  <c r="AM31" i="9" s="1"/>
  <c r="AH31" i="9"/>
  <c r="CY31" i="9"/>
  <c r="CZ31" i="9" s="1"/>
  <c r="DH31" i="9"/>
  <c r="DI31" i="9" s="1"/>
  <c r="AX31" i="8"/>
  <c r="AY30" i="10"/>
  <c r="CQ35" i="3"/>
  <c r="EI35" i="3"/>
  <c r="M35" i="3"/>
  <c r="AM33" i="5" l="1"/>
  <c r="BC33" i="5" s="1"/>
  <c r="BD33" i="5" s="1"/>
  <c r="EB34" i="2"/>
  <c r="ED34" i="2"/>
  <c r="EC34" i="2"/>
  <c r="EE34" i="2"/>
  <c r="AM32" i="7"/>
  <c r="BC32" i="7" s="1"/>
  <c r="DJ33" i="5"/>
  <c r="DK33" i="5" s="1"/>
  <c r="DU33" i="5" s="1"/>
  <c r="DV33" i="5" s="1"/>
  <c r="BB33" i="5"/>
  <c r="AZ33" i="5"/>
  <c r="BF34" i="1"/>
  <c r="BH34" i="1" s="1"/>
  <c r="BI34" i="1" s="1"/>
  <c r="DY33" i="4"/>
  <c r="DZ33" i="4" s="1"/>
  <c r="EW33" i="4"/>
  <c r="EX33" i="4" s="1"/>
  <c r="EY33" i="4" s="1"/>
  <c r="EZ33" i="4" s="1"/>
  <c r="BH32" i="6"/>
  <c r="BJ32" i="6" s="1"/>
  <c r="BK32" i="6" s="1"/>
  <c r="BH33" i="4"/>
  <c r="BI33" i="4"/>
  <c r="EW32" i="6"/>
  <c r="EX32" i="6" s="1"/>
  <c r="EY32" i="6" s="1"/>
  <c r="EZ32" i="6" s="1"/>
  <c r="DJ32" i="7"/>
  <c r="DK32" i="7" s="1"/>
  <c r="ES32" i="7" s="1"/>
  <c r="AJ31" i="9"/>
  <c r="BC31" i="9" s="1"/>
  <c r="BE31" i="9" s="1"/>
  <c r="ED34" i="1"/>
  <c r="EE34" i="1" s="1"/>
  <c r="EF34" i="1" s="1"/>
  <c r="EG34" i="1" s="1"/>
  <c r="AS34" i="1" s="1"/>
  <c r="R34" i="1" s="1"/>
  <c r="U34" i="1" s="1"/>
  <c r="BT32" i="7"/>
  <c r="EB32" i="6"/>
  <c r="EE32" i="6"/>
  <c r="ED32" i="6"/>
  <c r="EC32" i="6"/>
  <c r="EA32" i="6"/>
  <c r="BF30" i="10"/>
  <c r="AZ30" i="10"/>
  <c r="BZ30" i="10"/>
  <c r="CA30" i="10" s="1"/>
  <c r="BE31" i="8"/>
  <c r="AY31" i="8"/>
  <c r="BY31" i="8"/>
  <c r="BZ31" i="8" s="1"/>
  <c r="BT31" i="9"/>
  <c r="BB31" i="9"/>
  <c r="DJ31" i="9"/>
  <c r="DK31" i="9" s="1"/>
  <c r="AZ31" i="9"/>
  <c r="O35" i="3"/>
  <c r="AF35" i="3"/>
  <c r="AE35" i="3"/>
  <c r="T35" i="3"/>
  <c r="V35" i="3" s="1"/>
  <c r="AO35" i="3"/>
  <c r="DM35" i="3"/>
  <c r="DB35" i="3"/>
  <c r="CS35" i="3"/>
  <c r="BB32" i="7" l="1"/>
  <c r="AZ32" i="7"/>
  <c r="EF34" i="2"/>
  <c r="EG34" i="2" s="1"/>
  <c r="EH34" i="2" s="1"/>
  <c r="EI34" i="2" s="1"/>
  <c r="AU34" i="2" s="1"/>
  <c r="T34" i="2" s="1"/>
  <c r="W34" i="2" s="1"/>
  <c r="AX34" i="2" s="1"/>
  <c r="BY34" i="2" s="1"/>
  <c r="BZ34" i="2" s="1"/>
  <c r="BE33" i="5"/>
  <c r="BF33" i="5" s="1"/>
  <c r="BG33" i="5" s="1"/>
  <c r="ES33" i="5"/>
  <c r="ET33" i="5" s="1"/>
  <c r="EU33" i="5" s="1"/>
  <c r="EV33" i="5" s="1"/>
  <c r="DU32" i="7"/>
  <c r="DV32" i="7" s="1"/>
  <c r="DY32" i="7" s="1"/>
  <c r="AG35" i="3"/>
  <c r="BJ33" i="4"/>
  <c r="BK33" i="4" s="1"/>
  <c r="EC33" i="4"/>
  <c r="EB33" i="4"/>
  <c r="EE33" i="4"/>
  <c r="ED33" i="4"/>
  <c r="EA33" i="4"/>
  <c r="DY33" i="5"/>
  <c r="DX33" i="5"/>
  <c r="DZ33" i="5"/>
  <c r="DW33" i="5"/>
  <c r="EA33" i="5"/>
  <c r="W35" i="3"/>
  <c r="AK35" i="3" s="1"/>
  <c r="EF32" i="6"/>
  <c r="EG32" i="6" s="1"/>
  <c r="EH32" i="6" s="1"/>
  <c r="EI32" i="6" s="1"/>
  <c r="AU32" i="6" s="1"/>
  <c r="T32" i="6" s="1"/>
  <c r="W32" i="6" s="1"/>
  <c r="AX32" i="6" s="1"/>
  <c r="BD31" i="9"/>
  <c r="BF31" i="9" s="1"/>
  <c r="BG31" i="9" s="1"/>
  <c r="BD32" i="7"/>
  <c r="BE32" i="7"/>
  <c r="ET32" i="7"/>
  <c r="EU32" i="7" s="1"/>
  <c r="EV32" i="7" s="1"/>
  <c r="AV34" i="1"/>
  <c r="DU31" i="9"/>
  <c r="DV31" i="9" s="1"/>
  <c r="ES31" i="9"/>
  <c r="BQ31" i="8"/>
  <c r="BL31" i="8"/>
  <c r="BM31" i="8" s="1"/>
  <c r="BC30" i="10"/>
  <c r="BD30" i="10" s="1"/>
  <c r="BA30" i="10"/>
  <c r="BB30" i="10" s="1"/>
  <c r="BB31" i="8"/>
  <c r="BC31" i="8" s="1"/>
  <c r="AZ31" i="8"/>
  <c r="BA31" i="8" s="1"/>
  <c r="BM30" i="10"/>
  <c r="BN30" i="10" s="1"/>
  <c r="BR30" i="10"/>
  <c r="DG35" i="3"/>
  <c r="DC35" i="3"/>
  <c r="DD35" i="3"/>
  <c r="DF35" i="3"/>
  <c r="DE35" i="3"/>
  <c r="CX35" i="3"/>
  <c r="CT35" i="3"/>
  <c r="CU35" i="3"/>
  <c r="CV35" i="3"/>
  <c r="CW35" i="3"/>
  <c r="DR35" i="3"/>
  <c r="DO35" i="3"/>
  <c r="DN35" i="3"/>
  <c r="DQ35" i="3"/>
  <c r="DP35" i="3"/>
  <c r="Y35" i="3"/>
  <c r="Q35" i="3"/>
  <c r="R35" i="3" s="1"/>
  <c r="AS35" i="3" s="1"/>
  <c r="BE34" i="2" l="1"/>
  <c r="AY34" i="2"/>
  <c r="BB34" i="2" s="1"/>
  <c r="BC34" i="2" s="1"/>
  <c r="DW32" i="7"/>
  <c r="DX32" i="7"/>
  <c r="DZ32" i="7"/>
  <c r="EA32" i="7"/>
  <c r="AL35" i="3"/>
  <c r="AM35" i="3" s="1"/>
  <c r="AI35" i="3"/>
  <c r="EF33" i="4"/>
  <c r="EG33" i="4" s="1"/>
  <c r="EH33" i="4" s="1"/>
  <c r="EI33" i="4" s="1"/>
  <c r="AU33" i="4" s="1"/>
  <c r="T33" i="4" s="1"/>
  <c r="W33" i="4" s="1"/>
  <c r="AX33" i="4" s="1"/>
  <c r="BE33" i="4" s="1"/>
  <c r="BL33" i="4" s="1"/>
  <c r="BM33" i="4" s="1"/>
  <c r="BN33" i="4" s="1"/>
  <c r="X35" i="3"/>
  <c r="Z35" i="3" s="1"/>
  <c r="AH35" i="3"/>
  <c r="EB33" i="5"/>
  <c r="EC33" i="5" s="1"/>
  <c r="ED33" i="5" s="1"/>
  <c r="EE33" i="5" s="1"/>
  <c r="AQ33" i="5" s="1"/>
  <c r="P33" i="5" s="1"/>
  <c r="S33" i="5" s="1"/>
  <c r="AT33" i="5" s="1"/>
  <c r="AY32" i="6"/>
  <c r="BB32" i="6" s="1"/>
  <c r="BC32" i="6" s="1"/>
  <c r="BE32" i="6"/>
  <c r="BL32" i="6" s="1"/>
  <c r="BM32" i="6" s="1"/>
  <c r="BY32" i="6"/>
  <c r="BZ32" i="6" s="1"/>
  <c r="BC34" i="1"/>
  <c r="AW34" i="1"/>
  <c r="BW34" i="1"/>
  <c r="BX34" i="1" s="1"/>
  <c r="AZ34" i="2"/>
  <c r="BA34" i="2" s="1"/>
  <c r="BQ34" i="2"/>
  <c r="BL34" i="2"/>
  <c r="BM34" i="2" s="1"/>
  <c r="BF32" i="7"/>
  <c r="BG32" i="7" s="1"/>
  <c r="BT30" i="10"/>
  <c r="BS30" i="10"/>
  <c r="BN31" i="8"/>
  <c r="BO31" i="8"/>
  <c r="BO30" i="10"/>
  <c r="BP30" i="10"/>
  <c r="BR31" i="8"/>
  <c r="BS31" i="8"/>
  <c r="ET31" i="9"/>
  <c r="EU31" i="9" s="1"/>
  <c r="EV31" i="9" s="1"/>
  <c r="CY35" i="3"/>
  <c r="CZ35" i="3" s="1"/>
  <c r="EA31" i="9"/>
  <c r="DY31" i="9"/>
  <c r="DX31" i="9"/>
  <c r="DZ31" i="9"/>
  <c r="DW31" i="9"/>
  <c r="DS35" i="3"/>
  <c r="DT35" i="3" s="1"/>
  <c r="DH35" i="3"/>
  <c r="DI35" i="3" s="1"/>
  <c r="EB32" i="7" l="1"/>
  <c r="EC32" i="7" s="1"/>
  <c r="ED32" i="7" s="1"/>
  <c r="EE32" i="7" s="1"/>
  <c r="AQ32" i="7" s="1"/>
  <c r="P32" i="7" s="1"/>
  <c r="S32" i="7" s="1"/>
  <c r="AT32" i="7" s="1"/>
  <c r="BA32" i="7" s="1"/>
  <c r="AJ35" i="3"/>
  <c r="BC35" i="3" s="1"/>
  <c r="BE35" i="3" s="1"/>
  <c r="AZ35" i="3"/>
  <c r="BQ33" i="4"/>
  <c r="BS33" i="4" s="1"/>
  <c r="BO33" i="4"/>
  <c r="BP33" i="4" s="1"/>
  <c r="AY33" i="4"/>
  <c r="BY33" i="4"/>
  <c r="BZ33" i="4" s="1"/>
  <c r="BR33" i="4"/>
  <c r="AU33" i="5"/>
  <c r="BA33" i="5"/>
  <c r="BU33" i="5"/>
  <c r="BV33" i="5" s="1"/>
  <c r="BQ32" i="6"/>
  <c r="BS32" i="6" s="1"/>
  <c r="AZ32" i="6"/>
  <c r="BA32" i="6" s="1"/>
  <c r="DJ35" i="3"/>
  <c r="DK35" i="3" s="1"/>
  <c r="DU35" i="3" s="1"/>
  <c r="DV35" i="3" s="1"/>
  <c r="BN32" i="6"/>
  <c r="BO32" i="6"/>
  <c r="BN34" i="2"/>
  <c r="BO34" i="2"/>
  <c r="BS34" i="2"/>
  <c r="BR34" i="2"/>
  <c r="AZ34" i="1"/>
  <c r="BA34" i="1" s="1"/>
  <c r="AX34" i="1"/>
  <c r="AY34" i="1" s="1"/>
  <c r="BO34" i="1"/>
  <c r="BJ34" i="1"/>
  <c r="BK34" i="1" s="1"/>
  <c r="EB31" i="9"/>
  <c r="EC31" i="9" s="1"/>
  <c r="ED31" i="9" s="1"/>
  <c r="EE31" i="9" s="1"/>
  <c r="AQ31" i="9" s="1"/>
  <c r="P31" i="9" s="1"/>
  <c r="BP31" i="8"/>
  <c r="BU30" i="10"/>
  <c r="BT31" i="8"/>
  <c r="BQ30" i="10"/>
  <c r="BT35" i="3"/>
  <c r="BB35" i="3"/>
  <c r="BU32" i="7" l="1"/>
  <c r="BV32" i="7" s="1"/>
  <c r="AU32" i="7"/>
  <c r="AX32" i="7" s="1"/>
  <c r="AY32" i="7" s="1"/>
  <c r="BT33" i="4"/>
  <c r="BU33" i="4" s="1"/>
  <c r="BB33" i="4"/>
  <c r="BC33" i="4" s="1"/>
  <c r="AZ33" i="4"/>
  <c r="BA33" i="4" s="1"/>
  <c r="ES35" i="3"/>
  <c r="ET35" i="3" s="1"/>
  <c r="EU35" i="3" s="1"/>
  <c r="EV35" i="3" s="1"/>
  <c r="BD35" i="3"/>
  <c r="BF35" i="3" s="1"/>
  <c r="BG35" i="3" s="1"/>
  <c r="BT34" i="2"/>
  <c r="BH33" i="5"/>
  <c r="BI33" i="5" s="1"/>
  <c r="BM33" i="5"/>
  <c r="BR32" i="6"/>
  <c r="BT32" i="6" s="1"/>
  <c r="AX33" i="5"/>
  <c r="AY33" i="5" s="1"/>
  <c r="AV33" i="5"/>
  <c r="AW33" i="5" s="1"/>
  <c r="S31" i="9"/>
  <c r="AT31" i="9" s="1"/>
  <c r="BP34" i="2"/>
  <c r="BP32" i="6"/>
  <c r="BM34" i="1"/>
  <c r="BL34" i="1"/>
  <c r="BP34" i="1"/>
  <c r="BQ34" i="1"/>
  <c r="BH32" i="7"/>
  <c r="BI32" i="7" s="1"/>
  <c r="BM32" i="7"/>
  <c r="BV31" i="8"/>
  <c r="BW31" i="8" s="1"/>
  <c r="BW30" i="10"/>
  <c r="BX30" i="10" s="1"/>
  <c r="BV30" i="10"/>
  <c r="BU31" i="8"/>
  <c r="EA35" i="3"/>
  <c r="DX35" i="3"/>
  <c r="DZ35" i="3"/>
  <c r="DW35" i="3"/>
  <c r="DY35" i="3"/>
  <c r="AV32" i="7" l="1"/>
  <c r="AW32" i="7" s="1"/>
  <c r="BV33" i="4"/>
  <c r="BW33" i="4" s="1"/>
  <c r="BU34" i="2"/>
  <c r="CA34" i="2" s="1"/>
  <c r="CB34" i="2" s="1"/>
  <c r="BV34" i="2"/>
  <c r="BW34" i="2" s="1"/>
  <c r="BN33" i="5"/>
  <c r="BO33" i="5"/>
  <c r="BK33" i="5"/>
  <c r="BJ33" i="5"/>
  <c r="BU31" i="9"/>
  <c r="BV31" i="9" s="1"/>
  <c r="BA31" i="9"/>
  <c r="BH31" i="9" s="1"/>
  <c r="BI31" i="9" s="1"/>
  <c r="AU31" i="9"/>
  <c r="AX31" i="9" s="1"/>
  <c r="AY31" i="9" s="1"/>
  <c r="BR34" i="1"/>
  <c r="BN34" i="1"/>
  <c r="CH33" i="4"/>
  <c r="CA33" i="4"/>
  <c r="CB33" i="4" s="1"/>
  <c r="BO32" i="7"/>
  <c r="BN32" i="7"/>
  <c r="BV32" i="6"/>
  <c r="BW32" i="6" s="1"/>
  <c r="BU32" i="6"/>
  <c r="BJ32" i="7"/>
  <c r="BK32" i="7"/>
  <c r="CI30" i="10"/>
  <c r="CB30" i="10"/>
  <c r="CC30" i="10" s="1"/>
  <c r="CH31" i="8"/>
  <c r="CA31" i="8"/>
  <c r="CB31" i="8" s="1"/>
  <c r="EB35" i="3"/>
  <c r="EC35" i="3" s="1"/>
  <c r="ED35" i="3" s="1"/>
  <c r="EE35" i="3" s="1"/>
  <c r="AQ35" i="3" s="1"/>
  <c r="P35" i="3" s="1"/>
  <c r="S35" i="3" s="1"/>
  <c r="CH34" i="2" l="1"/>
  <c r="BL33" i="5"/>
  <c r="BT34" i="1"/>
  <c r="BU34" i="1" s="1"/>
  <c r="BP33" i="5"/>
  <c r="BM31" i="9"/>
  <c r="BN31" i="9" s="1"/>
  <c r="AV31" i="9"/>
  <c r="AW31" i="9" s="1"/>
  <c r="BP32" i="7"/>
  <c r="BS34" i="1"/>
  <c r="CF34" i="1" s="1"/>
  <c r="CH32" i="6"/>
  <c r="CA32" i="6"/>
  <c r="CB32" i="6" s="1"/>
  <c r="CD33" i="4"/>
  <c r="CE33" i="4"/>
  <c r="CE34" i="2"/>
  <c r="CD34" i="2"/>
  <c r="BL32" i="7"/>
  <c r="CE31" i="8"/>
  <c r="CD31" i="8"/>
  <c r="CE30" i="10"/>
  <c r="CF30" i="10"/>
  <c r="BK31" i="9"/>
  <c r="BJ31" i="9"/>
  <c r="AT35" i="3"/>
  <c r="BQ33" i="5" l="1"/>
  <c r="BW33" i="5" s="1"/>
  <c r="BX33" i="5" s="1"/>
  <c r="BO31" i="9"/>
  <c r="BP31" i="9" s="1"/>
  <c r="BY34" i="1"/>
  <c r="BZ34" i="1" s="1"/>
  <c r="CC34" i="1" s="1"/>
  <c r="BL31" i="9"/>
  <c r="BR33" i="5"/>
  <c r="BS33" i="5" s="1"/>
  <c r="CF34" i="2"/>
  <c r="CG34" i="2" s="1"/>
  <c r="CI34" i="2" s="1"/>
  <c r="CJ34" i="2" s="1"/>
  <c r="CK34" i="2" s="1"/>
  <c r="CM34" i="2" s="1"/>
  <c r="E34" i="2" s="1"/>
  <c r="C35" i="2" s="1"/>
  <c r="CF33" i="4"/>
  <c r="CG33" i="4" s="1"/>
  <c r="CI33" i="4" s="1"/>
  <c r="CJ33" i="4" s="1"/>
  <c r="CK33" i="4" s="1"/>
  <c r="CM33" i="4" s="1"/>
  <c r="E33" i="4" s="1"/>
  <c r="C34" i="4" s="1"/>
  <c r="BQ32" i="7"/>
  <c r="BR32" i="7"/>
  <c r="BS32" i="7" s="1"/>
  <c r="CE32" i="6"/>
  <c r="CD32" i="6"/>
  <c r="CF31" i="8"/>
  <c r="CG31" i="8" s="1"/>
  <c r="CI31" i="8" s="1"/>
  <c r="CJ31" i="8" s="1"/>
  <c r="CK31" i="8" s="1"/>
  <c r="CM31" i="8" s="1"/>
  <c r="E31" i="8" s="1"/>
  <c r="C32" i="8" s="1"/>
  <c r="CG30" i="10"/>
  <c r="CH30" i="10" s="1"/>
  <c r="CJ30" i="10" s="1"/>
  <c r="CK30" i="10" s="1"/>
  <c r="CL30" i="10" s="1"/>
  <c r="CN30" i="10" s="1"/>
  <c r="E30" i="10" s="1"/>
  <c r="BA35" i="3"/>
  <c r="AU35" i="3"/>
  <c r="BU35" i="3"/>
  <c r="BV35" i="3" s="1"/>
  <c r="CD33" i="5" l="1"/>
  <c r="BQ31" i="9"/>
  <c r="CD31" i="9" s="1"/>
  <c r="CB34" i="1"/>
  <c r="CD34" i="1" s="1"/>
  <c r="CE34" i="1" s="1"/>
  <c r="CG34" i="1" s="1"/>
  <c r="CH34" i="1" s="1"/>
  <c r="CI34" i="1" s="1"/>
  <c r="CK34" i="1" s="1"/>
  <c r="E34" i="1" s="1"/>
  <c r="BZ33" i="5"/>
  <c r="CA33" i="5"/>
  <c r="CF32" i="6"/>
  <c r="CG32" i="6" s="1"/>
  <c r="CI32" i="6" s="1"/>
  <c r="CJ32" i="6" s="1"/>
  <c r="CK32" i="6" s="1"/>
  <c r="F34" i="2"/>
  <c r="CD32" i="7"/>
  <c r="BW32" i="7"/>
  <c r="BX32" i="7" s="1"/>
  <c r="BR31" i="9"/>
  <c r="BS31" i="9" s="1"/>
  <c r="F31" i="8"/>
  <c r="I31" i="8" s="1"/>
  <c r="J31" i="8" s="1"/>
  <c r="D31" i="10" s="1"/>
  <c r="C31" i="10"/>
  <c r="AX35" i="3"/>
  <c r="AY35" i="3" s="1"/>
  <c r="AV35" i="3"/>
  <c r="AW35" i="3" s="1"/>
  <c r="BM35" i="3"/>
  <c r="BH35" i="3"/>
  <c r="BI35" i="3" s="1"/>
  <c r="BW31" i="9" l="1"/>
  <c r="BX31" i="9" s="1"/>
  <c r="BZ31" i="9" s="1"/>
  <c r="CB33" i="5"/>
  <c r="CC33" i="5" s="1"/>
  <c r="CE33" i="5" s="1"/>
  <c r="CF33" i="5" s="1"/>
  <c r="CG33" i="5" s="1"/>
  <c r="CI33" i="5" s="1"/>
  <c r="E33" i="5" s="1"/>
  <c r="CM32" i="6"/>
  <c r="E32" i="6" s="1"/>
  <c r="C33" i="6" s="1"/>
  <c r="C35" i="1"/>
  <c r="F34" i="1"/>
  <c r="H34" i="2" s="1"/>
  <c r="I34" i="2" s="1"/>
  <c r="CA32" i="7"/>
  <c r="BZ32" i="7"/>
  <c r="F33" i="4"/>
  <c r="L31" i="10"/>
  <c r="N31" i="10" s="1"/>
  <c r="F30" i="10"/>
  <c r="BO35" i="3"/>
  <c r="BN35" i="3"/>
  <c r="BJ35" i="3"/>
  <c r="BK35" i="3"/>
  <c r="I33" i="4" l="1"/>
  <c r="J33" i="4" s="1"/>
  <c r="D33" i="6" s="1"/>
  <c r="I30" i="10"/>
  <c r="J30" i="10" s="1"/>
  <c r="K30" i="10" s="1"/>
  <c r="I30" i="1" s="1"/>
  <c r="CA31" i="9"/>
  <c r="CB31" i="9" s="1"/>
  <c r="CC31" i="9" s="1"/>
  <c r="CE31" i="9" s="1"/>
  <c r="CF31" i="9" s="1"/>
  <c r="CG31" i="9" s="1"/>
  <c r="CI31" i="9" s="1"/>
  <c r="E31" i="9" s="1"/>
  <c r="C32" i="9" s="1"/>
  <c r="C34" i="5"/>
  <c r="F33" i="5"/>
  <c r="H33" i="6" s="1"/>
  <c r="F32" i="6"/>
  <c r="I32" i="6" s="1"/>
  <c r="J32" i="6" s="1"/>
  <c r="D32" i="8" s="1"/>
  <c r="D32" i="9" s="1"/>
  <c r="G32" i="10" s="1"/>
  <c r="CB32" i="7"/>
  <c r="CC32" i="7" s="1"/>
  <c r="CE32" i="7" s="1"/>
  <c r="CF32" i="7" s="1"/>
  <c r="CG32" i="7" s="1"/>
  <c r="CI32" i="7" s="1"/>
  <c r="E32" i="7" s="1"/>
  <c r="C33" i="7" s="1"/>
  <c r="K35" i="2"/>
  <c r="M35" i="2" s="1"/>
  <c r="G35" i="1"/>
  <c r="K35" i="1" s="1"/>
  <c r="BP35" i="3"/>
  <c r="EN31" i="10"/>
  <c r="CV31" i="10"/>
  <c r="R31" i="10"/>
  <c r="BL35" i="3"/>
  <c r="D33" i="7" l="1"/>
  <c r="G33" i="8" s="1"/>
  <c r="K33" i="6"/>
  <c r="M33" i="6" s="1"/>
  <c r="Q33" i="6" s="1"/>
  <c r="J34" i="2"/>
  <c r="D34" i="4" s="1"/>
  <c r="BR35" i="3"/>
  <c r="BS35" i="3" s="1"/>
  <c r="K32" i="8"/>
  <c r="M32" i="8" s="1"/>
  <c r="EM32" i="8" s="1"/>
  <c r="BQ35" i="3"/>
  <c r="CD35" i="3" s="1"/>
  <c r="O35" i="1"/>
  <c r="EK35" i="1"/>
  <c r="CS35" i="1"/>
  <c r="CU35" i="2"/>
  <c r="EM35" i="2"/>
  <c r="Q35" i="2"/>
  <c r="F32" i="7"/>
  <c r="H32" i="8" s="1"/>
  <c r="AT31" i="10"/>
  <c r="CX31" i="10"/>
  <c r="DR31" i="10"/>
  <c r="DG31" i="10"/>
  <c r="Y31" i="10"/>
  <c r="AA31" i="10" s="1"/>
  <c r="T31" i="10"/>
  <c r="AJ31" i="10"/>
  <c r="AK31" i="10"/>
  <c r="CU33" i="6" l="1"/>
  <c r="DQ33" i="6" s="1"/>
  <c r="EM33" i="6"/>
  <c r="K34" i="4"/>
  <c r="M34" i="4" s="1"/>
  <c r="Q34" i="4" s="1"/>
  <c r="D34" i="5"/>
  <c r="G34" i="6" s="1"/>
  <c r="CU32" i="8"/>
  <c r="AS32" i="8" s="1"/>
  <c r="Q32" i="8"/>
  <c r="AI32" i="8" s="1"/>
  <c r="BW35" i="3"/>
  <c r="BX35" i="3" s="1"/>
  <c r="BZ35" i="3" s="1"/>
  <c r="G33" i="7"/>
  <c r="I33" i="7" s="1"/>
  <c r="CW35" i="2"/>
  <c r="DQ35" i="2"/>
  <c r="AS35" i="2"/>
  <c r="DF35" i="2"/>
  <c r="AI33" i="6"/>
  <c r="S33" i="6"/>
  <c r="AJ33" i="6"/>
  <c r="X33" i="6"/>
  <c r="Z33" i="6" s="1"/>
  <c r="CU35" i="1"/>
  <c r="DD35" i="1"/>
  <c r="AQ35" i="1"/>
  <c r="DO35" i="1"/>
  <c r="AJ35" i="2"/>
  <c r="AI35" i="2"/>
  <c r="S35" i="2"/>
  <c r="X35" i="2"/>
  <c r="Z35" i="2" s="1"/>
  <c r="AS33" i="6"/>
  <c r="V35" i="1"/>
  <c r="X35" i="1" s="1"/>
  <c r="Q35" i="1"/>
  <c r="AH35" i="1"/>
  <c r="AG35" i="1"/>
  <c r="G32" i="9"/>
  <c r="I32" i="9" s="1"/>
  <c r="V31" i="10"/>
  <c r="W31" i="10" s="1"/>
  <c r="AX31" i="10" s="1"/>
  <c r="AD31" i="10"/>
  <c r="F31" i="9"/>
  <c r="H31" i="10" s="1"/>
  <c r="AB31" i="10"/>
  <c r="AQ31" i="10" s="1"/>
  <c r="DJ31" i="10"/>
  <c r="DL31" i="10"/>
  <c r="DI31" i="10"/>
  <c r="DK31" i="10"/>
  <c r="DH31" i="10"/>
  <c r="AL31" i="10"/>
  <c r="DT31" i="10"/>
  <c r="DW31" i="10"/>
  <c r="DU31" i="10"/>
  <c r="DS31" i="10"/>
  <c r="DV31" i="10"/>
  <c r="CZ31" i="10"/>
  <c r="CY31" i="10"/>
  <c r="DC31" i="10"/>
  <c r="DB31" i="10"/>
  <c r="DA31" i="10"/>
  <c r="CW33" i="6" l="1"/>
  <c r="DF33" i="6"/>
  <c r="DJ33" i="6" s="1"/>
  <c r="G34" i="5"/>
  <c r="I34" i="5" s="1"/>
  <c r="CQ34" i="5" s="1"/>
  <c r="CU34" i="4"/>
  <c r="CW34" i="4" s="1"/>
  <c r="EM34" i="4"/>
  <c r="EI34" i="5"/>
  <c r="M34" i="5"/>
  <c r="AE34" i="5" s="1"/>
  <c r="DF32" i="8"/>
  <c r="DI32" i="8" s="1"/>
  <c r="CA35" i="3"/>
  <c r="CB35" i="3" s="1"/>
  <c r="CC35" i="3" s="1"/>
  <c r="CE35" i="3" s="1"/>
  <c r="CF35" i="3" s="1"/>
  <c r="CG35" i="3" s="1"/>
  <c r="CI35" i="3" s="1"/>
  <c r="E35" i="3" s="1"/>
  <c r="C36" i="3" s="1"/>
  <c r="X32" i="8"/>
  <c r="Z32" i="8" s="1"/>
  <c r="CW32" i="8"/>
  <c r="CZ32" i="8" s="1"/>
  <c r="DQ32" i="8"/>
  <c r="DR32" i="8" s="1"/>
  <c r="AJ32" i="8"/>
  <c r="AK32" i="8" s="1"/>
  <c r="S32" i="8"/>
  <c r="U32" i="8" s="1"/>
  <c r="V32" i="8" s="1"/>
  <c r="AW32" i="8" s="1"/>
  <c r="DF34" i="4"/>
  <c r="X34" i="4"/>
  <c r="Z34" i="4" s="1"/>
  <c r="AI34" i="4"/>
  <c r="S34" i="4"/>
  <c r="AJ34" i="4"/>
  <c r="DM34" i="5"/>
  <c r="CS34" i="5"/>
  <c r="DB34" i="5"/>
  <c r="AO34" i="5"/>
  <c r="CQ33" i="7"/>
  <c r="EI33" i="7"/>
  <c r="M33" i="7"/>
  <c r="AK35" i="2"/>
  <c r="AK33" i="6"/>
  <c r="AI35" i="1"/>
  <c r="U35" i="2"/>
  <c r="V35" i="2" s="1"/>
  <c r="AW35" i="2" s="1"/>
  <c r="AC35" i="2"/>
  <c r="AC33" i="6"/>
  <c r="U33" i="6"/>
  <c r="V33" i="6" s="1"/>
  <c r="AW33" i="6" s="1"/>
  <c r="AA35" i="1"/>
  <c r="S35" i="1"/>
  <c r="T35" i="1" s="1"/>
  <c r="AU35" i="1" s="1"/>
  <c r="CZ33" i="6"/>
  <c r="CX33" i="6"/>
  <c r="DB33" i="6"/>
  <c r="DA33" i="6"/>
  <c r="CY33" i="6"/>
  <c r="Y35" i="1"/>
  <c r="Z35" i="1" s="1"/>
  <c r="DH33" i="6"/>
  <c r="DS35" i="1"/>
  <c r="DQ35" i="1"/>
  <c r="DT35" i="1"/>
  <c r="DR35" i="1"/>
  <c r="DP35" i="1"/>
  <c r="DR33" i="6"/>
  <c r="DU33" i="6"/>
  <c r="DT33" i="6"/>
  <c r="DV33" i="6"/>
  <c r="DS33" i="6"/>
  <c r="DH35" i="2"/>
  <c r="DK35" i="2"/>
  <c r="DI35" i="2"/>
  <c r="DJ35" i="2"/>
  <c r="DG35" i="2"/>
  <c r="DI35" i="1"/>
  <c r="DH35" i="1"/>
  <c r="DG35" i="1"/>
  <c r="DE35" i="1"/>
  <c r="DF35" i="1"/>
  <c r="CW35" i="1"/>
  <c r="CV35" i="1"/>
  <c r="CY35" i="1"/>
  <c r="CZ35" i="1"/>
  <c r="CX35" i="1"/>
  <c r="AA33" i="6"/>
  <c r="AL33" i="6" s="1"/>
  <c r="DU35" i="2"/>
  <c r="DT35" i="2"/>
  <c r="DR35" i="2"/>
  <c r="DS35" i="2"/>
  <c r="DV35" i="2"/>
  <c r="AA35" i="2"/>
  <c r="AB35" i="2" s="1"/>
  <c r="CY35" i="2"/>
  <c r="DB35" i="2"/>
  <c r="CZ35" i="2"/>
  <c r="DA35" i="2"/>
  <c r="CX35" i="2"/>
  <c r="DM31" i="10"/>
  <c r="DN31" i="10" s="1"/>
  <c r="AN31" i="10"/>
  <c r="AC31" i="10"/>
  <c r="AE31" i="10" s="1"/>
  <c r="AM31" i="10"/>
  <c r="DD31" i="10"/>
  <c r="DE31" i="10" s="1"/>
  <c r="DX31" i="10"/>
  <c r="DY31" i="10" s="1"/>
  <c r="AP31" i="10"/>
  <c r="AR31" i="10" s="1"/>
  <c r="CQ32" i="9"/>
  <c r="EI32" i="9"/>
  <c r="M32" i="9"/>
  <c r="DG33" i="6" l="1"/>
  <c r="DQ34" i="4"/>
  <c r="DK33" i="6"/>
  <c r="DI33" i="6"/>
  <c r="AS34" i="4"/>
  <c r="DJ32" i="8"/>
  <c r="CX32" i="8"/>
  <c r="DT32" i="8"/>
  <c r="DV32" i="8"/>
  <c r="DB32" i="8"/>
  <c r="CY32" i="8"/>
  <c r="DS32" i="8"/>
  <c r="DH32" i="8"/>
  <c r="DG32" i="8"/>
  <c r="DK32" i="8"/>
  <c r="DU32" i="8"/>
  <c r="AF34" i="5"/>
  <c r="AG34" i="5" s="1"/>
  <c r="O34" i="5"/>
  <c r="Y34" i="5" s="1"/>
  <c r="T34" i="5"/>
  <c r="V34" i="5" s="1"/>
  <c r="DA32" i="8"/>
  <c r="AA32" i="8"/>
  <c r="AP32" i="8" s="1"/>
  <c r="AC32" i="8"/>
  <c r="AK34" i="4"/>
  <c r="AA34" i="4"/>
  <c r="AL34" i="4" s="1"/>
  <c r="AC34" i="4"/>
  <c r="U34" i="4"/>
  <c r="V34" i="4" s="1"/>
  <c r="AW34" i="4" s="1"/>
  <c r="DC34" i="5"/>
  <c r="DG34" i="5"/>
  <c r="DE34" i="5"/>
  <c r="DF34" i="5"/>
  <c r="DD34" i="5"/>
  <c r="CZ34" i="4"/>
  <c r="DB34" i="4"/>
  <c r="CX34" i="4"/>
  <c r="CY34" i="4"/>
  <c r="DA34" i="4"/>
  <c r="CT34" i="5"/>
  <c r="CU34" i="5"/>
  <c r="CV34" i="5"/>
  <c r="CW34" i="5"/>
  <c r="CX34" i="5"/>
  <c r="DK34" i="4"/>
  <c r="DG34" i="4"/>
  <c r="DH34" i="4"/>
  <c r="DJ34" i="4"/>
  <c r="DI34" i="4"/>
  <c r="DP34" i="5"/>
  <c r="DN34" i="5"/>
  <c r="DR34" i="5"/>
  <c r="DQ34" i="5"/>
  <c r="DO34" i="5"/>
  <c r="DT34" i="4"/>
  <c r="DU34" i="4"/>
  <c r="DV34" i="4"/>
  <c r="DR34" i="4"/>
  <c r="DS34" i="4"/>
  <c r="AE33" i="7"/>
  <c r="T33" i="7"/>
  <c r="V33" i="7" s="1"/>
  <c r="AF33" i="7"/>
  <c r="O33" i="7"/>
  <c r="AO33" i="7"/>
  <c r="CS33" i="7"/>
  <c r="DB33" i="7"/>
  <c r="DM33" i="7"/>
  <c r="AJ35" i="1"/>
  <c r="AB35" i="1"/>
  <c r="BV35" i="1" s="1"/>
  <c r="AD35" i="2"/>
  <c r="BX35" i="2" s="1"/>
  <c r="AM35" i="1"/>
  <c r="AN35" i="1"/>
  <c r="AK35" i="1"/>
  <c r="DL33" i="6"/>
  <c r="DM33" i="6" s="1"/>
  <c r="DA35" i="1"/>
  <c r="DB35" i="1" s="1"/>
  <c r="DJ35" i="1"/>
  <c r="DK35" i="1" s="1"/>
  <c r="DC33" i="6"/>
  <c r="DD33" i="6" s="1"/>
  <c r="AM33" i="6"/>
  <c r="AN33" i="6" s="1"/>
  <c r="DC35" i="2"/>
  <c r="DD35" i="2" s="1"/>
  <c r="AL32" i="8"/>
  <c r="AB33" i="6"/>
  <c r="AD33" i="6" s="1"/>
  <c r="DW35" i="2"/>
  <c r="DX35" i="2" s="1"/>
  <c r="DL35" i="2"/>
  <c r="DM35" i="2" s="1"/>
  <c r="AO33" i="6"/>
  <c r="AL35" i="2"/>
  <c r="DU35" i="1"/>
  <c r="DV35" i="1" s="1"/>
  <c r="AP33" i="6"/>
  <c r="AO35" i="2"/>
  <c r="DW33" i="6"/>
  <c r="DX33" i="6" s="1"/>
  <c r="AM35" i="2"/>
  <c r="AP35" i="2"/>
  <c r="DO31" i="10"/>
  <c r="DP31" i="10" s="1"/>
  <c r="DZ31" i="10" s="1"/>
  <c r="EA31" i="10" s="1"/>
  <c r="AO31" i="10"/>
  <c r="BH31" i="10" s="1"/>
  <c r="BE31" i="10"/>
  <c r="O32" i="9"/>
  <c r="T32" i="9"/>
  <c r="V32" i="9" s="1"/>
  <c r="AF32" i="9"/>
  <c r="AE32" i="9"/>
  <c r="BY31" i="10"/>
  <c r="BG31" i="10"/>
  <c r="DM32" i="9"/>
  <c r="AO32" i="9"/>
  <c r="DB32" i="9"/>
  <c r="CS32" i="9"/>
  <c r="DW32" i="8" l="1"/>
  <c r="DX32" i="8" s="1"/>
  <c r="DC32" i="8"/>
  <c r="DD32" i="8" s="1"/>
  <c r="DL32" i="8"/>
  <c r="DM32" i="8" s="1"/>
  <c r="W34" i="5"/>
  <c r="AL34" i="5" s="1"/>
  <c r="Q34" i="5"/>
  <c r="R34" i="5" s="1"/>
  <c r="AS34" i="5" s="1"/>
  <c r="AM32" i="8"/>
  <c r="AN32" i="8" s="1"/>
  <c r="AO32" i="8"/>
  <c r="AQ32" i="8" s="1"/>
  <c r="AB32" i="8"/>
  <c r="AD32" i="8" s="1"/>
  <c r="BX32" i="8" s="1"/>
  <c r="AP34" i="4"/>
  <c r="AB34" i="4"/>
  <c r="AD34" i="4" s="1"/>
  <c r="BX34" i="4" s="1"/>
  <c r="DL34" i="4"/>
  <c r="DM34" i="4" s="1"/>
  <c r="AO34" i="4"/>
  <c r="AO35" i="1"/>
  <c r="BB35" i="1" s="1"/>
  <c r="AM34" i="4"/>
  <c r="AN34" i="4" s="1"/>
  <c r="DC34" i="4"/>
  <c r="DD34" i="4" s="1"/>
  <c r="DS34" i="5"/>
  <c r="DT34" i="5" s="1"/>
  <c r="DW34" i="4"/>
  <c r="DX34" i="4" s="1"/>
  <c r="AL35" i="1"/>
  <c r="CY34" i="5"/>
  <c r="CZ34" i="5" s="1"/>
  <c r="DH34" i="5"/>
  <c r="DI34" i="5" s="1"/>
  <c r="DR33" i="7"/>
  <c r="DP33" i="7"/>
  <c r="DO33" i="7"/>
  <c r="DQ33" i="7"/>
  <c r="DN33" i="7"/>
  <c r="Y33" i="7"/>
  <c r="Q33" i="7"/>
  <c r="R33" i="7" s="1"/>
  <c r="AS33" i="7" s="1"/>
  <c r="CT33" i="7"/>
  <c r="CW33" i="7"/>
  <c r="CU33" i="7"/>
  <c r="CV33" i="7"/>
  <c r="CX33" i="7"/>
  <c r="DC33" i="7"/>
  <c r="DE33" i="7"/>
  <c r="DF33" i="7"/>
  <c r="DG33" i="7"/>
  <c r="DD33" i="7"/>
  <c r="W33" i="7"/>
  <c r="AK33" i="7" s="1"/>
  <c r="AG33" i="7"/>
  <c r="DL35" i="1"/>
  <c r="DM35" i="1" s="1"/>
  <c r="DW35" i="1" s="1"/>
  <c r="DX35" i="1" s="1"/>
  <c r="DN33" i="6"/>
  <c r="DO33" i="6" s="1"/>
  <c r="EW33" i="6" s="1"/>
  <c r="EX33" i="6" s="1"/>
  <c r="EY33" i="6" s="1"/>
  <c r="EZ33" i="6" s="1"/>
  <c r="EX31" i="10"/>
  <c r="EY31" i="10" s="1"/>
  <c r="EZ31" i="10" s="1"/>
  <c r="FA31" i="10" s="1"/>
  <c r="AQ33" i="6"/>
  <c r="BD33" i="6" s="1"/>
  <c r="AN35" i="2"/>
  <c r="DN35" i="2"/>
  <c r="DO35" i="2" s="1"/>
  <c r="AQ35" i="2"/>
  <c r="BX33" i="6"/>
  <c r="AG32" i="9"/>
  <c r="W32" i="9"/>
  <c r="X32" i="9" s="1"/>
  <c r="BI31" i="10"/>
  <c r="BJ31" i="10"/>
  <c r="CX32" i="9"/>
  <c r="CW32" i="9"/>
  <c r="CU32" i="9"/>
  <c r="CT32" i="9"/>
  <c r="CV32" i="9"/>
  <c r="DE32" i="9"/>
  <c r="DD32" i="9"/>
  <c r="DF32" i="9"/>
  <c r="DG32" i="9"/>
  <c r="DC32" i="9"/>
  <c r="Y32" i="9"/>
  <c r="Q32" i="9"/>
  <c r="R32" i="9" s="1"/>
  <c r="AS32" i="9" s="1"/>
  <c r="DQ32" i="9"/>
  <c r="DR32" i="9"/>
  <c r="DP32" i="9"/>
  <c r="DN32" i="9"/>
  <c r="DO32" i="9"/>
  <c r="ED31" i="10"/>
  <c r="EF31" i="10"/>
  <c r="EE31" i="10"/>
  <c r="EB31" i="10"/>
  <c r="EC31" i="10"/>
  <c r="F35" i="3"/>
  <c r="H35" i="4" s="1"/>
  <c r="G36" i="3"/>
  <c r="I36" i="3" s="1"/>
  <c r="DN32" i="8" l="1"/>
  <c r="DO32" i="8" s="1"/>
  <c r="EW32" i="8" s="1"/>
  <c r="EX32" i="8" s="1"/>
  <c r="EY32" i="8" s="1"/>
  <c r="EZ32" i="8" s="1"/>
  <c r="BG32" i="8"/>
  <c r="BI32" i="8" s="1"/>
  <c r="BD32" i="8"/>
  <c r="X34" i="5"/>
  <c r="Z34" i="5" s="1"/>
  <c r="AK34" i="5"/>
  <c r="AM34" i="5" s="1"/>
  <c r="AH34" i="5"/>
  <c r="AI34" i="5"/>
  <c r="BF32" i="8"/>
  <c r="AQ34" i="4"/>
  <c r="BF34" i="4" s="1"/>
  <c r="BD35" i="1"/>
  <c r="BE35" i="1"/>
  <c r="BF35" i="1" s="1"/>
  <c r="DN34" i="4"/>
  <c r="DO34" i="4" s="1"/>
  <c r="DY34" i="4" s="1"/>
  <c r="DZ34" i="4" s="1"/>
  <c r="DH33" i="7"/>
  <c r="DI33" i="7" s="1"/>
  <c r="DJ34" i="5"/>
  <c r="DK34" i="5" s="1"/>
  <c r="DU34" i="5" s="1"/>
  <c r="DV34" i="5" s="1"/>
  <c r="AH33" i="7"/>
  <c r="AL33" i="7"/>
  <c r="AM33" i="7" s="1"/>
  <c r="AI33" i="7"/>
  <c r="X33" i="7"/>
  <c r="Z33" i="7" s="1"/>
  <c r="BT33" i="7" s="1"/>
  <c r="DS33" i="7"/>
  <c r="DT33" i="7" s="1"/>
  <c r="EU35" i="1"/>
  <c r="EV35" i="1" s="1"/>
  <c r="EW35" i="1" s="1"/>
  <c r="EX35" i="1" s="1"/>
  <c r="CY33" i="7"/>
  <c r="CZ33" i="7" s="1"/>
  <c r="DY33" i="6"/>
  <c r="DZ33" i="6" s="1"/>
  <c r="EC33" i="6" s="1"/>
  <c r="BF33" i="6"/>
  <c r="BG33" i="6"/>
  <c r="EB35" i="1"/>
  <c r="EA35" i="1"/>
  <c r="EC35" i="1"/>
  <c r="DZ35" i="1"/>
  <c r="DY35" i="1"/>
  <c r="DY35" i="2"/>
  <c r="DZ35" i="2" s="1"/>
  <c r="EW35" i="2"/>
  <c r="BG35" i="2"/>
  <c r="BF35" i="2"/>
  <c r="BD35" i="2"/>
  <c r="Z32" i="9"/>
  <c r="BT32" i="9" s="1"/>
  <c r="AH32" i="9"/>
  <c r="AI32" i="9"/>
  <c r="AL32" i="9"/>
  <c r="AK32" i="9"/>
  <c r="DS32" i="9"/>
  <c r="DT32" i="9" s="1"/>
  <c r="EG31" i="10"/>
  <c r="EH31" i="10" s="1"/>
  <c r="EI31" i="10" s="1"/>
  <c r="EJ31" i="10" s="1"/>
  <c r="AV31" i="10" s="1"/>
  <c r="U31" i="10" s="1"/>
  <c r="X31" i="10" s="1"/>
  <c r="BK31" i="10"/>
  <c r="BL31" i="10" s="1"/>
  <c r="DH32" i="9"/>
  <c r="DI32" i="9" s="1"/>
  <c r="CY32" i="9"/>
  <c r="CZ32" i="9" s="1"/>
  <c r="CQ36" i="3"/>
  <c r="M36" i="3"/>
  <c r="EI36" i="3"/>
  <c r="DY32" i="8" l="1"/>
  <c r="DZ32" i="8" s="1"/>
  <c r="ED32" i="8" s="1"/>
  <c r="BH32" i="8"/>
  <c r="BJ32" i="8" s="1"/>
  <c r="BK32" i="8" s="1"/>
  <c r="AJ34" i="5"/>
  <c r="BG34" i="4"/>
  <c r="BI34" i="4" s="1"/>
  <c r="BB34" i="5"/>
  <c r="AZ34" i="5"/>
  <c r="BC34" i="5"/>
  <c r="BE34" i="5" s="1"/>
  <c r="BT34" i="5"/>
  <c r="BD34" i="4"/>
  <c r="EW34" i="4"/>
  <c r="EX34" i="4" s="1"/>
  <c r="EY34" i="4" s="1"/>
  <c r="EZ34" i="4" s="1"/>
  <c r="BG35" i="1"/>
  <c r="BH35" i="1" s="1"/>
  <c r="BI35" i="1" s="1"/>
  <c r="AJ33" i="7"/>
  <c r="BC33" i="7" s="1"/>
  <c r="DJ33" i="7"/>
  <c r="DK33" i="7" s="1"/>
  <c r="DU33" i="7" s="1"/>
  <c r="DV33" i="7" s="1"/>
  <c r="ES34" i="5"/>
  <c r="ET34" i="5" s="1"/>
  <c r="EU34" i="5" s="1"/>
  <c r="EV34" i="5" s="1"/>
  <c r="ED33" i="6"/>
  <c r="EA33" i="6"/>
  <c r="EE33" i="6"/>
  <c r="EB33" i="6"/>
  <c r="EC34" i="4"/>
  <c r="EB34" i="4"/>
  <c r="ED34" i="4"/>
  <c r="EE34" i="4"/>
  <c r="EA34" i="4"/>
  <c r="DW34" i="5"/>
  <c r="EA34" i="5"/>
  <c r="DZ34" i="5"/>
  <c r="DY34" i="5"/>
  <c r="DX34" i="5"/>
  <c r="BB33" i="7"/>
  <c r="AZ33" i="7"/>
  <c r="EA32" i="8"/>
  <c r="EC32" i="8"/>
  <c r="ED35" i="1"/>
  <c r="EE35" i="1" s="1"/>
  <c r="EF35" i="1" s="1"/>
  <c r="EG35" i="1" s="1"/>
  <c r="AS35" i="1" s="1"/>
  <c r="R35" i="1" s="1"/>
  <c r="BI33" i="6"/>
  <c r="BH33" i="6"/>
  <c r="EX35" i="2"/>
  <c r="EY35" i="2" s="1"/>
  <c r="EZ35" i="2" s="1"/>
  <c r="ED35" i="2"/>
  <c r="EB35" i="2"/>
  <c r="EC35" i="2"/>
  <c r="EE35" i="2"/>
  <c r="EA35" i="2"/>
  <c r="BI35" i="2"/>
  <c r="BH35" i="2"/>
  <c r="AJ32" i="9"/>
  <c r="AM32" i="9"/>
  <c r="DJ32" i="9"/>
  <c r="DK32" i="9" s="1"/>
  <c r="AY31" i="10"/>
  <c r="AE36" i="3"/>
  <c r="AF36" i="3"/>
  <c r="O36" i="3"/>
  <c r="T36" i="3"/>
  <c r="V36" i="3" s="1"/>
  <c r="DB36" i="3"/>
  <c r="DM36" i="3"/>
  <c r="AO36" i="3"/>
  <c r="CS36" i="3"/>
  <c r="EE32" i="8" l="1"/>
  <c r="EB32" i="8"/>
  <c r="BD34" i="5"/>
  <c r="BF34" i="5" s="1"/>
  <c r="BG34" i="5" s="1"/>
  <c r="BH34" i="4"/>
  <c r="BJ34" i="4" s="1"/>
  <c r="BK34" i="4" s="1"/>
  <c r="ES33" i="7"/>
  <c r="ET33" i="7" s="1"/>
  <c r="EU33" i="7" s="1"/>
  <c r="EV33" i="7" s="1"/>
  <c r="EF33" i="6"/>
  <c r="EG33" i="6" s="1"/>
  <c r="EH33" i="6" s="1"/>
  <c r="EI33" i="6" s="1"/>
  <c r="AU33" i="6" s="1"/>
  <c r="T33" i="6" s="1"/>
  <c r="W33" i="6" s="1"/>
  <c r="AX33" i="6" s="1"/>
  <c r="EF34" i="4"/>
  <c r="EG34" i="4" s="1"/>
  <c r="EH34" i="4" s="1"/>
  <c r="EI34" i="4" s="1"/>
  <c r="AU34" i="4" s="1"/>
  <c r="T34" i="4" s="1"/>
  <c r="W34" i="4" s="1"/>
  <c r="AX34" i="4" s="1"/>
  <c r="BE34" i="4" s="1"/>
  <c r="BQ34" i="4" s="1"/>
  <c r="BJ33" i="6"/>
  <c r="BK33" i="6" s="1"/>
  <c r="EB34" i="5"/>
  <c r="EC34" i="5" s="1"/>
  <c r="ED34" i="5" s="1"/>
  <c r="EE34" i="5" s="1"/>
  <c r="AQ34" i="5" s="1"/>
  <c r="P34" i="5" s="1"/>
  <c r="S34" i="5" s="1"/>
  <c r="AT34" i="5" s="1"/>
  <c r="BU34" i="5" s="1"/>
  <c r="BV34" i="5" s="1"/>
  <c r="BE33" i="7"/>
  <c r="BD33" i="7"/>
  <c r="DY33" i="7"/>
  <c r="DW33" i="7"/>
  <c r="DZ33" i="7"/>
  <c r="EA33" i="7"/>
  <c r="DX33" i="7"/>
  <c r="BC32" i="9"/>
  <c r="BD32" i="9" s="1"/>
  <c r="U35" i="1"/>
  <c r="AV35" i="1" s="1"/>
  <c r="EF35" i="2"/>
  <c r="EG35" i="2" s="1"/>
  <c r="EH35" i="2" s="1"/>
  <c r="EI35" i="2" s="1"/>
  <c r="AU35" i="2" s="1"/>
  <c r="T35" i="2" s="1"/>
  <c r="BJ35" i="2"/>
  <c r="BK35" i="2" s="1"/>
  <c r="BB32" i="9"/>
  <c r="AZ32" i="9"/>
  <c r="DU32" i="9"/>
  <c r="DV32" i="9" s="1"/>
  <c r="ES32" i="9"/>
  <c r="W36" i="3"/>
  <c r="AH36" i="3" s="1"/>
  <c r="BF31" i="10"/>
  <c r="AZ31" i="10"/>
  <c r="BZ31" i="10"/>
  <c r="CA31" i="10" s="1"/>
  <c r="DG36" i="3"/>
  <c r="DC36" i="3"/>
  <c r="DD36" i="3"/>
  <c r="DE36" i="3"/>
  <c r="DF36" i="3"/>
  <c r="DR36" i="3"/>
  <c r="DN36" i="3"/>
  <c r="DO36" i="3"/>
  <c r="DQ36" i="3"/>
  <c r="DP36" i="3"/>
  <c r="AG36" i="3"/>
  <c r="Y36" i="3"/>
  <c r="Q36" i="3"/>
  <c r="R36" i="3" s="1"/>
  <c r="AS36" i="3" s="1"/>
  <c r="CX36" i="3"/>
  <c r="CW36" i="3"/>
  <c r="CT36" i="3"/>
  <c r="CU36" i="3"/>
  <c r="CV36" i="3"/>
  <c r="EF32" i="8" l="1"/>
  <c r="EG32" i="8" s="1"/>
  <c r="EH32" i="8" s="1"/>
  <c r="EI32" i="8" s="1"/>
  <c r="AU32" i="8" s="1"/>
  <c r="T32" i="8" s="1"/>
  <c r="W32" i="8" s="1"/>
  <c r="AX32" i="8" s="1"/>
  <c r="BE32" i="8" s="1"/>
  <c r="BL34" i="4"/>
  <c r="BM34" i="4" s="1"/>
  <c r="BN34" i="4" s="1"/>
  <c r="BY34" i="4"/>
  <c r="BZ34" i="4" s="1"/>
  <c r="AY34" i="4"/>
  <c r="AU34" i="5"/>
  <c r="BF33" i="7"/>
  <c r="BG33" i="7" s="1"/>
  <c r="BA34" i="5"/>
  <c r="BE32" i="9"/>
  <c r="BF32" i="9" s="1"/>
  <c r="BG32" i="9" s="1"/>
  <c r="EB33" i="7"/>
  <c r="EC33" i="7" s="1"/>
  <c r="ED33" i="7" s="1"/>
  <c r="EE33" i="7" s="1"/>
  <c r="AQ33" i="7" s="1"/>
  <c r="P33" i="7" s="1"/>
  <c r="S33" i="7" s="1"/>
  <c r="AT33" i="7" s="1"/>
  <c r="BA33" i="7" s="1"/>
  <c r="W35" i="2"/>
  <c r="AX35" i="2" s="1"/>
  <c r="AY33" i="6"/>
  <c r="BE33" i="6"/>
  <c r="BQ33" i="6" s="1"/>
  <c r="BS33" i="6" s="1"/>
  <c r="BY33" i="6"/>
  <c r="BZ33" i="6" s="1"/>
  <c r="AK36" i="3"/>
  <c r="X36" i="3"/>
  <c r="Z36" i="3" s="1"/>
  <c r="BT36" i="3" s="1"/>
  <c r="AL36" i="3"/>
  <c r="AI36" i="3"/>
  <c r="AJ36" i="3" s="1"/>
  <c r="BC35" i="1"/>
  <c r="BJ35" i="1" s="1"/>
  <c r="BK35" i="1" s="1"/>
  <c r="AW35" i="1"/>
  <c r="AZ35" i="1" s="1"/>
  <c r="BA35" i="1" s="1"/>
  <c r="BW35" i="1"/>
  <c r="BX35" i="1" s="1"/>
  <c r="BS34" i="4"/>
  <c r="BR34" i="4"/>
  <c r="DZ32" i="9"/>
  <c r="DX32" i="9"/>
  <c r="DW32" i="9"/>
  <c r="EA32" i="9"/>
  <c r="DY32" i="9"/>
  <c r="BC31" i="10"/>
  <c r="BD31" i="10" s="1"/>
  <c r="BA31" i="10"/>
  <c r="BB31" i="10" s="1"/>
  <c r="BR31" i="10"/>
  <c r="BM31" i="10"/>
  <c r="BN31" i="10" s="1"/>
  <c r="ET32" i="9"/>
  <c r="EU32" i="9" s="1"/>
  <c r="EV32" i="9" s="1"/>
  <c r="CY36" i="3"/>
  <c r="CZ36" i="3" s="1"/>
  <c r="DS36" i="3"/>
  <c r="DT36" i="3" s="1"/>
  <c r="DH36" i="3"/>
  <c r="DI36" i="3" s="1"/>
  <c r="AY32" i="8" l="1"/>
  <c r="BB32" i="8" s="1"/>
  <c r="BC32" i="8" s="1"/>
  <c r="BY32" i="8"/>
  <c r="BZ32" i="8" s="1"/>
  <c r="BO34" i="4"/>
  <c r="AZ34" i="4"/>
  <c r="BA34" i="4" s="1"/>
  <c r="BB34" i="4"/>
  <c r="BC34" i="4" s="1"/>
  <c r="AX34" i="5"/>
  <c r="AY34" i="5" s="1"/>
  <c r="AV34" i="5"/>
  <c r="AW34" i="5" s="1"/>
  <c r="BH34" i="5"/>
  <c r="BI34" i="5" s="1"/>
  <c r="BM34" i="5"/>
  <c r="BR33" i="6"/>
  <c r="BT33" i="6" s="1"/>
  <c r="BU33" i="7"/>
  <c r="BV33" i="7" s="1"/>
  <c r="AU33" i="7"/>
  <c r="AX33" i="7" s="1"/>
  <c r="AY33" i="7" s="1"/>
  <c r="BP34" i="4"/>
  <c r="BL33" i="6"/>
  <c r="BM33" i="6" s="1"/>
  <c r="BE35" i="2"/>
  <c r="BL35" i="2" s="1"/>
  <c r="BM35" i="2" s="1"/>
  <c r="AY35" i="2"/>
  <c r="BB35" i="2" s="1"/>
  <c r="BC35" i="2" s="1"/>
  <c r="BY35" i="2"/>
  <c r="BZ35" i="2" s="1"/>
  <c r="BO35" i="1"/>
  <c r="BQ35" i="1" s="1"/>
  <c r="AX35" i="1"/>
  <c r="AY35" i="1" s="1"/>
  <c r="AM36" i="3"/>
  <c r="AZ36" i="3" s="1"/>
  <c r="BB33" i="6"/>
  <c r="BC33" i="6" s="1"/>
  <c r="AZ33" i="6"/>
  <c r="BA33" i="6" s="1"/>
  <c r="AZ32" i="8"/>
  <c r="BA32" i="8" s="1"/>
  <c r="BQ32" i="8"/>
  <c r="BL32" i="8"/>
  <c r="BM32" i="8" s="1"/>
  <c r="BT34" i="4"/>
  <c r="BM33" i="7"/>
  <c r="BH33" i="7"/>
  <c r="BI33" i="7" s="1"/>
  <c r="BM35" i="1"/>
  <c r="BL35" i="1"/>
  <c r="BO31" i="10"/>
  <c r="BP31" i="10"/>
  <c r="EB32" i="9"/>
  <c r="EC32" i="9" s="1"/>
  <c r="ED32" i="9" s="1"/>
  <c r="EE32" i="9" s="1"/>
  <c r="AQ32" i="9" s="1"/>
  <c r="P32" i="9" s="1"/>
  <c r="S32" i="9" s="1"/>
  <c r="BT31" i="10"/>
  <c r="BS31" i="10"/>
  <c r="DJ36" i="3"/>
  <c r="DK36" i="3" s="1"/>
  <c r="BB36" i="3" l="1"/>
  <c r="AZ35" i="2"/>
  <c r="BA35" i="2" s="1"/>
  <c r="BQ35" i="2"/>
  <c r="BR35" i="2" s="1"/>
  <c r="AV33" i="7"/>
  <c r="AW33" i="7" s="1"/>
  <c r="BN34" i="5"/>
  <c r="BO34" i="5"/>
  <c r="BJ34" i="5"/>
  <c r="BK34" i="5"/>
  <c r="BU34" i="4"/>
  <c r="CA34" i="4" s="1"/>
  <c r="CB34" i="4" s="1"/>
  <c r="BN35" i="1"/>
  <c r="BC36" i="3"/>
  <c r="BE36" i="3" s="1"/>
  <c r="BO33" i="6"/>
  <c r="BN33" i="6"/>
  <c r="BP35" i="1"/>
  <c r="BR35" i="1" s="1"/>
  <c r="BV34" i="4"/>
  <c r="BW34" i="4" s="1"/>
  <c r="BN32" i="8"/>
  <c r="BO32" i="8"/>
  <c r="BR32" i="8"/>
  <c r="BS32" i="8"/>
  <c r="BJ33" i="7"/>
  <c r="BK33" i="7"/>
  <c r="BN33" i="7"/>
  <c r="BO33" i="7"/>
  <c r="BN35" i="2"/>
  <c r="BO35" i="2"/>
  <c r="BU31" i="10"/>
  <c r="AT32" i="9"/>
  <c r="BQ31" i="10"/>
  <c r="DU36" i="3"/>
  <c r="DV36" i="3" s="1"/>
  <c r="ES36" i="3"/>
  <c r="BD36" i="3" l="1"/>
  <c r="BF36" i="3" s="1"/>
  <c r="BG36" i="3" s="1"/>
  <c r="BS35" i="2"/>
  <c r="BT35" i="2" s="1"/>
  <c r="BT35" i="1"/>
  <c r="BU35" i="1" s="1"/>
  <c r="CH34" i="4"/>
  <c r="BL34" i="5"/>
  <c r="BP34" i="5"/>
  <c r="BS35" i="1"/>
  <c r="CF35" i="1" s="1"/>
  <c r="BP33" i="6"/>
  <c r="BU33" i="6" s="1"/>
  <c r="CH33" i="6" s="1"/>
  <c r="BT32" i="8"/>
  <c r="BP32" i="8"/>
  <c r="BP33" i="7"/>
  <c r="BL33" i="7"/>
  <c r="BP35" i="2"/>
  <c r="CD34" i="4"/>
  <c r="CE34" i="4"/>
  <c r="BV31" i="10"/>
  <c r="BW31" i="10"/>
  <c r="BX31" i="10" s="1"/>
  <c r="BA32" i="9"/>
  <c r="AU32" i="9"/>
  <c r="BU32" i="9"/>
  <c r="BV32" i="9" s="1"/>
  <c r="ET36" i="3"/>
  <c r="EU36" i="3" s="1"/>
  <c r="EV36" i="3" s="1"/>
  <c r="EA36" i="3"/>
  <c r="DW36" i="3"/>
  <c r="DX36" i="3"/>
  <c r="DZ36" i="3"/>
  <c r="DY36" i="3"/>
  <c r="BU35" i="2" l="1"/>
  <c r="CA35" i="2" s="1"/>
  <c r="CB35" i="2" s="1"/>
  <c r="CA33" i="6"/>
  <c r="CB33" i="6" s="1"/>
  <c r="CD33" i="6" s="1"/>
  <c r="BV33" i="6"/>
  <c r="BW33" i="6" s="1"/>
  <c r="BY35" i="1"/>
  <c r="BZ35" i="1" s="1"/>
  <c r="CB35" i="1" s="1"/>
  <c r="BR34" i="5"/>
  <c r="BS34" i="5" s="1"/>
  <c r="BQ34" i="5"/>
  <c r="BV32" i="8"/>
  <c r="BW32" i="8" s="1"/>
  <c r="BU32" i="8"/>
  <c r="CF34" i="4"/>
  <c r="CG34" i="4" s="1"/>
  <c r="CI34" i="4" s="1"/>
  <c r="CJ34" i="4" s="1"/>
  <c r="CK34" i="4" s="1"/>
  <c r="BR33" i="7"/>
  <c r="BS33" i="7" s="1"/>
  <c r="BQ33" i="7"/>
  <c r="BV35" i="2"/>
  <c r="BW35" i="2" s="1"/>
  <c r="BH32" i="9"/>
  <c r="BI32" i="9" s="1"/>
  <c r="BM32" i="9"/>
  <c r="AX32" i="9"/>
  <c r="AY32" i="9" s="1"/>
  <c r="AV32" i="9"/>
  <c r="AW32" i="9" s="1"/>
  <c r="CI31" i="10"/>
  <c r="CB31" i="10"/>
  <c r="CC31" i="10" s="1"/>
  <c r="EB36" i="3"/>
  <c r="EC36" i="3" s="1"/>
  <c r="ED36" i="3" s="1"/>
  <c r="EE36" i="3" s="1"/>
  <c r="AQ36" i="3" s="1"/>
  <c r="P36" i="3" s="1"/>
  <c r="S36" i="3" s="1"/>
  <c r="CH35" i="2" l="1"/>
  <c r="CC35" i="1"/>
  <c r="CD35" i="1" s="1"/>
  <c r="CE35" i="1" s="1"/>
  <c r="CG35" i="1" s="1"/>
  <c r="CH35" i="1" s="1"/>
  <c r="CI35" i="1" s="1"/>
  <c r="CK35" i="1" s="1"/>
  <c r="E35" i="1" s="1"/>
  <c r="F35" i="1" s="1"/>
  <c r="H35" i="2" s="1"/>
  <c r="CE33" i="6"/>
  <c r="CF33" i="6" s="1"/>
  <c r="CG33" i="6" s="1"/>
  <c r="CI33" i="6" s="1"/>
  <c r="CJ33" i="6" s="1"/>
  <c r="CK33" i="6" s="1"/>
  <c r="CM33" i="6" s="1"/>
  <c r="E33" i="6" s="1"/>
  <c r="C34" i="6" s="1"/>
  <c r="CD34" i="5"/>
  <c r="BW34" i="5"/>
  <c r="BX34" i="5" s="1"/>
  <c r="CM34" i="4"/>
  <c r="E34" i="4" s="1"/>
  <c r="C35" i="4" s="1"/>
  <c r="CH32" i="8"/>
  <c r="CA32" i="8"/>
  <c r="CB32" i="8" s="1"/>
  <c r="CD33" i="7"/>
  <c r="BW33" i="7"/>
  <c r="BX33" i="7" s="1"/>
  <c r="CE35" i="2"/>
  <c r="CD35" i="2"/>
  <c r="CF31" i="10"/>
  <c r="CE31" i="10"/>
  <c r="BO32" i="9"/>
  <c r="BN32" i="9"/>
  <c r="BJ32" i="9"/>
  <c r="BK32" i="9"/>
  <c r="AT36" i="3"/>
  <c r="CA34" i="5" l="1"/>
  <c r="BZ34" i="5"/>
  <c r="F34" i="4"/>
  <c r="C36" i="1"/>
  <c r="G36" i="1" s="1"/>
  <c r="K36" i="1" s="1"/>
  <c r="CD32" i="8"/>
  <c r="CE32" i="8"/>
  <c r="CF35" i="2"/>
  <c r="CG35" i="2" s="1"/>
  <c r="CI35" i="2" s="1"/>
  <c r="CJ35" i="2" s="1"/>
  <c r="CK35" i="2" s="1"/>
  <c r="CM35" i="2" s="1"/>
  <c r="E35" i="2" s="1"/>
  <c r="C36" i="2" s="1"/>
  <c r="BZ33" i="7"/>
  <c r="CA33" i="7"/>
  <c r="F33" i="6"/>
  <c r="I33" i="6" s="1"/>
  <c r="J33" i="6" s="1"/>
  <c r="D33" i="8" s="1"/>
  <c r="D33" i="9" s="1"/>
  <c r="BP32" i="9"/>
  <c r="CG31" i="10"/>
  <c r="CH31" i="10" s="1"/>
  <c r="CJ31" i="10" s="1"/>
  <c r="CK31" i="10" s="1"/>
  <c r="CL31" i="10" s="1"/>
  <c r="CN31" i="10" s="1"/>
  <c r="E31" i="10" s="1"/>
  <c r="BL32" i="9"/>
  <c r="BA36" i="3"/>
  <c r="AU36" i="3"/>
  <c r="BU36" i="3"/>
  <c r="BV36" i="3" s="1"/>
  <c r="I34" i="4" l="1"/>
  <c r="J34" i="4" s="1"/>
  <c r="D34" i="6" s="1"/>
  <c r="CB34" i="5"/>
  <c r="CC34" i="5" s="1"/>
  <c r="CE34" i="5" s="1"/>
  <c r="CF34" i="5" s="1"/>
  <c r="CG34" i="5" s="1"/>
  <c r="CI34" i="5" s="1"/>
  <c r="E34" i="5" s="1"/>
  <c r="F34" i="5" s="1"/>
  <c r="H34" i="6" s="1"/>
  <c r="CF32" i="8"/>
  <c r="CG32" i="8" s="1"/>
  <c r="CI32" i="8" s="1"/>
  <c r="CJ32" i="8" s="1"/>
  <c r="CK32" i="8" s="1"/>
  <c r="CM32" i="8" s="1"/>
  <c r="E32" i="8" s="1"/>
  <c r="C33" i="8" s="1"/>
  <c r="F35" i="2"/>
  <c r="I35" i="2" s="1"/>
  <c r="CB33" i="7"/>
  <c r="CC33" i="7" s="1"/>
  <c r="CE33" i="7" s="1"/>
  <c r="CF33" i="7" s="1"/>
  <c r="CG33" i="7" s="1"/>
  <c r="CI33" i="7" s="1"/>
  <c r="E33" i="7" s="1"/>
  <c r="C34" i="7" s="1"/>
  <c r="EK36" i="1"/>
  <c r="CS36" i="1"/>
  <c r="O36" i="1"/>
  <c r="BR32" i="9"/>
  <c r="BS32" i="9" s="1"/>
  <c r="BQ32" i="9"/>
  <c r="G33" i="10"/>
  <c r="C32" i="10"/>
  <c r="AX36" i="3"/>
  <c r="AY36" i="3" s="1"/>
  <c r="AV36" i="3"/>
  <c r="AW36" i="3" s="1"/>
  <c r="BH36" i="3"/>
  <c r="BI36" i="3" s="1"/>
  <c r="BM36" i="3"/>
  <c r="D34" i="7" l="1"/>
  <c r="G34" i="8" s="1"/>
  <c r="K34" i="6"/>
  <c r="M34" i="6" s="1"/>
  <c r="CU34" i="6" s="1"/>
  <c r="AS34" i="6" s="1"/>
  <c r="J35" i="2"/>
  <c r="D35" i="4" s="1"/>
  <c r="K35" i="4" s="1"/>
  <c r="M35" i="4" s="1"/>
  <c r="C35" i="5"/>
  <c r="K36" i="2"/>
  <c r="M36" i="2" s="1"/>
  <c r="CU36" i="2" s="1"/>
  <c r="AH36" i="1"/>
  <c r="Q36" i="1"/>
  <c r="V36" i="1"/>
  <c r="X36" i="1" s="1"/>
  <c r="AG36" i="1"/>
  <c r="DD36" i="1"/>
  <c r="CU36" i="1"/>
  <c r="AQ36" i="1"/>
  <c r="DO36" i="1"/>
  <c r="F31" i="10"/>
  <c r="CD32" i="9"/>
  <c r="BW32" i="9"/>
  <c r="BX32" i="9" s="1"/>
  <c r="BK36" i="3"/>
  <c r="BJ36" i="3"/>
  <c r="BN36" i="3"/>
  <c r="BO36" i="3"/>
  <c r="Q34" i="6" l="1"/>
  <c r="AI34" i="6" s="1"/>
  <c r="EM34" i="6"/>
  <c r="DF34" i="6"/>
  <c r="DK34" i="6" s="1"/>
  <c r="DQ34" i="6"/>
  <c r="DR34" i="6" s="1"/>
  <c r="CW34" i="6"/>
  <c r="DA34" i="6" s="1"/>
  <c r="I31" i="10"/>
  <c r="J31" i="10" s="1"/>
  <c r="K31" i="10" s="1"/>
  <c r="I31" i="1" s="1"/>
  <c r="BL36" i="3"/>
  <c r="EM36" i="2"/>
  <c r="Q36" i="2"/>
  <c r="AI36" i="2" s="1"/>
  <c r="CW36" i="2"/>
  <c r="CY36" i="2" s="1"/>
  <c r="DF36" i="2"/>
  <c r="DG36" i="2" s="1"/>
  <c r="D35" i="5"/>
  <c r="G35" i="5" s="1"/>
  <c r="I35" i="5" s="1"/>
  <c r="K33" i="8"/>
  <c r="M33" i="8" s="1"/>
  <c r="EM33" i="8" s="1"/>
  <c r="G34" i="7"/>
  <c r="I34" i="7" s="1"/>
  <c r="EI34" i="7" s="1"/>
  <c r="DS34" i="6"/>
  <c r="AS36" i="2"/>
  <c r="DQ36" i="2"/>
  <c r="DT36" i="2" s="1"/>
  <c r="F32" i="8"/>
  <c r="I32" i="8" s="1"/>
  <c r="J32" i="8" s="1"/>
  <c r="D32" i="10" s="1"/>
  <c r="Y36" i="1"/>
  <c r="AM36" i="1" s="1"/>
  <c r="AI36" i="1"/>
  <c r="DT36" i="1"/>
  <c r="DS36" i="1"/>
  <c r="DP36" i="1"/>
  <c r="DQ36" i="1"/>
  <c r="DR36" i="1"/>
  <c r="F33" i="7"/>
  <c r="H33" i="8" s="1"/>
  <c r="CW36" i="1"/>
  <c r="CV36" i="1"/>
  <c r="CY36" i="1"/>
  <c r="CX36" i="1"/>
  <c r="CZ36" i="1"/>
  <c r="DH36" i="1"/>
  <c r="DF36" i="1"/>
  <c r="DI36" i="1"/>
  <c r="DG36" i="1"/>
  <c r="DE36" i="1"/>
  <c r="S36" i="1"/>
  <c r="T36" i="1" s="1"/>
  <c r="AU36" i="1" s="1"/>
  <c r="AA36" i="1"/>
  <c r="BZ32" i="9"/>
  <c r="CA32" i="9"/>
  <c r="BP36" i="3"/>
  <c r="DB34" i="6" l="1"/>
  <c r="DG34" i="6"/>
  <c r="DJ34" i="6"/>
  <c r="DI34" i="6"/>
  <c r="DV34" i="6"/>
  <c r="CZ34" i="6"/>
  <c r="DU34" i="6"/>
  <c r="DH34" i="6"/>
  <c r="DL34" i="6" s="1"/>
  <c r="DM34" i="6" s="1"/>
  <c r="DT34" i="6"/>
  <c r="AJ34" i="6"/>
  <c r="AK34" i="6" s="1"/>
  <c r="X34" i="6"/>
  <c r="Z34" i="6" s="1"/>
  <c r="S34" i="6"/>
  <c r="AC34" i="6" s="1"/>
  <c r="BQ36" i="3"/>
  <c r="CD36" i="3" s="1"/>
  <c r="CY34" i="6"/>
  <c r="CX34" i="6"/>
  <c r="L32" i="10"/>
  <c r="N32" i="10" s="1"/>
  <c r="R32" i="10" s="1"/>
  <c r="Y32" i="10" s="1"/>
  <c r="AA32" i="10" s="1"/>
  <c r="DK36" i="2"/>
  <c r="DJ36" i="2"/>
  <c r="CZ36" i="2"/>
  <c r="DA36" i="2"/>
  <c r="DB36" i="2"/>
  <c r="CX36" i="2"/>
  <c r="DV36" i="2"/>
  <c r="DU36" i="2"/>
  <c r="DR36" i="2"/>
  <c r="DS36" i="2"/>
  <c r="DH36" i="2"/>
  <c r="DI36" i="2"/>
  <c r="CU33" i="8"/>
  <c r="DQ33" i="8" s="1"/>
  <c r="DS33" i="8" s="1"/>
  <c r="CQ34" i="7"/>
  <c r="AO34" i="7" s="1"/>
  <c r="M34" i="7"/>
  <c r="T34" i="7" s="1"/>
  <c r="V34" i="7" s="1"/>
  <c r="X36" i="2"/>
  <c r="Z36" i="2" s="1"/>
  <c r="S36" i="2"/>
  <c r="AJ36" i="2"/>
  <c r="AK36" i="2" s="1"/>
  <c r="CU35" i="4"/>
  <c r="EM35" i="4"/>
  <c r="Q35" i="4"/>
  <c r="Q33" i="8"/>
  <c r="S33" i="8" s="1"/>
  <c r="AC33" i="8" s="1"/>
  <c r="G35" i="6"/>
  <c r="AJ36" i="1"/>
  <c r="Z36" i="1"/>
  <c r="AB36" i="1" s="1"/>
  <c r="AN36" i="1"/>
  <c r="AO36" i="1" s="1"/>
  <c r="AK36" i="1"/>
  <c r="DA36" i="1"/>
  <c r="DB36" i="1" s="1"/>
  <c r="DJ36" i="1"/>
  <c r="DK36" i="1" s="1"/>
  <c r="DU36" i="1"/>
  <c r="DV36" i="1" s="1"/>
  <c r="CB32" i="9"/>
  <c r="CC32" i="9" s="1"/>
  <c r="CE32" i="9" s="1"/>
  <c r="CF32" i="9" s="1"/>
  <c r="CG32" i="9" s="1"/>
  <c r="CI32" i="9" s="1"/>
  <c r="E32" i="9" s="1"/>
  <c r="C33" i="9" s="1"/>
  <c r="BR36" i="3"/>
  <c r="BS36" i="3" s="1"/>
  <c r="DW34" i="6" l="1"/>
  <c r="DX34" i="6" s="1"/>
  <c r="DC34" i="6"/>
  <c r="DD34" i="6" s="1"/>
  <c r="DN34" i="6" s="1"/>
  <c r="DO34" i="6" s="1"/>
  <c r="DY34" i="6" s="1"/>
  <c r="DZ34" i="6" s="1"/>
  <c r="BW36" i="3"/>
  <c r="BX36" i="3" s="1"/>
  <c r="BZ36" i="3" s="1"/>
  <c r="U34" i="6"/>
  <c r="V34" i="6" s="1"/>
  <c r="AW34" i="6" s="1"/>
  <c r="AA34" i="6"/>
  <c r="AP34" i="6" s="1"/>
  <c r="AK32" i="10"/>
  <c r="T32" i="10"/>
  <c r="AD32" i="10" s="1"/>
  <c r="AJ32" i="10"/>
  <c r="EN32" i="10"/>
  <c r="CV32" i="10"/>
  <c r="AT32" i="10" s="1"/>
  <c r="DC36" i="2"/>
  <c r="DD36" i="2" s="1"/>
  <c r="DL36" i="2"/>
  <c r="DM36" i="2" s="1"/>
  <c r="AF34" i="7"/>
  <c r="DW36" i="2"/>
  <c r="DX36" i="2" s="1"/>
  <c r="O34" i="7"/>
  <c r="Y34" i="7" s="1"/>
  <c r="CS34" i="7"/>
  <c r="CX34" i="7" s="1"/>
  <c r="DF33" i="8"/>
  <c r="DI33" i="8" s="1"/>
  <c r="DU33" i="8"/>
  <c r="DT33" i="8"/>
  <c r="DB34" i="7"/>
  <c r="DG34" i="7" s="1"/>
  <c r="AS33" i="8"/>
  <c r="DM34" i="7"/>
  <c r="DQ34" i="7" s="1"/>
  <c r="CW33" i="8"/>
  <c r="DA33" i="8" s="1"/>
  <c r="DR33" i="8"/>
  <c r="DV33" i="8"/>
  <c r="AE34" i="7"/>
  <c r="AA36" i="2"/>
  <c r="X33" i="8"/>
  <c r="Z33" i="8" s="1"/>
  <c r="AA33" i="8" s="1"/>
  <c r="AL33" i="8" s="1"/>
  <c r="AC36" i="2"/>
  <c r="U36" i="2"/>
  <c r="V36" i="2" s="1"/>
  <c r="AW36" i="2" s="1"/>
  <c r="AL36" i="1"/>
  <c r="BE36" i="1" s="1"/>
  <c r="U33" i="8"/>
  <c r="V33" i="8" s="1"/>
  <c r="AW33" i="8" s="1"/>
  <c r="DL36" i="1"/>
  <c r="DM36" i="1" s="1"/>
  <c r="EU36" i="1" s="1"/>
  <c r="AI35" i="4"/>
  <c r="S35" i="4"/>
  <c r="X35" i="4"/>
  <c r="Z35" i="4" s="1"/>
  <c r="AJ35" i="4"/>
  <c r="AJ33" i="8"/>
  <c r="CQ35" i="5"/>
  <c r="EI35" i="5"/>
  <c r="M35" i="5"/>
  <c r="AI33" i="8"/>
  <c r="DQ35" i="4"/>
  <c r="AS35" i="4"/>
  <c r="CW35" i="4"/>
  <c r="DF35" i="4"/>
  <c r="BB36" i="1"/>
  <c r="BD36" i="1"/>
  <c r="BV36" i="1"/>
  <c r="CA36" i="3"/>
  <c r="AL32" i="10" l="1"/>
  <c r="AL34" i="6"/>
  <c r="AO34" i="6"/>
  <c r="AQ34" i="6" s="1"/>
  <c r="AB32" i="10"/>
  <c r="AQ32" i="10" s="1"/>
  <c r="V32" i="10"/>
  <c r="W32" i="10" s="1"/>
  <c r="AX32" i="10" s="1"/>
  <c r="AB34" i="6"/>
  <c r="AD34" i="6" s="1"/>
  <c r="DR32" i="10"/>
  <c r="DV32" i="10" s="1"/>
  <c r="DG32" i="10"/>
  <c r="DH32" i="10" s="1"/>
  <c r="AM34" i="6"/>
  <c r="CX32" i="10"/>
  <c r="DA32" i="10" s="1"/>
  <c r="DN36" i="2"/>
  <c r="DO36" i="2" s="1"/>
  <c r="DY36" i="2" s="1"/>
  <c r="DZ36" i="2" s="1"/>
  <c r="ED36" i="2" s="1"/>
  <c r="CV34" i="7"/>
  <c r="CT34" i="7"/>
  <c r="AG34" i="7"/>
  <c r="CW34" i="7"/>
  <c r="CU34" i="7"/>
  <c r="DG33" i="8"/>
  <c r="W34" i="7"/>
  <c r="X34" i="7" s="1"/>
  <c r="Z34" i="7" s="1"/>
  <c r="DK33" i="8"/>
  <c r="Q34" i="7"/>
  <c r="R34" i="7" s="1"/>
  <c r="AS34" i="7" s="1"/>
  <c r="DJ33" i="8"/>
  <c r="DH33" i="8"/>
  <c r="EW34" i="6"/>
  <c r="EX34" i="6" s="1"/>
  <c r="EY34" i="6" s="1"/>
  <c r="EZ34" i="6" s="1"/>
  <c r="DE34" i="7"/>
  <c r="DD34" i="7"/>
  <c r="DR34" i="7"/>
  <c r="DO34" i="7"/>
  <c r="DC34" i="7"/>
  <c r="DF34" i="7"/>
  <c r="AB33" i="8"/>
  <c r="AD33" i="8" s="1"/>
  <c r="BX33" i="8" s="1"/>
  <c r="DN34" i="7"/>
  <c r="DW33" i="8"/>
  <c r="DX33" i="8" s="1"/>
  <c r="CY33" i="8"/>
  <c r="DB33" i="8"/>
  <c r="CZ33" i="8"/>
  <c r="DP34" i="7"/>
  <c r="DW36" i="1"/>
  <c r="DX36" i="1" s="1"/>
  <c r="EC36" i="1" s="1"/>
  <c r="CX33" i="8"/>
  <c r="AP33" i="8"/>
  <c r="AO33" i="8"/>
  <c r="AP36" i="2"/>
  <c r="AO36" i="2"/>
  <c r="AB36" i="2"/>
  <c r="AD36" i="2" s="1"/>
  <c r="AL36" i="2"/>
  <c r="AM36" i="2"/>
  <c r="AK33" i="8"/>
  <c r="AM33" i="8" s="1"/>
  <c r="AN33" i="8" s="1"/>
  <c r="AA35" i="4"/>
  <c r="AE35" i="5"/>
  <c r="AF35" i="5"/>
  <c r="O35" i="5"/>
  <c r="T35" i="5"/>
  <c r="V35" i="5" s="1"/>
  <c r="AO35" i="5"/>
  <c r="DM35" i="5"/>
  <c r="DB35" i="5"/>
  <c r="CS35" i="5"/>
  <c r="DG35" i="4"/>
  <c r="DK35" i="4"/>
  <c r="DI35" i="4"/>
  <c r="DH35" i="4"/>
  <c r="DJ35" i="4"/>
  <c r="DA35" i="4"/>
  <c r="CY35" i="4"/>
  <c r="CX35" i="4"/>
  <c r="CZ35" i="4"/>
  <c r="DB35" i="4"/>
  <c r="DT35" i="4"/>
  <c r="DU35" i="4"/>
  <c r="DS35" i="4"/>
  <c r="DV35" i="4"/>
  <c r="DR35" i="4"/>
  <c r="AC35" i="4"/>
  <c r="U35" i="4"/>
  <c r="V35" i="4" s="1"/>
  <c r="AW35" i="4" s="1"/>
  <c r="AK35" i="4"/>
  <c r="BG36" i="1"/>
  <c r="BF36" i="1"/>
  <c r="EV36" i="1"/>
  <c r="EW36" i="1" s="1"/>
  <c r="EX36" i="1" s="1"/>
  <c r="AN32" i="10"/>
  <c r="ED34" i="6"/>
  <c r="EC34" i="6"/>
  <c r="EA34" i="6"/>
  <c r="EB34" i="6"/>
  <c r="EE34" i="6"/>
  <c r="F32" i="9"/>
  <c r="H32" i="10" s="1"/>
  <c r="G33" i="9"/>
  <c r="I33" i="9" s="1"/>
  <c r="CB36" i="3"/>
  <c r="CC36" i="3" s="1"/>
  <c r="CE36" i="3" s="1"/>
  <c r="CF36" i="3" s="1"/>
  <c r="CG36" i="3" s="1"/>
  <c r="CI36" i="3" s="1"/>
  <c r="E36" i="3" s="1"/>
  <c r="C37" i="3" s="1"/>
  <c r="AM32" i="10" l="1"/>
  <c r="DT32" i="10"/>
  <c r="AN34" i="6"/>
  <c r="BG34" i="6" s="1"/>
  <c r="BH34" i="6" s="1"/>
  <c r="DU32" i="10"/>
  <c r="DB32" i="10"/>
  <c r="CZ32" i="10"/>
  <c r="AM35" i="4"/>
  <c r="AC32" i="10"/>
  <c r="AE32" i="10" s="1"/>
  <c r="BY32" i="10" s="1"/>
  <c r="AP32" i="10"/>
  <c r="AR32" i="10" s="1"/>
  <c r="BF34" i="6"/>
  <c r="DW32" i="10"/>
  <c r="DS32" i="10"/>
  <c r="DL32" i="10"/>
  <c r="DJ32" i="10"/>
  <c r="DK32" i="10"/>
  <c r="BX34" i="6"/>
  <c r="BD34" i="6"/>
  <c r="DC32" i="10"/>
  <c r="DI32" i="10"/>
  <c r="CY32" i="10"/>
  <c r="EW36" i="2"/>
  <c r="EX36" i="2" s="1"/>
  <c r="EY36" i="2" s="1"/>
  <c r="EZ36" i="2" s="1"/>
  <c r="EE36" i="2"/>
  <c r="EC36" i="2"/>
  <c r="EB36" i="2"/>
  <c r="EA36" i="2"/>
  <c r="CY34" i="7"/>
  <c r="CZ34" i="7" s="1"/>
  <c r="AL34" i="7"/>
  <c r="AH34" i="7"/>
  <c r="AK34" i="7"/>
  <c r="AI34" i="7"/>
  <c r="DL33" i="8"/>
  <c r="DM33" i="8" s="1"/>
  <c r="DS34" i="7"/>
  <c r="DT34" i="7" s="1"/>
  <c r="DH34" i="7"/>
  <c r="DI34" i="7" s="1"/>
  <c r="EA36" i="1"/>
  <c r="DY36" i="1"/>
  <c r="EB36" i="1"/>
  <c r="DZ36" i="1"/>
  <c r="AQ33" i="8"/>
  <c r="BG33" i="8" s="1"/>
  <c r="BI33" i="8" s="1"/>
  <c r="AQ36" i="2"/>
  <c r="BF36" i="2" s="1"/>
  <c r="DC33" i="8"/>
  <c r="DD33" i="8" s="1"/>
  <c r="AN36" i="2"/>
  <c r="BX36" i="2"/>
  <c r="AL35" i="4"/>
  <c r="AB35" i="4"/>
  <c r="AD35" i="4" s="1"/>
  <c r="BX35" i="4" s="1"/>
  <c r="AP35" i="4"/>
  <c r="AO35" i="4"/>
  <c r="W35" i="5"/>
  <c r="AL35" i="5" s="1"/>
  <c r="CU35" i="5"/>
  <c r="CT35" i="5"/>
  <c r="CW35" i="5"/>
  <c r="CX35" i="5"/>
  <c r="CV35" i="5"/>
  <c r="DN35" i="5"/>
  <c r="DO35" i="5"/>
  <c r="DQ35" i="5"/>
  <c r="DP35" i="5"/>
  <c r="DR35" i="5"/>
  <c r="Q35" i="5"/>
  <c r="R35" i="5" s="1"/>
  <c r="AS35" i="5" s="1"/>
  <c r="Y35" i="5"/>
  <c r="DW35" i="4"/>
  <c r="DX35" i="4" s="1"/>
  <c r="DC35" i="4"/>
  <c r="DD35" i="4" s="1"/>
  <c r="DF35" i="5"/>
  <c r="DD35" i="5"/>
  <c r="DC35" i="5"/>
  <c r="DE35" i="5"/>
  <c r="DG35" i="5"/>
  <c r="DL35" i="4"/>
  <c r="DM35" i="4" s="1"/>
  <c r="AG35" i="5"/>
  <c r="AO32" i="10"/>
  <c r="BT34" i="7"/>
  <c r="BH36" i="1"/>
  <c r="BI36" i="1" s="1"/>
  <c r="EF34" i="6"/>
  <c r="EG34" i="6" s="1"/>
  <c r="EH34" i="6" s="1"/>
  <c r="EI34" i="6" s="1"/>
  <c r="AU34" i="6" s="1"/>
  <c r="T34" i="6" s="1"/>
  <c r="W34" i="6" s="1"/>
  <c r="EI33" i="9"/>
  <c r="CQ33" i="9"/>
  <c r="M33" i="9"/>
  <c r="BI34" i="6" l="1"/>
  <c r="BJ34" i="6" s="1"/>
  <c r="BG32" i="10"/>
  <c r="AN35" i="4"/>
  <c r="BE32" i="10"/>
  <c r="DX32" i="10"/>
  <c r="DY32" i="10" s="1"/>
  <c r="BH32" i="10"/>
  <c r="BJ32" i="10" s="1"/>
  <c r="BK34" i="6"/>
  <c r="DM32" i="10"/>
  <c r="DN32" i="10" s="1"/>
  <c r="DD32" i="10"/>
  <c r="DE32" i="10" s="1"/>
  <c r="EF36" i="2"/>
  <c r="EG36" i="2" s="1"/>
  <c r="EH36" i="2" s="1"/>
  <c r="EI36" i="2" s="1"/>
  <c r="AU36" i="2" s="1"/>
  <c r="T36" i="2" s="1"/>
  <c r="W36" i="2" s="1"/>
  <c r="AX36" i="2" s="1"/>
  <c r="AJ34" i="7"/>
  <c r="DJ34" i="7"/>
  <c r="DK34" i="7" s="1"/>
  <c r="DU34" i="7" s="1"/>
  <c r="DV34" i="7" s="1"/>
  <c r="AM34" i="7"/>
  <c r="BB34" i="7" s="1"/>
  <c r="DN33" i="8"/>
  <c r="DO33" i="8" s="1"/>
  <c r="DY33" i="8" s="1"/>
  <c r="DZ33" i="8" s="1"/>
  <c r="EE33" i="8" s="1"/>
  <c r="ED36" i="1"/>
  <c r="EE36" i="1" s="1"/>
  <c r="EF36" i="1" s="1"/>
  <c r="EG36" i="1" s="1"/>
  <c r="AS36" i="1" s="1"/>
  <c r="R36" i="1" s="1"/>
  <c r="U36" i="1" s="1"/>
  <c r="AV36" i="1" s="1"/>
  <c r="BG36" i="2"/>
  <c r="BH36" i="2" s="1"/>
  <c r="BD33" i="8"/>
  <c r="BF33" i="8"/>
  <c r="BD36" i="2"/>
  <c r="BH33" i="8"/>
  <c r="BJ33" i="8" s="1"/>
  <c r="AQ35" i="4"/>
  <c r="BD35" i="4" s="1"/>
  <c r="AI35" i="5"/>
  <c r="X35" i="5"/>
  <c r="Z35" i="5" s="1"/>
  <c r="AK35" i="5"/>
  <c r="AM35" i="5" s="1"/>
  <c r="AH35" i="5"/>
  <c r="DH35" i="5"/>
  <c r="DI35" i="5" s="1"/>
  <c r="CY35" i="5"/>
  <c r="CZ35" i="5" s="1"/>
  <c r="DN35" i="4"/>
  <c r="DO35" i="4" s="1"/>
  <c r="DS35" i="5"/>
  <c r="DT35" i="5" s="1"/>
  <c r="CS33" i="9"/>
  <c r="DM33" i="9"/>
  <c r="AO33" i="9"/>
  <c r="DB33" i="9"/>
  <c r="AF33" i="9"/>
  <c r="O33" i="9"/>
  <c r="AE33" i="9"/>
  <c r="T33" i="9"/>
  <c r="V33" i="9" s="1"/>
  <c r="AX34" i="6"/>
  <c r="F36" i="3"/>
  <c r="H36" i="4" s="1"/>
  <c r="G37" i="3"/>
  <c r="I37" i="3" s="1"/>
  <c r="BI32" i="10" l="1"/>
  <c r="DO32" i="10"/>
  <c r="DP32" i="10" s="1"/>
  <c r="EX32" i="10" s="1"/>
  <c r="AZ34" i="7"/>
  <c r="ES34" i="7"/>
  <c r="ET34" i="7" s="1"/>
  <c r="EU34" i="7" s="1"/>
  <c r="EV34" i="7" s="1"/>
  <c r="BC34" i="7"/>
  <c r="BD34" i="7" s="1"/>
  <c r="EW33" i="8"/>
  <c r="EX33" i="8" s="1"/>
  <c r="EY33" i="8" s="1"/>
  <c r="EZ33" i="8" s="1"/>
  <c r="EC33" i="8"/>
  <c r="EA33" i="8"/>
  <c r="ED33" i="8"/>
  <c r="EB33" i="8"/>
  <c r="BK33" i="8"/>
  <c r="BI36" i="2"/>
  <c r="BJ36" i="2" s="1"/>
  <c r="BK36" i="2" s="1"/>
  <c r="DZ32" i="10"/>
  <c r="EA32" i="10" s="1"/>
  <c r="EC32" i="10" s="1"/>
  <c r="BG35" i="4"/>
  <c r="BH35" i="4" s="1"/>
  <c r="BF35" i="4"/>
  <c r="AJ35" i="5"/>
  <c r="BC35" i="5" s="1"/>
  <c r="AZ35" i="5"/>
  <c r="BB35" i="5"/>
  <c r="BT35" i="5"/>
  <c r="DY35" i="4"/>
  <c r="DZ35" i="4" s="1"/>
  <c r="EW35" i="4"/>
  <c r="EX35" i="4" s="1"/>
  <c r="EY35" i="4" s="1"/>
  <c r="EZ35" i="4" s="1"/>
  <c r="DJ35" i="5"/>
  <c r="DK35" i="5" s="1"/>
  <c r="BE34" i="7"/>
  <c r="BC36" i="1"/>
  <c r="AW36" i="1"/>
  <c r="BW36" i="1"/>
  <c r="BX36" i="1" s="1"/>
  <c r="DZ34" i="7"/>
  <c r="DY34" i="7"/>
  <c r="DW34" i="7"/>
  <c r="EA34" i="7"/>
  <c r="DX34" i="7"/>
  <c r="BE36" i="2"/>
  <c r="AY36" i="2"/>
  <c r="BY36" i="2"/>
  <c r="BZ36" i="2" s="1"/>
  <c r="BK32" i="10"/>
  <c r="BL32" i="10" s="1"/>
  <c r="AG33" i="9"/>
  <c r="W33" i="9"/>
  <c r="BE34" i="6"/>
  <c r="AY34" i="6"/>
  <c r="BY34" i="6"/>
  <c r="BZ34" i="6" s="1"/>
  <c r="Q33" i="9"/>
  <c r="R33" i="9" s="1"/>
  <c r="AS33" i="9" s="1"/>
  <c r="Y33" i="9"/>
  <c r="DF33" i="9"/>
  <c r="DD33" i="9"/>
  <c r="DC33" i="9"/>
  <c r="DG33" i="9"/>
  <c r="DE33" i="9"/>
  <c r="EY32" i="10"/>
  <c r="EZ32" i="10" s="1"/>
  <c r="FA32" i="10" s="1"/>
  <c r="DQ33" i="9"/>
  <c r="DN33" i="9"/>
  <c r="DP33" i="9"/>
  <c r="DR33" i="9"/>
  <c r="DO33" i="9"/>
  <c r="CX33" i="9"/>
  <c r="CU33" i="9"/>
  <c r="CW33" i="9"/>
  <c r="CV33" i="9"/>
  <c r="CT33" i="9"/>
  <c r="EI37" i="3"/>
  <c r="M37" i="3"/>
  <c r="CQ37" i="3"/>
  <c r="EF33" i="8" l="1"/>
  <c r="EG33" i="8" s="1"/>
  <c r="EH33" i="8" s="1"/>
  <c r="EI33" i="8" s="1"/>
  <c r="AU33" i="8" s="1"/>
  <c r="T33" i="8" s="1"/>
  <c r="W33" i="8" s="1"/>
  <c r="AX33" i="8" s="1"/>
  <c r="BE33" i="8" s="1"/>
  <c r="EE32" i="10"/>
  <c r="ED32" i="10"/>
  <c r="EB32" i="10"/>
  <c r="EF32" i="10"/>
  <c r="BI35" i="4"/>
  <c r="BJ35" i="4" s="1"/>
  <c r="BK35" i="4" s="1"/>
  <c r="BE35" i="5"/>
  <c r="BD35" i="5"/>
  <c r="ES35" i="5"/>
  <c r="ET35" i="5" s="1"/>
  <c r="EU35" i="5" s="1"/>
  <c r="EV35" i="5" s="1"/>
  <c r="DU35" i="5"/>
  <c r="DV35" i="5" s="1"/>
  <c r="EB35" i="4"/>
  <c r="EC35" i="4"/>
  <c r="ED35" i="4"/>
  <c r="EE35" i="4"/>
  <c r="EA35" i="4"/>
  <c r="BF34" i="7"/>
  <c r="BG34" i="7" s="1"/>
  <c r="EB34" i="7"/>
  <c r="EC34" i="7" s="1"/>
  <c r="ED34" i="7" s="1"/>
  <c r="EE34" i="7" s="1"/>
  <c r="AQ34" i="7" s="1"/>
  <c r="P34" i="7" s="1"/>
  <c r="S34" i="7" s="1"/>
  <c r="BB36" i="2"/>
  <c r="BC36" i="2" s="1"/>
  <c r="AZ36" i="2"/>
  <c r="BA36" i="2" s="1"/>
  <c r="AZ36" i="1"/>
  <c r="BA36" i="1" s="1"/>
  <c r="AX36" i="1"/>
  <c r="AY36" i="1" s="1"/>
  <c r="BQ36" i="2"/>
  <c r="BL36" i="2"/>
  <c r="BM36" i="2" s="1"/>
  <c r="BJ36" i="1"/>
  <c r="BK36" i="1" s="1"/>
  <c r="BO36" i="1"/>
  <c r="AI33" i="9"/>
  <c r="AK33" i="9"/>
  <c r="AH33" i="9"/>
  <c r="AL33" i="9"/>
  <c r="X33" i="9"/>
  <c r="Z33" i="9" s="1"/>
  <c r="BL34" i="6"/>
  <c r="BM34" i="6" s="1"/>
  <c r="BQ34" i="6"/>
  <c r="DH33" i="9"/>
  <c r="DI33" i="9" s="1"/>
  <c r="BB34" i="6"/>
  <c r="BC34" i="6" s="1"/>
  <c r="AZ34" i="6"/>
  <c r="BA34" i="6" s="1"/>
  <c r="CY33" i="9"/>
  <c r="CZ33" i="9" s="1"/>
  <c r="DS33" i="9"/>
  <c r="DT33" i="9" s="1"/>
  <c r="DM37" i="3"/>
  <c r="AO37" i="3"/>
  <c r="DB37" i="3"/>
  <c r="CS37" i="3"/>
  <c r="AE37" i="3"/>
  <c r="AF37" i="3"/>
  <c r="O37" i="3"/>
  <c r="T37" i="3"/>
  <c r="V37" i="3" s="1"/>
  <c r="BY33" i="8" l="1"/>
  <c r="BZ33" i="8" s="1"/>
  <c r="AY33" i="8"/>
  <c r="BF35" i="5"/>
  <c r="BG35" i="5" s="1"/>
  <c r="EG32" i="10"/>
  <c r="EH32" i="10" s="1"/>
  <c r="EI32" i="10" s="1"/>
  <c r="EJ32" i="10" s="1"/>
  <c r="AV32" i="10" s="1"/>
  <c r="U32" i="10" s="1"/>
  <c r="X32" i="10" s="1"/>
  <c r="AY32" i="10" s="1"/>
  <c r="AM33" i="9"/>
  <c r="BB33" i="9" s="1"/>
  <c r="EF35" i="4"/>
  <c r="EG35" i="4" s="1"/>
  <c r="EH35" i="4" s="1"/>
  <c r="EI35" i="4" s="1"/>
  <c r="AU35" i="4" s="1"/>
  <c r="T35" i="4" s="1"/>
  <c r="W35" i="4" s="1"/>
  <c r="AX35" i="4" s="1"/>
  <c r="AY35" i="4" s="1"/>
  <c r="DY35" i="5"/>
  <c r="DZ35" i="5"/>
  <c r="DW35" i="5"/>
  <c r="DX35" i="5"/>
  <c r="EA35" i="5"/>
  <c r="AJ33" i="9"/>
  <c r="BP36" i="1"/>
  <c r="BQ36" i="1"/>
  <c r="BL36" i="1"/>
  <c r="BM36" i="1"/>
  <c r="BN36" i="2"/>
  <c r="BO36" i="2"/>
  <c r="BR36" i="2"/>
  <c r="BS36" i="2"/>
  <c r="AT34" i="7"/>
  <c r="BO34" i="6"/>
  <c r="BN34" i="6"/>
  <c r="DJ33" i="9"/>
  <c r="DK33" i="9" s="1"/>
  <c r="BQ33" i="8"/>
  <c r="BL33" i="8"/>
  <c r="BM33" i="8" s="1"/>
  <c r="BT33" i="9"/>
  <c r="BB33" i="8"/>
  <c r="BC33" i="8" s="1"/>
  <c r="AZ33" i="8"/>
  <c r="BA33" i="8" s="1"/>
  <c r="BR34" i="6"/>
  <c r="BS34" i="6"/>
  <c r="Q37" i="3"/>
  <c r="R37" i="3" s="1"/>
  <c r="AS37" i="3" s="1"/>
  <c r="Y37" i="3"/>
  <c r="AG37" i="3"/>
  <c r="DG37" i="3"/>
  <c r="DD37" i="3"/>
  <c r="DF37" i="3"/>
  <c r="DE37" i="3"/>
  <c r="DC37" i="3"/>
  <c r="CX37" i="3"/>
  <c r="CV37" i="3"/>
  <c r="CT37" i="3"/>
  <c r="CU37" i="3"/>
  <c r="CW37" i="3"/>
  <c r="W37" i="3"/>
  <c r="AL37" i="3" s="1"/>
  <c r="DR37" i="3"/>
  <c r="DO37" i="3"/>
  <c r="DQ37" i="3"/>
  <c r="DN37" i="3"/>
  <c r="DP37" i="3"/>
  <c r="AZ33" i="9" l="1"/>
  <c r="BC33" i="9"/>
  <c r="BD33" i="9" s="1"/>
  <c r="BY35" i="4"/>
  <c r="BZ35" i="4" s="1"/>
  <c r="BE35" i="4"/>
  <c r="BQ35" i="4" s="1"/>
  <c r="EB35" i="5"/>
  <c r="EC35" i="5" s="1"/>
  <c r="ED35" i="5" s="1"/>
  <c r="EE35" i="5" s="1"/>
  <c r="AQ35" i="5" s="1"/>
  <c r="P35" i="5" s="1"/>
  <c r="S35" i="5" s="1"/>
  <c r="AT35" i="5" s="1"/>
  <c r="BB35" i="4"/>
  <c r="BC35" i="4" s="1"/>
  <c r="AZ35" i="4"/>
  <c r="BA35" i="4" s="1"/>
  <c r="AZ32" i="10"/>
  <c r="BA32" i="10" s="1"/>
  <c r="BB32" i="10" s="1"/>
  <c r="BF32" i="10"/>
  <c r="BR32" i="10" s="1"/>
  <c r="BZ32" i="10"/>
  <c r="CA32" i="10" s="1"/>
  <c r="AH37" i="3"/>
  <c r="BN36" i="1"/>
  <c r="BT36" i="2"/>
  <c r="BR36" i="1"/>
  <c r="BA34" i="7"/>
  <c r="AU34" i="7"/>
  <c r="BU34" i="7"/>
  <c r="BV34" i="7" s="1"/>
  <c r="BP36" i="2"/>
  <c r="BP34" i="6"/>
  <c r="DU33" i="9"/>
  <c r="DV33" i="9" s="1"/>
  <c r="ES33" i="9"/>
  <c r="BT34" i="6"/>
  <c r="X37" i="3"/>
  <c r="Z37" i="3" s="1"/>
  <c r="BT37" i="3" s="1"/>
  <c r="AK37" i="3"/>
  <c r="AM37" i="3" s="1"/>
  <c r="BN33" i="8"/>
  <c r="BO33" i="8"/>
  <c r="BR33" i="8"/>
  <c r="BS33" i="8"/>
  <c r="DS37" i="3"/>
  <c r="DT37" i="3" s="1"/>
  <c r="CY37" i="3"/>
  <c r="CZ37" i="3" s="1"/>
  <c r="DH37" i="3"/>
  <c r="DI37" i="3" s="1"/>
  <c r="AI37" i="3"/>
  <c r="BE33" i="9" l="1"/>
  <c r="BF33" i="9" s="1"/>
  <c r="BG33" i="9" s="1"/>
  <c r="BL35" i="4"/>
  <c r="BM35" i="4" s="1"/>
  <c r="BO35" i="4" s="1"/>
  <c r="BC32" i="10"/>
  <c r="BD32" i="10" s="1"/>
  <c r="BS35" i="4"/>
  <c r="BR35" i="4"/>
  <c r="AU35" i="5"/>
  <c r="BA35" i="5"/>
  <c r="BU35" i="5"/>
  <c r="BV35" i="5" s="1"/>
  <c r="BS36" i="1"/>
  <c r="CF36" i="1" s="1"/>
  <c r="BM32" i="10"/>
  <c r="BN32" i="10" s="1"/>
  <c r="BO32" i="10" s="1"/>
  <c r="AJ37" i="3"/>
  <c r="BC37" i="3" s="1"/>
  <c r="AZ37" i="3"/>
  <c r="DJ37" i="3"/>
  <c r="DK37" i="3" s="1"/>
  <c r="ES37" i="3" s="1"/>
  <c r="BV34" i="6"/>
  <c r="BW34" i="6" s="1"/>
  <c r="BU36" i="2"/>
  <c r="BV36" i="2"/>
  <c r="BW36" i="2" s="1"/>
  <c r="AV34" i="7"/>
  <c r="AW34" i="7" s="1"/>
  <c r="AX34" i="7"/>
  <c r="AY34" i="7" s="1"/>
  <c r="BH34" i="7"/>
  <c r="BI34" i="7" s="1"/>
  <c r="BM34" i="7"/>
  <c r="BT36" i="1"/>
  <c r="BU36" i="1" s="1"/>
  <c r="BU34" i="6"/>
  <c r="CA34" i="6" s="1"/>
  <c r="CB34" i="6" s="1"/>
  <c r="BT33" i="8"/>
  <c r="BT32" i="10"/>
  <c r="BS32" i="10"/>
  <c r="BP33" i="8"/>
  <c r="ET33" i="9"/>
  <c r="EU33" i="9" s="1"/>
  <c r="EV33" i="9" s="1"/>
  <c r="BB37" i="3"/>
  <c r="DW33" i="9"/>
  <c r="DY33" i="9"/>
  <c r="DZ33" i="9"/>
  <c r="EA33" i="9"/>
  <c r="DX33" i="9"/>
  <c r="BN35" i="4" l="1"/>
  <c r="BP35" i="4" s="1"/>
  <c r="BT35" i="4"/>
  <c r="AX35" i="5"/>
  <c r="AY35" i="5" s="1"/>
  <c r="AV35" i="5"/>
  <c r="AW35" i="5" s="1"/>
  <c r="BM35" i="5"/>
  <c r="BH35" i="5"/>
  <c r="BI35" i="5" s="1"/>
  <c r="BP32" i="10"/>
  <c r="BQ32" i="10" s="1"/>
  <c r="DU37" i="3"/>
  <c r="DV37" i="3" s="1"/>
  <c r="DX37" i="3" s="1"/>
  <c r="BY36" i="1"/>
  <c r="BZ36" i="1" s="1"/>
  <c r="CB36" i="1" s="1"/>
  <c r="BU32" i="10"/>
  <c r="CH34" i="6"/>
  <c r="BK34" i="7"/>
  <c r="BJ34" i="7"/>
  <c r="CH36" i="2"/>
  <c r="CA36" i="2"/>
  <c r="CB36" i="2" s="1"/>
  <c r="BO34" i="7"/>
  <c r="BN34" i="7"/>
  <c r="BV33" i="8"/>
  <c r="BW33" i="8" s="1"/>
  <c r="BU33" i="8"/>
  <c r="CD34" i="6"/>
  <c r="CE34" i="6"/>
  <c r="EB33" i="9"/>
  <c r="EC33" i="9" s="1"/>
  <c r="ED33" i="9" s="1"/>
  <c r="EE33" i="9" s="1"/>
  <c r="AQ33" i="9" s="1"/>
  <c r="P33" i="9" s="1"/>
  <c r="S33" i="9" s="1"/>
  <c r="BE37" i="3"/>
  <c r="BD37" i="3"/>
  <c r="ET37" i="3"/>
  <c r="EU37" i="3" s="1"/>
  <c r="EV37" i="3" s="1"/>
  <c r="BV35" i="4" l="1"/>
  <c r="BW35" i="4" s="1"/>
  <c r="BU35" i="4"/>
  <c r="CA35" i="4" s="1"/>
  <c r="CB35" i="4" s="1"/>
  <c r="DZ37" i="3"/>
  <c r="DY37" i="3"/>
  <c r="DW37" i="3"/>
  <c r="EA37" i="3"/>
  <c r="BJ35" i="5"/>
  <c r="BK35" i="5"/>
  <c r="BN35" i="5"/>
  <c r="BO35" i="5"/>
  <c r="CC36" i="1"/>
  <c r="CD36" i="1" s="1"/>
  <c r="CE36" i="1" s="1"/>
  <c r="CG36" i="1" s="1"/>
  <c r="CH36" i="1" s="1"/>
  <c r="CI36" i="1" s="1"/>
  <c r="CK36" i="1" s="1"/>
  <c r="E36" i="1" s="1"/>
  <c r="BP34" i="7"/>
  <c r="BL34" i="7"/>
  <c r="CD36" i="2"/>
  <c r="CE36" i="2"/>
  <c r="CF34" i="6"/>
  <c r="CG34" i="6" s="1"/>
  <c r="CI34" i="6" s="1"/>
  <c r="CJ34" i="6" s="1"/>
  <c r="CK34" i="6" s="1"/>
  <c r="BF37" i="3"/>
  <c r="BG37" i="3" s="1"/>
  <c r="BW32" i="10"/>
  <c r="BX32" i="10" s="1"/>
  <c r="BV32" i="10"/>
  <c r="CH33" i="8"/>
  <c r="CA33" i="8"/>
  <c r="CB33" i="8" s="1"/>
  <c r="AT33" i="9"/>
  <c r="EB37" i="3" l="1"/>
  <c r="EC37" i="3" s="1"/>
  <c r="ED37" i="3" s="1"/>
  <c r="EE37" i="3" s="1"/>
  <c r="AQ37" i="3" s="1"/>
  <c r="P37" i="3" s="1"/>
  <c r="S37" i="3" s="1"/>
  <c r="AT37" i="3" s="1"/>
  <c r="CH35" i="4"/>
  <c r="BQ34" i="7"/>
  <c r="CD34" i="7" s="1"/>
  <c r="BP35" i="5"/>
  <c r="C37" i="1"/>
  <c r="G37" i="1" s="1"/>
  <c r="K37" i="1" s="1"/>
  <c r="BL35" i="5"/>
  <c r="BR34" i="7"/>
  <c r="BS34" i="7" s="1"/>
  <c r="F36" i="1"/>
  <c r="H36" i="2" s="1"/>
  <c r="CE35" i="4"/>
  <c r="CD35" i="4"/>
  <c r="CM34" i="6"/>
  <c r="E34" i="6" s="1"/>
  <c r="C35" i="6" s="1"/>
  <c r="CF36" i="2"/>
  <c r="CG36" i="2" s="1"/>
  <c r="CI36" i="2" s="1"/>
  <c r="CJ36" i="2" s="1"/>
  <c r="CK36" i="2" s="1"/>
  <c r="CM36" i="2" s="1"/>
  <c r="E36" i="2" s="1"/>
  <c r="C37" i="2" s="1"/>
  <c r="CI32" i="10"/>
  <c r="CB32" i="10"/>
  <c r="CC32" i="10" s="1"/>
  <c r="CD33" i="8"/>
  <c r="CE33" i="8"/>
  <c r="BA33" i="9"/>
  <c r="AU33" i="9"/>
  <c r="BU33" i="9"/>
  <c r="BV33" i="9" s="1"/>
  <c r="BW34" i="7" l="1"/>
  <c r="BX34" i="7" s="1"/>
  <c r="CA34" i="7" s="1"/>
  <c r="CF35" i="4"/>
  <c r="CG35" i="4" s="1"/>
  <c r="CI35" i="4" s="1"/>
  <c r="CJ35" i="4" s="1"/>
  <c r="CK35" i="4" s="1"/>
  <c r="CM35" i="4" s="1"/>
  <c r="E35" i="4" s="1"/>
  <c r="C36" i="4" s="1"/>
  <c r="F34" i="6"/>
  <c r="I34" i="6" s="1"/>
  <c r="J34" i="6" s="1"/>
  <c r="D34" i="8" s="1"/>
  <c r="D34" i="9" s="1"/>
  <c r="BR35" i="5"/>
  <c r="BS35" i="5" s="1"/>
  <c r="BQ35" i="5"/>
  <c r="BA37" i="3"/>
  <c r="BH37" i="3" s="1"/>
  <c r="BI37" i="3" s="1"/>
  <c r="BU37" i="3"/>
  <c r="BV37" i="3" s="1"/>
  <c r="AU37" i="3"/>
  <c r="AX37" i="3" s="1"/>
  <c r="AY37" i="3" s="1"/>
  <c r="F36" i="2"/>
  <c r="I36" i="2" s="1"/>
  <c r="EK37" i="1"/>
  <c r="O37" i="1"/>
  <c r="CS37" i="1"/>
  <c r="CF33" i="8"/>
  <c r="CG33" i="8" s="1"/>
  <c r="CI33" i="8" s="1"/>
  <c r="CJ33" i="8" s="1"/>
  <c r="CK33" i="8" s="1"/>
  <c r="CM33" i="8" s="1"/>
  <c r="E33" i="8" s="1"/>
  <c r="C34" i="8" s="1"/>
  <c r="CE32" i="10"/>
  <c r="CF32" i="10"/>
  <c r="AX33" i="9"/>
  <c r="AY33" i="9" s="1"/>
  <c r="AV33" i="9"/>
  <c r="AW33" i="9" s="1"/>
  <c r="BH33" i="9"/>
  <c r="BI33" i="9" s="1"/>
  <c r="BM33" i="9"/>
  <c r="J36" i="2" l="1"/>
  <c r="D36" i="4" s="1"/>
  <c r="D36" i="5" s="1"/>
  <c r="G36" i="6" s="1"/>
  <c r="BZ34" i="7"/>
  <c r="CB34" i="7" s="1"/>
  <c r="CC34" i="7" s="1"/>
  <c r="CE34" i="7" s="1"/>
  <c r="CF34" i="7" s="1"/>
  <c r="CG34" i="7" s="1"/>
  <c r="CI34" i="7" s="1"/>
  <c r="E34" i="7" s="1"/>
  <c r="C35" i="7" s="1"/>
  <c r="AV37" i="3"/>
  <c r="AW37" i="3" s="1"/>
  <c r="F35" i="4"/>
  <c r="BM37" i="3"/>
  <c r="BN37" i="3" s="1"/>
  <c r="BW35" i="5"/>
  <c r="BX35" i="5" s="1"/>
  <c r="CD35" i="5"/>
  <c r="K37" i="2"/>
  <c r="M37" i="2" s="1"/>
  <c r="AQ37" i="1"/>
  <c r="DO37" i="1"/>
  <c r="DD37" i="1"/>
  <c r="CU37" i="1"/>
  <c r="V37" i="1"/>
  <c r="X37" i="1" s="1"/>
  <c r="Q37" i="1"/>
  <c r="AG37" i="1"/>
  <c r="AH37" i="1"/>
  <c r="BK33" i="9"/>
  <c r="BJ33" i="9"/>
  <c r="BN33" i="9"/>
  <c r="BO33" i="9"/>
  <c r="G34" i="10"/>
  <c r="CG32" i="10"/>
  <c r="CH32" i="10" s="1"/>
  <c r="CJ32" i="10" s="1"/>
  <c r="CK32" i="10" s="1"/>
  <c r="CL32" i="10" s="1"/>
  <c r="CN32" i="10" s="1"/>
  <c r="E32" i="10" s="1"/>
  <c r="BK37" i="3"/>
  <c r="BJ37" i="3"/>
  <c r="I35" i="4" l="1"/>
  <c r="J35" i="4" s="1"/>
  <c r="D35" i="6" s="1"/>
  <c r="K36" i="4"/>
  <c r="M36" i="4" s="1"/>
  <c r="CU36" i="4" s="1"/>
  <c r="BO37" i="3"/>
  <c r="BP37" i="3" s="1"/>
  <c r="EM37" i="2"/>
  <c r="Q37" i="2"/>
  <c r="CU37" i="2"/>
  <c r="Y37" i="1"/>
  <c r="AJ37" i="1" s="1"/>
  <c r="BZ35" i="5"/>
  <c r="CA35" i="5"/>
  <c r="BL37" i="3"/>
  <c r="CW37" i="1"/>
  <c r="CX37" i="1"/>
  <c r="CV37" i="1"/>
  <c r="CZ37" i="1"/>
  <c r="CY37" i="1"/>
  <c r="DI37" i="1"/>
  <c r="DE37" i="1"/>
  <c r="DF37" i="1"/>
  <c r="DH37" i="1"/>
  <c r="DG37" i="1"/>
  <c r="DT37" i="1"/>
  <c r="DQ37" i="1"/>
  <c r="DS37" i="1"/>
  <c r="DR37" i="1"/>
  <c r="DP37" i="1"/>
  <c r="AI37" i="1"/>
  <c r="S37" i="1"/>
  <c r="T37" i="1" s="1"/>
  <c r="AU37" i="1" s="1"/>
  <c r="AA37" i="1"/>
  <c r="BL33" i="9"/>
  <c r="C33" i="10"/>
  <c r="BP33" i="9"/>
  <c r="F33" i="8"/>
  <c r="I33" i="8" s="1"/>
  <c r="J33" i="8" s="1"/>
  <c r="D33" i="10" s="1"/>
  <c r="K34" i="8"/>
  <c r="M34" i="8" s="1"/>
  <c r="D35" i="7" l="1"/>
  <c r="G35" i="8" s="1"/>
  <c r="K35" i="6"/>
  <c r="M35" i="6" s="1"/>
  <c r="Q35" i="6" s="1"/>
  <c r="AJ35" i="6" s="1"/>
  <c r="BR37" i="3"/>
  <c r="BS37" i="3" s="1"/>
  <c r="AN37" i="1"/>
  <c r="AM37" i="1"/>
  <c r="Z37" i="1"/>
  <c r="AB37" i="1" s="1"/>
  <c r="AK37" i="1"/>
  <c r="AL37" i="1" s="1"/>
  <c r="Q36" i="4"/>
  <c r="AI36" i="4" s="1"/>
  <c r="DQ37" i="2"/>
  <c r="CW37" i="2"/>
  <c r="DF37" i="2"/>
  <c r="AS37" i="2"/>
  <c r="EM36" i="4"/>
  <c r="AI37" i="2"/>
  <c r="S37" i="2"/>
  <c r="X37" i="2"/>
  <c r="Z37" i="2" s="1"/>
  <c r="AJ37" i="2"/>
  <c r="CB35" i="5"/>
  <c r="CC35" i="5" s="1"/>
  <c r="CE35" i="5" s="1"/>
  <c r="CF35" i="5" s="1"/>
  <c r="CG35" i="5" s="1"/>
  <c r="CI35" i="5" s="1"/>
  <c r="E35" i="5" s="1"/>
  <c r="BR33" i="9"/>
  <c r="BS33" i="9" s="1"/>
  <c r="DA37" i="1"/>
  <c r="DB37" i="1" s="1"/>
  <c r="AS36" i="4"/>
  <c r="DF36" i="4"/>
  <c r="CW36" i="4"/>
  <c r="DQ36" i="4"/>
  <c r="F34" i="7"/>
  <c r="H34" i="8" s="1"/>
  <c r="DU37" i="1"/>
  <c r="DV37" i="1" s="1"/>
  <c r="DJ37" i="1"/>
  <c r="DK37" i="1" s="1"/>
  <c r="BQ33" i="9"/>
  <c r="CD33" i="9" s="1"/>
  <c r="Q34" i="8"/>
  <c r="EM34" i="8"/>
  <c r="CU34" i="8"/>
  <c r="F32" i="10"/>
  <c r="L33" i="10"/>
  <c r="N33" i="10" s="1"/>
  <c r="BQ37" i="3"/>
  <c r="S35" i="6" l="1"/>
  <c r="G35" i="7"/>
  <c r="I35" i="7" s="1"/>
  <c r="CQ35" i="7" s="1"/>
  <c r="EM35" i="6"/>
  <c r="X35" i="6"/>
  <c r="Z35" i="6" s="1"/>
  <c r="AA35" i="6" s="1"/>
  <c r="AO35" i="6" s="1"/>
  <c r="AI35" i="6"/>
  <c r="AK35" i="6" s="1"/>
  <c r="CU35" i="6"/>
  <c r="AS35" i="6" s="1"/>
  <c r="I32" i="10"/>
  <c r="J32" i="10" s="1"/>
  <c r="K32" i="10" s="1"/>
  <c r="I32" i="1" s="1"/>
  <c r="AO37" i="1"/>
  <c r="BE37" i="1" s="1"/>
  <c r="BG37" i="1" s="1"/>
  <c r="AJ36" i="4"/>
  <c r="AK36" i="4" s="1"/>
  <c r="S36" i="4"/>
  <c r="U36" i="4" s="1"/>
  <c r="V36" i="4" s="1"/>
  <c r="AW36" i="4" s="1"/>
  <c r="X36" i="4"/>
  <c r="Z36" i="4" s="1"/>
  <c r="AK37" i="2"/>
  <c r="M35" i="7"/>
  <c r="T35" i="7" s="1"/>
  <c r="V35" i="7" s="1"/>
  <c r="EI35" i="7"/>
  <c r="AC37" i="2"/>
  <c r="U37" i="2"/>
  <c r="V37" i="2" s="1"/>
  <c r="AW37" i="2" s="1"/>
  <c r="DK37" i="2"/>
  <c r="DJ37" i="2"/>
  <c r="DI37" i="2"/>
  <c r="DH37" i="2"/>
  <c r="DG37" i="2"/>
  <c r="CZ37" i="2"/>
  <c r="DB37" i="2"/>
  <c r="CY37" i="2"/>
  <c r="DA37" i="2"/>
  <c r="CX37" i="2"/>
  <c r="DR37" i="2"/>
  <c r="DV37" i="2"/>
  <c r="DS37" i="2"/>
  <c r="DU37" i="2"/>
  <c r="DT37" i="2"/>
  <c r="AA37" i="2"/>
  <c r="AB37" i="2" s="1"/>
  <c r="AC35" i="6"/>
  <c r="U35" i="6"/>
  <c r="V35" i="6" s="1"/>
  <c r="AW35" i="6" s="1"/>
  <c r="C36" i="5"/>
  <c r="F35" i="5"/>
  <c r="H35" i="6" s="1"/>
  <c r="DL37" i="1"/>
  <c r="DM37" i="1" s="1"/>
  <c r="DW37" i="1" s="1"/>
  <c r="DX37" i="1" s="1"/>
  <c r="BV37" i="1"/>
  <c r="DU36" i="4"/>
  <c r="DT36" i="4"/>
  <c r="DS36" i="4"/>
  <c r="DV36" i="4"/>
  <c r="DR36" i="4"/>
  <c r="CZ36" i="4"/>
  <c r="CY36" i="4"/>
  <c r="CX36" i="4"/>
  <c r="DA36" i="4"/>
  <c r="DB36" i="4"/>
  <c r="DI36" i="4"/>
  <c r="DK36" i="4"/>
  <c r="DH36" i="4"/>
  <c r="DG36" i="4"/>
  <c r="DJ36" i="4"/>
  <c r="DM35" i="7"/>
  <c r="AO35" i="7"/>
  <c r="DB35" i="7"/>
  <c r="CS35" i="7"/>
  <c r="BW33" i="9"/>
  <c r="BX33" i="9" s="1"/>
  <c r="CA33" i="9" s="1"/>
  <c r="AS34" i="8"/>
  <c r="CW34" i="8"/>
  <c r="DQ34" i="8"/>
  <c r="DF34" i="8"/>
  <c r="AI34" i="8"/>
  <c r="S34" i="8"/>
  <c r="AJ34" i="8"/>
  <c r="X34" i="8"/>
  <c r="Z34" i="8" s="1"/>
  <c r="CV33" i="10"/>
  <c r="EN33" i="10"/>
  <c r="R33" i="10"/>
  <c r="CD37" i="3"/>
  <c r="BW37" i="3"/>
  <c r="BX37" i="3" s="1"/>
  <c r="DQ35" i="6" l="1"/>
  <c r="DV35" i="6" s="1"/>
  <c r="CW35" i="6"/>
  <c r="CZ35" i="6" s="1"/>
  <c r="DF35" i="6"/>
  <c r="DG35" i="6" s="1"/>
  <c r="BD37" i="1"/>
  <c r="DJ35" i="6"/>
  <c r="BB37" i="1"/>
  <c r="CY35" i="6"/>
  <c r="AA36" i="4"/>
  <c r="AB36" i="4" s="1"/>
  <c r="DU35" i="6"/>
  <c r="DR35" i="6"/>
  <c r="DS35" i="6"/>
  <c r="DT35" i="6"/>
  <c r="AC36" i="4"/>
  <c r="CX35" i="6"/>
  <c r="G36" i="5"/>
  <c r="I36" i="5" s="1"/>
  <c r="AD37" i="2"/>
  <c r="BX37" i="2" s="1"/>
  <c r="AO37" i="2"/>
  <c r="DC37" i="2"/>
  <c r="DD37" i="2" s="1"/>
  <c r="AF35" i="7"/>
  <c r="O35" i="7"/>
  <c r="W35" i="7" s="1"/>
  <c r="AL35" i="7" s="1"/>
  <c r="AE35" i="7"/>
  <c r="BF37" i="1"/>
  <c r="BH37" i="1" s="1"/>
  <c r="AL35" i="6"/>
  <c r="AB35" i="6"/>
  <c r="AD35" i="6" s="1"/>
  <c r="BX35" i="6" s="1"/>
  <c r="AL37" i="2"/>
  <c r="AP37" i="2"/>
  <c r="DW37" i="2"/>
  <c r="DX37" i="2" s="1"/>
  <c r="DL37" i="2"/>
  <c r="DM37" i="2" s="1"/>
  <c r="AM37" i="2"/>
  <c r="EU37" i="1"/>
  <c r="EV37" i="1" s="1"/>
  <c r="EW37" i="1" s="1"/>
  <c r="EX37" i="1" s="1"/>
  <c r="AP35" i="6"/>
  <c r="AQ35" i="6" s="1"/>
  <c r="AM35" i="6"/>
  <c r="DC36" i="4"/>
  <c r="DD36" i="4" s="1"/>
  <c r="CT35" i="7"/>
  <c r="CW35" i="7"/>
  <c r="CX35" i="7"/>
  <c r="CU35" i="7"/>
  <c r="CV35" i="7"/>
  <c r="DR35" i="7"/>
  <c r="DO35" i="7"/>
  <c r="DP35" i="7"/>
  <c r="DQ35" i="7"/>
  <c r="DN35" i="7"/>
  <c r="DW36" i="4"/>
  <c r="DX36" i="4" s="1"/>
  <c r="EC37" i="1"/>
  <c r="EB37" i="1"/>
  <c r="EA37" i="1"/>
  <c r="DZ37" i="1"/>
  <c r="DY37" i="1"/>
  <c r="DG35" i="7"/>
  <c r="DC35" i="7"/>
  <c r="DD35" i="7"/>
  <c r="DE35" i="7"/>
  <c r="DF35" i="7"/>
  <c r="DL36" i="4"/>
  <c r="DM36" i="4" s="1"/>
  <c r="BZ33" i="9"/>
  <c r="CB33" i="9" s="1"/>
  <c r="CC33" i="9" s="1"/>
  <c r="CE33" i="9" s="1"/>
  <c r="CF33" i="9" s="1"/>
  <c r="CG33" i="9" s="1"/>
  <c r="CI33" i="9" s="1"/>
  <c r="E33" i="9" s="1"/>
  <c r="C34" i="9" s="1"/>
  <c r="AA34" i="8"/>
  <c r="AB34" i="8" s="1"/>
  <c r="DG33" i="10"/>
  <c r="CX33" i="10"/>
  <c r="DR33" i="10"/>
  <c r="AT33" i="10"/>
  <c r="AC34" i="8"/>
  <c r="U34" i="8"/>
  <c r="V34" i="8" s="1"/>
  <c r="AW34" i="8" s="1"/>
  <c r="DJ34" i="8"/>
  <c r="DK34" i="8"/>
  <c r="DG34" i="8"/>
  <c r="DH34" i="8"/>
  <c r="DI34" i="8"/>
  <c r="AK34" i="8"/>
  <c r="DV34" i="8"/>
  <c r="DT34" i="8"/>
  <c r="DU34" i="8"/>
  <c r="DR34" i="8"/>
  <c r="DS34" i="8"/>
  <c r="CZ34" i="8"/>
  <c r="CX34" i="8"/>
  <c r="CY34" i="8"/>
  <c r="DA34" i="8"/>
  <c r="DB34" i="8"/>
  <c r="Y33" i="10"/>
  <c r="AA33" i="10" s="1"/>
  <c r="AJ33" i="10"/>
  <c r="T33" i="10"/>
  <c r="AK33" i="10"/>
  <c r="CA37" i="3"/>
  <c r="BZ37" i="3"/>
  <c r="DB35" i="6" l="1"/>
  <c r="DA35" i="6"/>
  <c r="DK35" i="6"/>
  <c r="DI35" i="6"/>
  <c r="DH35" i="6"/>
  <c r="BI37" i="1"/>
  <c r="AL36" i="4"/>
  <c r="AM36" i="4"/>
  <c r="AD36" i="4"/>
  <c r="BX36" i="4" s="1"/>
  <c r="AP36" i="4"/>
  <c r="AO36" i="4"/>
  <c r="AQ37" i="2"/>
  <c r="BF37" i="2" s="1"/>
  <c r="DW35" i="6"/>
  <c r="DX35" i="6" s="1"/>
  <c r="DC35" i="6"/>
  <c r="DD35" i="6" s="1"/>
  <c r="DN37" i="2"/>
  <c r="DO37" i="2" s="1"/>
  <c r="DY37" i="2" s="1"/>
  <c r="DZ37" i="2" s="1"/>
  <c r="EA37" i="2" s="1"/>
  <c r="M36" i="5"/>
  <c r="AF36" i="5" s="1"/>
  <c r="EI36" i="5"/>
  <c r="CQ36" i="5"/>
  <c r="DB36" i="5" s="1"/>
  <c r="Y35" i="7"/>
  <c r="Q35" i="7"/>
  <c r="R35" i="7" s="1"/>
  <c r="AS35" i="7" s="1"/>
  <c r="AG35" i="7"/>
  <c r="AI35" i="7" s="1"/>
  <c r="AN35" i="6"/>
  <c r="BG35" i="6" s="1"/>
  <c r="BH35" i="6" s="1"/>
  <c r="AN37" i="2"/>
  <c r="BF35" i="6"/>
  <c r="BD35" i="6"/>
  <c r="DN36" i="4"/>
  <c r="DO36" i="4" s="1"/>
  <c r="DY36" i="4" s="1"/>
  <c r="DZ36" i="4" s="1"/>
  <c r="DS35" i="7"/>
  <c r="DT35" i="7" s="1"/>
  <c r="AL34" i="8"/>
  <c r="X35" i="7"/>
  <c r="AK35" i="7"/>
  <c r="AM35" i="7" s="1"/>
  <c r="AH35" i="7"/>
  <c r="DH35" i="7"/>
  <c r="DI35" i="7" s="1"/>
  <c r="ED37" i="1"/>
  <c r="EE37" i="1" s="1"/>
  <c r="EF37" i="1" s="1"/>
  <c r="EG37" i="1" s="1"/>
  <c r="AS37" i="1" s="1"/>
  <c r="R37" i="1" s="1"/>
  <c r="U37" i="1" s="1"/>
  <c r="AM34" i="8"/>
  <c r="CY35" i="7"/>
  <c r="CZ35" i="7" s="1"/>
  <c r="AO34" i="8"/>
  <c r="AD34" i="8"/>
  <c r="BX34" i="8" s="1"/>
  <c r="AP34" i="8"/>
  <c r="DW34" i="8"/>
  <c r="DX34" i="8" s="1"/>
  <c r="DC34" i="8"/>
  <c r="DD34" i="8" s="1"/>
  <c r="DT33" i="10"/>
  <c r="DU33" i="10"/>
  <c r="DW33" i="10"/>
  <c r="DS33" i="10"/>
  <c r="DV33" i="10"/>
  <c r="DC33" i="10"/>
  <c r="CY33" i="10"/>
  <c r="DA33" i="10"/>
  <c r="CZ33" i="10"/>
  <c r="DB33" i="10"/>
  <c r="CB37" i="3"/>
  <c r="CC37" i="3" s="1"/>
  <c r="CE37" i="3" s="1"/>
  <c r="CF37" i="3" s="1"/>
  <c r="CG37" i="3" s="1"/>
  <c r="CI37" i="3" s="1"/>
  <c r="E37" i="3" s="1"/>
  <c r="C38" i="3" s="1"/>
  <c r="AL33" i="10"/>
  <c r="DI33" i="10"/>
  <c r="DJ33" i="10"/>
  <c r="DH33" i="10"/>
  <c r="DK33" i="10"/>
  <c r="DL33" i="10"/>
  <c r="AD33" i="10"/>
  <c r="V33" i="10"/>
  <c r="W33" i="10" s="1"/>
  <c r="AX33" i="10" s="1"/>
  <c r="AB33" i="10"/>
  <c r="AP33" i="10" s="1"/>
  <c r="DL34" i="8"/>
  <c r="DM34" i="8" s="1"/>
  <c r="DL35" i="6" l="1"/>
  <c r="DM35" i="6" s="1"/>
  <c r="DN35" i="6" s="1"/>
  <c r="DO35" i="6" s="1"/>
  <c r="AN36" i="4"/>
  <c r="AQ36" i="4"/>
  <c r="BF36" i="4" s="1"/>
  <c r="BG37" i="2"/>
  <c r="BI37" i="2" s="1"/>
  <c r="BD37" i="2"/>
  <c r="ED37" i="2"/>
  <c r="EC37" i="2"/>
  <c r="AO36" i="5"/>
  <c r="EE37" i="2"/>
  <c r="EB37" i="2"/>
  <c r="EW37" i="2"/>
  <c r="EX37" i="2" s="1"/>
  <c r="EY37" i="2" s="1"/>
  <c r="EZ37" i="2" s="1"/>
  <c r="Z35" i="7"/>
  <c r="BT35" i="7" s="1"/>
  <c r="CS36" i="5"/>
  <c r="CV36" i="5" s="1"/>
  <c r="DM36" i="5"/>
  <c r="DR36" i="5" s="1"/>
  <c r="O36" i="5"/>
  <c r="Y36" i="5" s="1"/>
  <c r="AE36" i="5"/>
  <c r="AG36" i="5" s="1"/>
  <c r="T36" i="5"/>
  <c r="V36" i="5" s="1"/>
  <c r="BI35" i="6"/>
  <c r="BJ35" i="6" s="1"/>
  <c r="BK35" i="6" s="1"/>
  <c r="EW36" i="4"/>
  <c r="EX36" i="4" s="1"/>
  <c r="EY36" i="4" s="1"/>
  <c r="EZ36" i="4" s="1"/>
  <c r="DG36" i="5"/>
  <c r="DC36" i="5"/>
  <c r="DE36" i="5"/>
  <c r="DF36" i="5"/>
  <c r="DD36" i="5"/>
  <c r="AQ34" i="8"/>
  <c r="BD34" i="8" s="1"/>
  <c r="AN34" i="8"/>
  <c r="AJ35" i="7"/>
  <c r="DJ35" i="7"/>
  <c r="DK35" i="7" s="1"/>
  <c r="AV37" i="1"/>
  <c r="EC36" i="4"/>
  <c r="EB36" i="4"/>
  <c r="ED36" i="4"/>
  <c r="EA36" i="4"/>
  <c r="EE36" i="4"/>
  <c r="DN34" i="8"/>
  <c r="DO34" i="8" s="1"/>
  <c r="EW34" i="8" s="1"/>
  <c r="AN33" i="10"/>
  <c r="DD33" i="10"/>
  <c r="DE33" i="10" s="1"/>
  <c r="G34" i="9"/>
  <c r="I34" i="9" s="1"/>
  <c r="F33" i="9"/>
  <c r="H33" i="10" s="1"/>
  <c r="AC33" i="10"/>
  <c r="AE33" i="10" s="1"/>
  <c r="DM33" i="10"/>
  <c r="DN33" i="10" s="1"/>
  <c r="DX33" i="10"/>
  <c r="DY33" i="10" s="1"/>
  <c r="AQ33" i="10"/>
  <c r="AR33" i="10" s="1"/>
  <c r="AM33" i="10"/>
  <c r="F37" i="3"/>
  <c r="H37" i="4" s="1"/>
  <c r="G38" i="3"/>
  <c r="I38" i="3" s="1"/>
  <c r="EW35" i="6" l="1"/>
  <c r="EX35" i="6" s="1"/>
  <c r="EY35" i="6" s="1"/>
  <c r="EZ35" i="6" s="1"/>
  <c r="DY35" i="6"/>
  <c r="DZ35" i="6" s="1"/>
  <c r="BG36" i="4"/>
  <c r="BI36" i="4" s="1"/>
  <c r="BD36" i="4"/>
  <c r="BH37" i="2"/>
  <c r="BJ37" i="2" s="1"/>
  <c r="BK37" i="2" s="1"/>
  <c r="CW36" i="5"/>
  <c r="DO36" i="5"/>
  <c r="DN36" i="5"/>
  <c r="BB35" i="7"/>
  <c r="EF37" i="2"/>
  <c r="EG37" i="2" s="1"/>
  <c r="EH37" i="2" s="1"/>
  <c r="EI37" i="2" s="1"/>
  <c r="AU37" i="2" s="1"/>
  <c r="T37" i="2" s="1"/>
  <c r="W37" i="2" s="1"/>
  <c r="AX37" i="2" s="1"/>
  <c r="BY37" i="2" s="1"/>
  <c r="BZ37" i="2" s="1"/>
  <c r="DQ36" i="5"/>
  <c r="CT36" i="5"/>
  <c r="CX36" i="5"/>
  <c r="DP36" i="5"/>
  <c r="CU36" i="5"/>
  <c r="AZ35" i="7"/>
  <c r="BC35" i="7"/>
  <c r="BD35" i="7" s="1"/>
  <c r="W36" i="5"/>
  <c r="AH36" i="5" s="1"/>
  <c r="Q36" i="5"/>
  <c r="R36" i="5" s="1"/>
  <c r="AS36" i="5" s="1"/>
  <c r="EB35" i="6"/>
  <c r="ED35" i="6"/>
  <c r="EA35" i="6"/>
  <c r="EE35" i="6"/>
  <c r="EC35" i="6"/>
  <c r="BG34" i="8"/>
  <c r="BI34" i="8" s="1"/>
  <c r="DH36" i="5"/>
  <c r="DI36" i="5" s="1"/>
  <c r="BH36" i="4"/>
  <c r="BJ36" i="4" s="1"/>
  <c r="BF34" i="8"/>
  <c r="EF36" i="4"/>
  <c r="EG36" i="4" s="1"/>
  <c r="EH36" i="4" s="1"/>
  <c r="EI36" i="4" s="1"/>
  <c r="AU36" i="4" s="1"/>
  <c r="T36" i="4" s="1"/>
  <c r="BC37" i="1"/>
  <c r="AW37" i="1"/>
  <c r="BW37" i="1"/>
  <c r="BX37" i="1" s="1"/>
  <c r="DU35" i="7"/>
  <c r="DV35" i="7" s="1"/>
  <c r="ES35" i="7"/>
  <c r="AO33" i="10"/>
  <c r="BH33" i="10" s="1"/>
  <c r="DY34" i="8"/>
  <c r="DZ34" i="8" s="1"/>
  <c r="EC34" i="8" s="1"/>
  <c r="DO33" i="10"/>
  <c r="DP33" i="10" s="1"/>
  <c r="BY33" i="10"/>
  <c r="BG33" i="10"/>
  <c r="EX34" i="8"/>
  <c r="EY34" i="8" s="1"/>
  <c r="EZ34" i="8" s="1"/>
  <c r="BE33" i="10"/>
  <c r="EI34" i="9"/>
  <c r="CQ34" i="9"/>
  <c r="M34" i="9"/>
  <c r="EI38" i="3"/>
  <c r="CQ38" i="3"/>
  <c r="M38" i="3"/>
  <c r="BK36" i="4" l="1"/>
  <c r="DS36" i="5"/>
  <c r="DT36" i="5" s="1"/>
  <c r="AY37" i="2"/>
  <c r="CY36" i="5"/>
  <c r="CZ36" i="5" s="1"/>
  <c r="DJ36" i="5" s="1"/>
  <c r="DK36" i="5" s="1"/>
  <c r="ES36" i="5" s="1"/>
  <c r="ET36" i="5" s="1"/>
  <c r="EU36" i="5" s="1"/>
  <c r="EV36" i="5" s="1"/>
  <c r="BE37" i="2"/>
  <c r="AK36" i="5"/>
  <c r="BE35" i="7"/>
  <c r="BF35" i="7" s="1"/>
  <c r="BG35" i="7" s="1"/>
  <c r="BH34" i="8"/>
  <c r="BJ34" i="8" s="1"/>
  <c r="BK34" i="8" s="1"/>
  <c r="AL36" i="5"/>
  <c r="AI36" i="5"/>
  <c r="AJ36" i="5" s="1"/>
  <c r="X36" i="5"/>
  <c r="Z36" i="5" s="1"/>
  <c r="EF35" i="6"/>
  <c r="EG35" i="6" s="1"/>
  <c r="EH35" i="6" s="1"/>
  <c r="EI35" i="6" s="1"/>
  <c r="AU35" i="6" s="1"/>
  <c r="T35" i="6" s="1"/>
  <c r="W35" i="6" s="1"/>
  <c r="AX35" i="6" s="1"/>
  <c r="BE35" i="6" s="1"/>
  <c r="BQ35" i="6" s="1"/>
  <c r="W36" i="4"/>
  <c r="AX36" i="4" s="1"/>
  <c r="EB34" i="8"/>
  <c r="BL37" i="2"/>
  <c r="BM37" i="2" s="1"/>
  <c r="BQ37" i="2"/>
  <c r="ET35" i="7"/>
  <c r="EU35" i="7" s="1"/>
  <c r="EV35" i="7" s="1"/>
  <c r="AZ37" i="1"/>
  <c r="BA37" i="1" s="1"/>
  <c r="AX37" i="1"/>
  <c r="AY37" i="1" s="1"/>
  <c r="DY35" i="7"/>
  <c r="DW35" i="7"/>
  <c r="DZ35" i="7"/>
  <c r="DX35" i="7"/>
  <c r="EA35" i="7"/>
  <c r="BJ37" i="1"/>
  <c r="BK37" i="1" s="1"/>
  <c r="BO37" i="1"/>
  <c r="ED34" i="8"/>
  <c r="EA34" i="8"/>
  <c r="EE34" i="8"/>
  <c r="BB37" i="2"/>
  <c r="BC37" i="2" s="1"/>
  <c r="AZ37" i="2"/>
  <c r="BA37" i="2" s="1"/>
  <c r="BJ33" i="10"/>
  <c r="BI33" i="10"/>
  <c r="AF34" i="9"/>
  <c r="AE34" i="9"/>
  <c r="T34" i="9"/>
  <c r="V34" i="9" s="1"/>
  <c r="O34" i="9"/>
  <c r="DZ33" i="10"/>
  <c r="EA33" i="10" s="1"/>
  <c r="EX33" i="10"/>
  <c r="DB34" i="9"/>
  <c r="DM34" i="9"/>
  <c r="AO34" i="9"/>
  <c r="CS34" i="9"/>
  <c r="DM38" i="3"/>
  <c r="DB38" i="3"/>
  <c r="CS38" i="3"/>
  <c r="AO38" i="3"/>
  <c r="O38" i="3"/>
  <c r="AF38" i="3"/>
  <c r="AE38" i="3"/>
  <c r="T38" i="3"/>
  <c r="V38" i="3" s="1"/>
  <c r="AM36" i="5" l="1"/>
  <c r="AZ36" i="5" s="1"/>
  <c r="BT36" i="5"/>
  <c r="DU36" i="5"/>
  <c r="DV36" i="5" s="1"/>
  <c r="DY36" i="5" s="1"/>
  <c r="BY35" i="6"/>
  <c r="BZ35" i="6" s="1"/>
  <c r="AY35" i="6"/>
  <c r="AZ35" i="6" s="1"/>
  <c r="BA35" i="6" s="1"/>
  <c r="BL35" i="6"/>
  <c r="BM35" i="6" s="1"/>
  <c r="BN35" i="6" s="1"/>
  <c r="AY36" i="4"/>
  <c r="BB36" i="4" s="1"/>
  <c r="BC36" i="4" s="1"/>
  <c r="BY36" i="4"/>
  <c r="BZ36" i="4" s="1"/>
  <c r="BE36" i="4"/>
  <c r="BL36" i="4" s="1"/>
  <c r="BM36" i="4" s="1"/>
  <c r="EF34" i="8"/>
  <c r="EG34" i="8" s="1"/>
  <c r="EH34" i="8" s="1"/>
  <c r="EI34" i="8" s="1"/>
  <c r="AU34" i="8" s="1"/>
  <c r="T34" i="8" s="1"/>
  <c r="W34" i="8" s="1"/>
  <c r="AX34" i="8" s="1"/>
  <c r="EB35" i="7"/>
  <c r="EC35" i="7" s="1"/>
  <c r="ED35" i="7" s="1"/>
  <c r="EE35" i="7" s="1"/>
  <c r="AQ35" i="7" s="1"/>
  <c r="P35" i="7" s="1"/>
  <c r="S35" i="7" s="1"/>
  <c r="BP37" i="1"/>
  <c r="BQ37" i="1"/>
  <c r="BL37" i="1"/>
  <c r="BM37" i="1"/>
  <c r="BR37" i="2"/>
  <c r="BS37" i="2"/>
  <c r="BN37" i="2"/>
  <c r="BO37" i="2"/>
  <c r="BK33" i="10"/>
  <c r="BL33" i="10" s="1"/>
  <c r="W34" i="9"/>
  <c r="AH34" i="9" s="1"/>
  <c r="AG34" i="9"/>
  <c r="DE34" i="9"/>
  <c r="DC34" i="9"/>
  <c r="DF34" i="9"/>
  <c r="DG34" i="9"/>
  <c r="DD34" i="9"/>
  <c r="Y34" i="9"/>
  <c r="Q34" i="9"/>
  <c r="R34" i="9" s="1"/>
  <c r="AS34" i="9" s="1"/>
  <c r="AG38" i="3"/>
  <c r="EY33" i="10"/>
  <c r="EZ33" i="10" s="1"/>
  <c r="FA33" i="10" s="1"/>
  <c r="EC33" i="10"/>
  <c r="EE33" i="10"/>
  <c r="EF33" i="10"/>
  <c r="EB33" i="10"/>
  <c r="ED33" i="10"/>
  <c r="CV34" i="9"/>
  <c r="CU34" i="9"/>
  <c r="CT34" i="9"/>
  <c r="CW34" i="9"/>
  <c r="CX34" i="9"/>
  <c r="BS35" i="6"/>
  <c r="BR35" i="6"/>
  <c r="DR34" i="9"/>
  <c r="DO34" i="9"/>
  <c r="DQ34" i="9"/>
  <c r="DN34" i="9"/>
  <c r="DP34" i="9"/>
  <c r="DG38" i="3"/>
  <c r="DE38" i="3"/>
  <c r="DC38" i="3"/>
  <c r="DD38" i="3"/>
  <c r="DF38" i="3"/>
  <c r="Q38" i="3"/>
  <c r="R38" i="3" s="1"/>
  <c r="AS38" i="3" s="1"/>
  <c r="Y38" i="3"/>
  <c r="CX38" i="3"/>
  <c r="CU38" i="3"/>
  <c r="CV38" i="3"/>
  <c r="CW38" i="3"/>
  <c r="CT38" i="3"/>
  <c r="W38" i="3"/>
  <c r="AH38" i="3" s="1"/>
  <c r="DR38" i="3"/>
  <c r="DO38" i="3"/>
  <c r="DQ38" i="3"/>
  <c r="DP38" i="3"/>
  <c r="DN38" i="3"/>
  <c r="BC36" i="5" l="1"/>
  <c r="BD36" i="5" s="1"/>
  <c r="DW36" i="5"/>
  <c r="BB36" i="5"/>
  <c r="DX36" i="5"/>
  <c r="EA36" i="5"/>
  <c r="DZ36" i="5"/>
  <c r="BE36" i="5"/>
  <c r="BF36" i="5" s="1"/>
  <c r="BG36" i="5" s="1"/>
  <c r="BB35" i="6"/>
  <c r="BC35" i="6" s="1"/>
  <c r="BO35" i="6"/>
  <c r="BP35" i="6" s="1"/>
  <c r="AZ36" i="4"/>
  <c r="BA36" i="4" s="1"/>
  <c r="BQ36" i="4"/>
  <c r="BS36" i="4" s="1"/>
  <c r="AL34" i="9"/>
  <c r="AI34" i="9"/>
  <c r="AJ34" i="9" s="1"/>
  <c r="BR37" i="1"/>
  <c r="BP37" i="2"/>
  <c r="BO36" i="4"/>
  <c r="BN36" i="4"/>
  <c r="BT37" i="2"/>
  <c r="BN37" i="1"/>
  <c r="AT35" i="7"/>
  <c r="X34" i="9"/>
  <c r="Z34" i="9" s="1"/>
  <c r="BT35" i="6"/>
  <c r="AK34" i="9"/>
  <c r="DS34" i="9"/>
  <c r="DT34" i="9" s="1"/>
  <c r="AK38" i="3"/>
  <c r="EG33" i="10"/>
  <c r="EH33" i="10" s="1"/>
  <c r="EI33" i="10" s="1"/>
  <c r="EJ33" i="10" s="1"/>
  <c r="AV33" i="10" s="1"/>
  <c r="U33" i="10" s="1"/>
  <c r="X33" i="10" s="1"/>
  <c r="AL38" i="3"/>
  <c r="AI38" i="3"/>
  <c r="AJ38" i="3" s="1"/>
  <c r="CY34" i="9"/>
  <c r="CZ34" i="9" s="1"/>
  <c r="DH34" i="9"/>
  <c r="DI34" i="9" s="1"/>
  <c r="X38" i="3"/>
  <c r="Z38" i="3" s="1"/>
  <c r="BT38" i="3" s="1"/>
  <c r="BE34" i="8"/>
  <c r="AY34" i="8"/>
  <c r="BY34" i="8"/>
  <c r="BZ34" i="8" s="1"/>
  <c r="DH38" i="3"/>
  <c r="DI38" i="3" s="1"/>
  <c r="DS38" i="3"/>
  <c r="DT38" i="3" s="1"/>
  <c r="CY38" i="3"/>
  <c r="CZ38" i="3" s="1"/>
  <c r="EB36" i="5" l="1"/>
  <c r="EC36" i="5" s="1"/>
  <c r="ED36" i="5" s="1"/>
  <c r="EE36" i="5" s="1"/>
  <c r="AQ36" i="5" s="1"/>
  <c r="P36" i="5" s="1"/>
  <c r="S36" i="5" s="1"/>
  <c r="AT36" i="5" s="1"/>
  <c r="BA36" i="5" s="1"/>
  <c r="BR36" i="4"/>
  <c r="BT36" i="4" s="1"/>
  <c r="BP36" i="4"/>
  <c r="AM34" i="9"/>
  <c r="BB34" i="9" s="1"/>
  <c r="AM38" i="3"/>
  <c r="AZ38" i="3" s="1"/>
  <c r="BS37" i="1"/>
  <c r="BT37" i="1"/>
  <c r="BU37" i="1" s="1"/>
  <c r="BA35" i="7"/>
  <c r="AU35" i="7"/>
  <c r="BU35" i="7"/>
  <c r="BV35" i="7" s="1"/>
  <c r="BV37" i="2"/>
  <c r="BW37" i="2" s="1"/>
  <c r="BU37" i="2"/>
  <c r="BU35" i="6"/>
  <c r="CA35" i="6" s="1"/>
  <c r="CB35" i="6" s="1"/>
  <c r="BV35" i="6"/>
  <c r="BW35" i="6" s="1"/>
  <c r="DJ34" i="9"/>
  <c r="DK34" i="9" s="1"/>
  <c r="BT34" i="9"/>
  <c r="BQ34" i="8"/>
  <c r="BL34" i="8"/>
  <c r="BM34" i="8" s="1"/>
  <c r="AY33" i="10"/>
  <c r="BB34" i="8"/>
  <c r="BC34" i="8" s="1"/>
  <c r="AZ34" i="8"/>
  <c r="BA34" i="8" s="1"/>
  <c r="DJ38" i="3"/>
  <c r="DK38" i="3" s="1"/>
  <c r="BU36" i="5" l="1"/>
  <c r="BV36" i="5" s="1"/>
  <c r="AU36" i="5"/>
  <c r="AX36" i="5" s="1"/>
  <c r="AY36" i="5" s="1"/>
  <c r="BU36" i="4"/>
  <c r="CH36" i="4" s="1"/>
  <c r="BC38" i="3"/>
  <c r="BE38" i="3" s="1"/>
  <c r="AZ34" i="9"/>
  <c r="BC34" i="9"/>
  <c r="BE34" i="9" s="1"/>
  <c r="BB38" i="3"/>
  <c r="BM36" i="5"/>
  <c r="BH36" i="5"/>
  <c r="BI36" i="5" s="1"/>
  <c r="AV35" i="7"/>
  <c r="AW35" i="7" s="1"/>
  <c r="AX35" i="7"/>
  <c r="AY35" i="7" s="1"/>
  <c r="BH35" i="7"/>
  <c r="BI35" i="7" s="1"/>
  <c r="BM35" i="7"/>
  <c r="CH35" i="6"/>
  <c r="BV36" i="4"/>
  <c r="BW36" i="4" s="1"/>
  <c r="CH37" i="2"/>
  <c r="CA37" i="2"/>
  <c r="CB37" i="2" s="1"/>
  <c r="CF37" i="1"/>
  <c r="BY37" i="1"/>
  <c r="BZ37" i="1" s="1"/>
  <c r="BF33" i="10"/>
  <c r="AZ33" i="10"/>
  <c r="BZ33" i="10"/>
  <c r="CA33" i="10" s="1"/>
  <c r="DU34" i="9"/>
  <c r="DV34" i="9" s="1"/>
  <c r="ES34" i="9"/>
  <c r="BO34" i="8"/>
  <c r="BN34" i="8"/>
  <c r="BR34" i="8"/>
  <c r="BS34" i="8"/>
  <c r="CE35" i="6"/>
  <c r="CD35" i="6"/>
  <c r="DU38" i="3"/>
  <c r="DV38" i="3" s="1"/>
  <c r="ES38" i="3"/>
  <c r="AV36" i="5" l="1"/>
  <c r="AW36" i="5" s="1"/>
  <c r="CA36" i="4"/>
  <c r="CB36" i="4" s="1"/>
  <c r="CD36" i="4" s="1"/>
  <c r="BD38" i="3"/>
  <c r="BF38" i="3" s="1"/>
  <c r="BG38" i="3" s="1"/>
  <c r="BD34" i="9"/>
  <c r="BF34" i="9" s="1"/>
  <c r="BG34" i="9" s="1"/>
  <c r="BK36" i="5"/>
  <c r="BJ36" i="5"/>
  <c r="BO36" i="5"/>
  <c r="BN36" i="5"/>
  <c r="BN35" i="7"/>
  <c r="BO35" i="7"/>
  <c r="CB37" i="1"/>
  <c r="CC37" i="1"/>
  <c r="BJ35" i="7"/>
  <c r="BK35" i="7"/>
  <c r="CE37" i="2"/>
  <c r="CD37" i="2"/>
  <c r="CF35" i="6"/>
  <c r="CG35" i="6" s="1"/>
  <c r="CI35" i="6" s="1"/>
  <c r="CJ35" i="6" s="1"/>
  <c r="CK35" i="6" s="1"/>
  <c r="CM35" i="6" s="1"/>
  <c r="E35" i="6" s="1"/>
  <c r="C36" i="6" s="1"/>
  <c r="EA34" i="9"/>
  <c r="DW34" i="9"/>
  <c r="DY34" i="9"/>
  <c r="DX34" i="9"/>
  <c r="DZ34" i="9"/>
  <c r="BC33" i="10"/>
  <c r="BD33" i="10" s="1"/>
  <c r="BA33" i="10"/>
  <c r="BB33" i="10" s="1"/>
  <c r="BT34" i="8"/>
  <c r="BR33" i="10"/>
  <c r="BM33" i="10"/>
  <c r="BN33" i="10" s="1"/>
  <c r="ET34" i="9"/>
  <c r="EU34" i="9" s="1"/>
  <c r="EV34" i="9" s="1"/>
  <c r="BP34" i="8"/>
  <c r="ET38" i="3"/>
  <c r="EU38" i="3" s="1"/>
  <c r="EV38" i="3" s="1"/>
  <c r="EA38" i="3"/>
  <c r="DY38" i="3"/>
  <c r="DX38" i="3"/>
  <c r="DZ38" i="3"/>
  <c r="DW38" i="3"/>
  <c r="CE36" i="4" l="1"/>
  <c r="CF36" i="4" s="1"/>
  <c r="CG36" i="4" s="1"/>
  <c r="CI36" i="4" s="1"/>
  <c r="CJ36" i="4" s="1"/>
  <c r="CK36" i="4" s="1"/>
  <c r="CM36" i="4" s="1"/>
  <c r="E36" i="4" s="1"/>
  <c r="C37" i="4" s="1"/>
  <c r="BL36" i="5"/>
  <c r="CF37" i="2"/>
  <c r="CG37" i="2" s="1"/>
  <c r="CI37" i="2" s="1"/>
  <c r="CJ37" i="2" s="1"/>
  <c r="CK37" i="2" s="1"/>
  <c r="CM37" i="2" s="1"/>
  <c r="E37" i="2" s="1"/>
  <c r="C38" i="2" s="1"/>
  <c r="BP36" i="5"/>
  <c r="BL35" i="7"/>
  <c r="CD37" i="1"/>
  <c r="CE37" i="1" s="1"/>
  <c r="CG37" i="1" s="1"/>
  <c r="CH37" i="1" s="1"/>
  <c r="CI37" i="1" s="1"/>
  <c r="CK37" i="1" s="1"/>
  <c r="E37" i="1" s="1"/>
  <c r="BP35" i="7"/>
  <c r="BU34" i="8"/>
  <c r="BV34" i="8"/>
  <c r="BW34" i="8" s="1"/>
  <c r="BT33" i="10"/>
  <c r="BS33" i="10"/>
  <c r="EB38" i="3"/>
  <c r="EC38" i="3" s="1"/>
  <c r="ED38" i="3" s="1"/>
  <c r="EE38" i="3" s="1"/>
  <c r="AQ38" i="3" s="1"/>
  <c r="P38" i="3" s="1"/>
  <c r="EB34" i="9"/>
  <c r="EC34" i="9" s="1"/>
  <c r="ED34" i="9" s="1"/>
  <c r="EE34" i="9" s="1"/>
  <c r="AQ34" i="9" s="1"/>
  <c r="P34" i="9" s="1"/>
  <c r="S34" i="9" s="1"/>
  <c r="BO33" i="10"/>
  <c r="BP33" i="10"/>
  <c r="BR36" i="5" l="1"/>
  <c r="BS36" i="5" s="1"/>
  <c r="BQ36" i="5"/>
  <c r="CD36" i="5" s="1"/>
  <c r="F37" i="2"/>
  <c r="BQ35" i="7"/>
  <c r="CD35" i="7" s="1"/>
  <c r="S38" i="3"/>
  <c r="AT38" i="3" s="1"/>
  <c r="F37" i="1"/>
  <c r="H37" i="2" s="1"/>
  <c r="C38" i="1"/>
  <c r="BR35" i="7"/>
  <c r="BS35" i="7" s="1"/>
  <c r="BQ33" i="10"/>
  <c r="BU33" i="10"/>
  <c r="F35" i="6"/>
  <c r="CH34" i="8"/>
  <c r="CA34" i="8"/>
  <c r="CB34" i="8" s="1"/>
  <c r="AT34" i="9"/>
  <c r="BW35" i="7" l="1"/>
  <c r="BX35" i="7" s="1"/>
  <c r="CA35" i="7" s="1"/>
  <c r="I37" i="2"/>
  <c r="J37" i="2" s="1"/>
  <c r="D37" i="4" s="1"/>
  <c r="K37" i="4" s="1"/>
  <c r="M37" i="4" s="1"/>
  <c r="BW36" i="5"/>
  <c r="BX36" i="5" s="1"/>
  <c r="CA36" i="5" s="1"/>
  <c r="BA38" i="3"/>
  <c r="BH38" i="3" s="1"/>
  <c r="BI38" i="3" s="1"/>
  <c r="BU38" i="3"/>
  <c r="BV38" i="3" s="1"/>
  <c r="AU38" i="3"/>
  <c r="AV38" i="3" s="1"/>
  <c r="AW38" i="3" s="1"/>
  <c r="K38" i="2"/>
  <c r="M38" i="2" s="1"/>
  <c r="G38" i="1"/>
  <c r="K38" i="1" s="1"/>
  <c r="F36" i="4"/>
  <c r="BZ35" i="7"/>
  <c r="BW33" i="10"/>
  <c r="BX33" i="10" s="1"/>
  <c r="BV33" i="10"/>
  <c r="CB33" i="10" s="1"/>
  <c r="CC33" i="10" s="1"/>
  <c r="I35" i="6"/>
  <c r="J35" i="6" s="1"/>
  <c r="D35" i="8" s="1"/>
  <c r="D35" i="9" s="1"/>
  <c r="BA34" i="9"/>
  <c r="AU34" i="9"/>
  <c r="BU34" i="9"/>
  <c r="BV34" i="9" s="1"/>
  <c r="CE34" i="8"/>
  <c r="CD34" i="8"/>
  <c r="I36" i="4" l="1"/>
  <c r="J36" i="4" s="1"/>
  <c r="D36" i="6" s="1"/>
  <c r="BZ36" i="5"/>
  <c r="D37" i="5"/>
  <c r="G37" i="6" s="1"/>
  <c r="CB36" i="5"/>
  <c r="CC36" i="5" s="1"/>
  <c r="CE36" i="5" s="1"/>
  <c r="CF36" i="5" s="1"/>
  <c r="CG36" i="5" s="1"/>
  <c r="CI36" i="5" s="1"/>
  <c r="E36" i="5" s="1"/>
  <c r="C37" i="5" s="1"/>
  <c r="G37" i="5" s="1"/>
  <c r="I37" i="5" s="1"/>
  <c r="BM38" i="3"/>
  <c r="BO38" i="3" s="1"/>
  <c r="AX38" i="3"/>
  <c r="AY38" i="3" s="1"/>
  <c r="CB35" i="7"/>
  <c r="CC35" i="7" s="1"/>
  <c r="CE35" i="7" s="1"/>
  <c r="CF35" i="7" s="1"/>
  <c r="CG35" i="7" s="1"/>
  <c r="CI35" i="7" s="1"/>
  <c r="E35" i="7" s="1"/>
  <c r="C36" i="7" s="1"/>
  <c r="EK38" i="1"/>
  <c r="CS38" i="1"/>
  <c r="O38" i="1"/>
  <c r="EM38" i="2"/>
  <c r="CU38" i="2"/>
  <c r="Q38" i="2"/>
  <c r="CI33" i="10"/>
  <c r="CF34" i="8"/>
  <c r="CG34" i="8" s="1"/>
  <c r="CI34" i="8" s="1"/>
  <c r="CJ34" i="8" s="1"/>
  <c r="CK34" i="8" s="1"/>
  <c r="CE33" i="10"/>
  <c r="CF33" i="10"/>
  <c r="G35" i="10"/>
  <c r="BH34" i="9"/>
  <c r="BI34" i="9" s="1"/>
  <c r="BM34" i="9"/>
  <c r="AX34" i="9"/>
  <c r="AY34" i="9" s="1"/>
  <c r="AV34" i="9"/>
  <c r="AW34" i="9" s="1"/>
  <c r="BJ38" i="3"/>
  <c r="BK38" i="3"/>
  <c r="K36" i="6" l="1"/>
  <c r="M36" i="6" s="1"/>
  <c r="Q36" i="6" s="1"/>
  <c r="D36" i="7"/>
  <c r="G36" i="8" s="1"/>
  <c r="BN38" i="3"/>
  <c r="EM37" i="4"/>
  <c r="CU37" i="4"/>
  <c r="Q37" i="4"/>
  <c r="CM34" i="8"/>
  <c r="E34" i="8" s="1"/>
  <c r="C35" i="8" s="1"/>
  <c r="K35" i="8" s="1"/>
  <c r="M35" i="8" s="1"/>
  <c r="F36" i="5"/>
  <c r="H36" i="6" s="1"/>
  <c r="DF38" i="2"/>
  <c r="AS38" i="2"/>
  <c r="DQ38" i="2"/>
  <c r="CW38" i="2"/>
  <c r="AI38" i="2"/>
  <c r="AJ38" i="2"/>
  <c r="S38" i="2"/>
  <c r="X38" i="2"/>
  <c r="Z38" i="2" s="1"/>
  <c r="Q38" i="1"/>
  <c r="AG38" i="1"/>
  <c r="V38" i="1"/>
  <c r="X38" i="1" s="1"/>
  <c r="AH38" i="1"/>
  <c r="DO38" i="1"/>
  <c r="DD38" i="1"/>
  <c r="AQ38" i="1"/>
  <c r="CU38" i="1"/>
  <c r="BJ34" i="9"/>
  <c r="BK34" i="9"/>
  <c r="CG33" i="10"/>
  <c r="CH33" i="10" s="1"/>
  <c r="CJ33" i="10" s="1"/>
  <c r="CK33" i="10" s="1"/>
  <c r="CL33" i="10" s="1"/>
  <c r="CN33" i="10" s="1"/>
  <c r="E33" i="10" s="1"/>
  <c r="BO34" i="9"/>
  <c r="BN34" i="9"/>
  <c r="BL38" i="3"/>
  <c r="BP38" i="3"/>
  <c r="EM36" i="6" l="1"/>
  <c r="CU36" i="6"/>
  <c r="AI37" i="4"/>
  <c r="X37" i="4"/>
  <c r="Z37" i="4" s="1"/>
  <c r="S37" i="4"/>
  <c r="AJ37" i="4"/>
  <c r="DQ37" i="4"/>
  <c r="DF37" i="4"/>
  <c r="AS37" i="4"/>
  <c r="CW37" i="4"/>
  <c r="G36" i="7"/>
  <c r="I36" i="7" s="1"/>
  <c r="M36" i="7" s="1"/>
  <c r="EI37" i="5"/>
  <c r="CQ37" i="5"/>
  <c r="M37" i="5"/>
  <c r="Y38" i="1"/>
  <c r="Z38" i="1" s="1"/>
  <c r="BR38" i="3"/>
  <c r="BS38" i="3" s="1"/>
  <c r="AA38" i="2"/>
  <c r="AB38" i="2" s="1"/>
  <c r="AK38" i="2"/>
  <c r="AI38" i="1"/>
  <c r="DB38" i="2"/>
  <c r="DA38" i="2"/>
  <c r="CY38" i="2"/>
  <c r="CX38" i="2"/>
  <c r="CZ38" i="2"/>
  <c r="CW38" i="1"/>
  <c r="CY38" i="1"/>
  <c r="CX38" i="1"/>
  <c r="CV38" i="1"/>
  <c r="CZ38" i="1"/>
  <c r="DU38" i="2"/>
  <c r="DS38" i="2"/>
  <c r="DR38" i="2"/>
  <c r="DT38" i="2"/>
  <c r="DV38" i="2"/>
  <c r="DG38" i="1"/>
  <c r="DI38" i="1"/>
  <c r="DE38" i="1"/>
  <c r="DF38" i="1"/>
  <c r="DH38" i="1"/>
  <c r="S38" i="1"/>
  <c r="T38" i="1" s="1"/>
  <c r="AU38" i="1" s="1"/>
  <c r="AA38" i="1"/>
  <c r="DI38" i="2"/>
  <c r="DH38" i="2"/>
  <c r="DK38" i="2"/>
  <c r="DJ38" i="2"/>
  <c r="DG38" i="2"/>
  <c r="F34" i="8"/>
  <c r="I34" i="8" s="1"/>
  <c r="J34" i="8" s="1"/>
  <c r="D34" i="10" s="1"/>
  <c r="DQ38" i="1"/>
  <c r="DT38" i="1"/>
  <c r="DR38" i="1"/>
  <c r="DS38" i="1"/>
  <c r="DP38" i="1"/>
  <c r="CW36" i="6"/>
  <c r="DF36" i="6"/>
  <c r="AS36" i="6"/>
  <c r="DQ36" i="6"/>
  <c r="AI36" i="6"/>
  <c r="X36" i="6"/>
  <c r="Z36" i="6" s="1"/>
  <c r="S36" i="6"/>
  <c r="AJ36" i="6"/>
  <c r="AC38" i="2"/>
  <c r="U38" i="2"/>
  <c r="V38" i="2" s="1"/>
  <c r="AW38" i="2" s="1"/>
  <c r="F35" i="7"/>
  <c r="H35" i="8" s="1"/>
  <c r="CQ36" i="7"/>
  <c r="BP34" i="9"/>
  <c r="C34" i="10"/>
  <c r="EM35" i="8"/>
  <c r="Q35" i="8"/>
  <c r="CU35" i="8"/>
  <c r="BL34" i="9"/>
  <c r="BQ38" i="3"/>
  <c r="EI36" i="7" l="1"/>
  <c r="AM38" i="2"/>
  <c r="AD38" i="2"/>
  <c r="BX38" i="2" s="1"/>
  <c r="AL38" i="2"/>
  <c r="DB37" i="4"/>
  <c r="CZ37" i="4"/>
  <c r="CY37" i="4"/>
  <c r="CX37" i="4"/>
  <c r="DA37" i="4"/>
  <c r="DG37" i="4"/>
  <c r="DH37" i="4"/>
  <c r="DK37" i="4"/>
  <c r="DJ37" i="4"/>
  <c r="DI37" i="4"/>
  <c r="DR37" i="4"/>
  <c r="DS37" i="4"/>
  <c r="DU37" i="4"/>
  <c r="DT37" i="4"/>
  <c r="DV37" i="4"/>
  <c r="AC37" i="4"/>
  <c r="U37" i="4"/>
  <c r="V37" i="4" s="1"/>
  <c r="AW37" i="4" s="1"/>
  <c r="AA37" i="4"/>
  <c r="AK37" i="4"/>
  <c r="AF37" i="5"/>
  <c r="AE37" i="5"/>
  <c r="O37" i="5"/>
  <c r="T37" i="5"/>
  <c r="V37" i="5" s="1"/>
  <c r="DB37" i="5"/>
  <c r="CS37" i="5"/>
  <c r="AO37" i="5"/>
  <c r="DM37" i="5"/>
  <c r="AB38" i="1"/>
  <c r="BV38" i="1" s="1"/>
  <c r="AJ38" i="1"/>
  <c r="AO38" i="2"/>
  <c r="AP38" i="2"/>
  <c r="AM38" i="1"/>
  <c r="AK38" i="1"/>
  <c r="DU38" i="1"/>
  <c r="DV38" i="1" s="1"/>
  <c r="AN38" i="1"/>
  <c r="DL38" i="2"/>
  <c r="DM38" i="2" s="1"/>
  <c r="DC38" i="2"/>
  <c r="DD38" i="2" s="1"/>
  <c r="DJ38" i="1"/>
  <c r="DK38" i="1" s="1"/>
  <c r="DR36" i="6"/>
  <c r="DU36" i="6"/>
  <c r="DT36" i="6"/>
  <c r="DS36" i="6"/>
  <c r="DV36" i="6"/>
  <c r="DA38" i="1"/>
  <c r="DB38" i="1" s="1"/>
  <c r="U36" i="6"/>
  <c r="V36" i="6" s="1"/>
  <c r="AW36" i="6" s="1"/>
  <c r="AC36" i="6"/>
  <c r="DG36" i="6"/>
  <c r="DI36" i="6"/>
  <c r="DJ36" i="6"/>
  <c r="DK36" i="6"/>
  <c r="DH36" i="6"/>
  <c r="CS36" i="7"/>
  <c r="DB36" i="7"/>
  <c r="DM36" i="7"/>
  <c r="AO36" i="7"/>
  <c r="AA36" i="6"/>
  <c r="AO36" i="6" s="1"/>
  <c r="DB36" i="6"/>
  <c r="CY36" i="6"/>
  <c r="CZ36" i="6"/>
  <c r="CX36" i="6"/>
  <c r="DA36" i="6"/>
  <c r="O36" i="7"/>
  <c r="AE36" i="7"/>
  <c r="T36" i="7"/>
  <c r="V36" i="7" s="1"/>
  <c r="AF36" i="7"/>
  <c r="AK36" i="6"/>
  <c r="DW38" i="2"/>
  <c r="DX38" i="2" s="1"/>
  <c r="L34" i="10"/>
  <c r="N34" i="10" s="1"/>
  <c r="S35" i="8"/>
  <c r="AI35" i="8"/>
  <c r="AJ35" i="8"/>
  <c r="X35" i="8"/>
  <c r="Z35" i="8" s="1"/>
  <c r="F33" i="10"/>
  <c r="BR34" i="9"/>
  <c r="BS34" i="9" s="1"/>
  <c r="BQ34" i="9"/>
  <c r="CW35" i="8"/>
  <c r="AS35" i="8"/>
  <c r="DQ35" i="8"/>
  <c r="DF35" i="8"/>
  <c r="CD38" i="3"/>
  <c r="BW38" i="3"/>
  <c r="BX38" i="3" s="1"/>
  <c r="I33" i="10" l="1"/>
  <c r="J33" i="10" s="1"/>
  <c r="K33" i="10" s="1"/>
  <c r="I33" i="1" s="1"/>
  <c r="AN38" i="2"/>
  <c r="AQ38" i="2"/>
  <c r="W37" i="5"/>
  <c r="X37" i="5" s="1"/>
  <c r="DC37" i="4"/>
  <c r="DD37" i="4" s="1"/>
  <c r="DL37" i="4"/>
  <c r="DM37" i="4" s="1"/>
  <c r="AG37" i="5"/>
  <c r="AL38" i="1"/>
  <c r="DW37" i="4"/>
  <c r="DX37" i="4" s="1"/>
  <c r="AP37" i="4"/>
  <c r="AB37" i="4"/>
  <c r="AD37" i="4" s="1"/>
  <c r="AO37" i="4"/>
  <c r="AM37" i="4"/>
  <c r="AL37" i="4"/>
  <c r="CW37" i="5"/>
  <c r="CX37" i="5"/>
  <c r="CU37" i="5"/>
  <c r="CV37" i="5"/>
  <c r="CT37" i="5"/>
  <c r="DC37" i="5"/>
  <c r="DE37" i="5"/>
  <c r="DG37" i="5"/>
  <c r="DF37" i="5"/>
  <c r="DD37" i="5"/>
  <c r="Q37" i="5"/>
  <c r="R37" i="5" s="1"/>
  <c r="AS37" i="5" s="1"/>
  <c r="Y37" i="5"/>
  <c r="DN37" i="5"/>
  <c r="DP37" i="5"/>
  <c r="DR37" i="5"/>
  <c r="DO37" i="5"/>
  <c r="DQ37" i="5"/>
  <c r="AO38" i="1"/>
  <c r="BB38" i="1" s="1"/>
  <c r="DN38" i="2"/>
  <c r="DO38" i="2" s="1"/>
  <c r="EW38" i="2" s="1"/>
  <c r="EX38" i="2" s="1"/>
  <c r="EY38" i="2" s="1"/>
  <c r="EZ38" i="2" s="1"/>
  <c r="AP36" i="6"/>
  <c r="AQ36" i="6" s="1"/>
  <c r="DW36" i="6"/>
  <c r="DX36" i="6" s="1"/>
  <c r="Y36" i="7"/>
  <c r="Q36" i="7"/>
  <c r="R36" i="7" s="1"/>
  <c r="AS36" i="7" s="1"/>
  <c r="DP36" i="7"/>
  <c r="DN36" i="7"/>
  <c r="DO36" i="7"/>
  <c r="DR36" i="7"/>
  <c r="DQ36" i="7"/>
  <c r="DC36" i="6"/>
  <c r="DD36" i="6" s="1"/>
  <c r="CW36" i="7"/>
  <c r="CT36" i="7"/>
  <c r="CV36" i="7"/>
  <c r="CX36" i="7"/>
  <c r="CU36" i="7"/>
  <c r="DL38" i="1"/>
  <c r="DM38" i="1" s="1"/>
  <c r="DD36" i="7"/>
  <c r="DF36" i="7"/>
  <c r="DC36" i="7"/>
  <c r="DG36" i="7"/>
  <c r="DE36" i="7"/>
  <c r="AA35" i="8"/>
  <c r="AP35" i="8" s="1"/>
  <c r="W36" i="7"/>
  <c r="X36" i="7" s="1"/>
  <c r="AM36" i="6"/>
  <c r="AB36" i="6"/>
  <c r="AD36" i="6" s="1"/>
  <c r="AL36" i="6"/>
  <c r="DL36" i="6"/>
  <c r="DM36" i="6" s="1"/>
  <c r="AG36" i="7"/>
  <c r="DT35" i="8"/>
  <c r="DS35" i="8"/>
  <c r="DV35" i="8"/>
  <c r="DR35" i="8"/>
  <c r="DU35" i="8"/>
  <c r="AK35" i="8"/>
  <c r="AC35" i="8"/>
  <c r="U35" i="8"/>
  <c r="V35" i="8" s="1"/>
  <c r="AW35" i="8" s="1"/>
  <c r="DA35" i="8"/>
  <c r="CZ35" i="8"/>
  <c r="CX35" i="8"/>
  <c r="DB35" i="8"/>
  <c r="CY35" i="8"/>
  <c r="CD34" i="9"/>
  <c r="BW34" i="9"/>
  <c r="BX34" i="9" s="1"/>
  <c r="DK35" i="8"/>
  <c r="DH35" i="8"/>
  <c r="DJ35" i="8"/>
  <c r="DG35" i="8"/>
  <c r="DI35" i="8"/>
  <c r="EN34" i="10"/>
  <c r="CV34" i="10"/>
  <c r="R34" i="10"/>
  <c r="BZ38" i="3"/>
  <c r="CA38" i="3"/>
  <c r="BG38" i="2" l="1"/>
  <c r="BH38" i="2" s="1"/>
  <c r="AL37" i="5"/>
  <c r="AH37" i="5"/>
  <c r="AI37" i="5"/>
  <c r="BF38" i="2"/>
  <c r="DY38" i="2"/>
  <c r="DZ38" i="2" s="1"/>
  <c r="EB38" i="2" s="1"/>
  <c r="BD38" i="2"/>
  <c r="DN37" i="4"/>
  <c r="DO37" i="4" s="1"/>
  <c r="DY37" i="4" s="1"/>
  <c r="DZ37" i="4" s="1"/>
  <c r="EE37" i="4" s="1"/>
  <c r="Z37" i="5"/>
  <c r="BT37" i="5" s="1"/>
  <c r="AK37" i="5"/>
  <c r="CY37" i="5"/>
  <c r="CZ37" i="5" s="1"/>
  <c r="AQ37" i="4"/>
  <c r="BD37" i="4" s="1"/>
  <c r="BE38" i="1"/>
  <c r="BG38" i="1" s="1"/>
  <c r="BX37" i="4"/>
  <c r="BD38" i="1"/>
  <c r="AN37" i="4"/>
  <c r="DH37" i="5"/>
  <c r="DI37" i="5" s="1"/>
  <c r="DS37" i="5"/>
  <c r="DT37" i="5" s="1"/>
  <c r="Z36" i="7"/>
  <c r="BT36" i="7" s="1"/>
  <c r="AL35" i="8"/>
  <c r="AO35" i="8"/>
  <c r="AQ35" i="8" s="1"/>
  <c r="AB35" i="8"/>
  <c r="AD35" i="8" s="1"/>
  <c r="BX35" i="8" s="1"/>
  <c r="AN36" i="6"/>
  <c r="BG36" i="6" s="1"/>
  <c r="BI36" i="6" s="1"/>
  <c r="AM35" i="8"/>
  <c r="DN36" i="6"/>
  <c r="DO36" i="6" s="1"/>
  <c r="EW36" i="6" s="1"/>
  <c r="EX36" i="6" s="1"/>
  <c r="EY36" i="6" s="1"/>
  <c r="EZ36" i="6" s="1"/>
  <c r="DW38" i="1"/>
  <c r="DX38" i="1" s="1"/>
  <c r="EU38" i="1"/>
  <c r="AL36" i="7"/>
  <c r="AK36" i="7"/>
  <c r="DH36" i="7"/>
  <c r="DI36" i="7" s="1"/>
  <c r="AH36" i="7"/>
  <c r="CY36" i="7"/>
  <c r="CZ36" i="7" s="1"/>
  <c r="AI36" i="7"/>
  <c r="DS36" i="7"/>
  <c r="DT36" i="7" s="1"/>
  <c r="BX36" i="6"/>
  <c r="BF36" i="6"/>
  <c r="BD36" i="6"/>
  <c r="DW35" i="8"/>
  <c r="DX35" i="8" s="1"/>
  <c r="CA34" i="9"/>
  <c r="BZ34" i="9"/>
  <c r="DG34" i="10"/>
  <c r="DR34" i="10"/>
  <c r="AT34" i="10"/>
  <c r="CX34" i="10"/>
  <c r="Y34" i="10"/>
  <c r="AA34" i="10" s="1"/>
  <c r="AK34" i="10"/>
  <c r="T34" i="10"/>
  <c r="AJ34" i="10"/>
  <c r="DL35" i="8"/>
  <c r="DM35" i="8" s="1"/>
  <c r="DC35" i="8"/>
  <c r="DD35" i="8" s="1"/>
  <c r="CB38" i="3"/>
  <c r="CC38" i="3" s="1"/>
  <c r="CE38" i="3" s="1"/>
  <c r="CF38" i="3" s="1"/>
  <c r="CG38" i="3" s="1"/>
  <c r="CI38" i="3" s="1"/>
  <c r="E38" i="3" s="1"/>
  <c r="C39" i="3" s="1"/>
  <c r="BI38" i="2" l="1"/>
  <c r="BJ38" i="2" s="1"/>
  <c r="BK38" i="2" s="1"/>
  <c r="AJ37" i="5"/>
  <c r="AM37" i="5"/>
  <c r="AZ37" i="5" s="1"/>
  <c r="EA38" i="2"/>
  <c r="EC37" i="4"/>
  <c r="EB37" i="4"/>
  <c r="ED38" i="2"/>
  <c r="EA37" i="4"/>
  <c r="ED37" i="4"/>
  <c r="EC38" i="2"/>
  <c r="EE38" i="2"/>
  <c r="EW37" i="4"/>
  <c r="EX37" i="4" s="1"/>
  <c r="EY37" i="4" s="1"/>
  <c r="EZ37" i="4" s="1"/>
  <c r="DJ37" i="5"/>
  <c r="DK37" i="5" s="1"/>
  <c r="DU37" i="5" s="1"/>
  <c r="DV37" i="5" s="1"/>
  <c r="BB37" i="5"/>
  <c r="BF37" i="4"/>
  <c r="BF38" i="1"/>
  <c r="BH38" i="1" s="1"/>
  <c r="BI38" i="1" s="1"/>
  <c r="BG37" i="4"/>
  <c r="BH37" i="4" s="1"/>
  <c r="AN35" i="8"/>
  <c r="BG35" i="8" s="1"/>
  <c r="BH35" i="8" s="1"/>
  <c r="BH36" i="6"/>
  <c r="BJ36" i="6" s="1"/>
  <c r="BK36" i="6" s="1"/>
  <c r="DY36" i="6"/>
  <c r="DZ36" i="6" s="1"/>
  <c r="ED36" i="6" s="1"/>
  <c r="BF35" i="8"/>
  <c r="DJ36" i="7"/>
  <c r="DK36" i="7" s="1"/>
  <c r="ES36" i="7" s="1"/>
  <c r="AM36" i="7"/>
  <c r="BD35" i="8"/>
  <c r="EV38" i="1"/>
  <c r="EW38" i="1" s="1"/>
  <c r="EX38" i="1" s="1"/>
  <c r="DZ38" i="1"/>
  <c r="EC38" i="1"/>
  <c r="DY38" i="1"/>
  <c r="EB38" i="1"/>
  <c r="EA38" i="1"/>
  <c r="AJ36" i="7"/>
  <c r="AL34" i="10"/>
  <c r="CB34" i="9"/>
  <c r="CC34" i="9" s="1"/>
  <c r="CE34" i="9" s="1"/>
  <c r="CF34" i="9" s="1"/>
  <c r="CG34" i="9" s="1"/>
  <c r="DB34" i="10"/>
  <c r="DC34" i="10"/>
  <c r="CZ34" i="10"/>
  <c r="DA34" i="10"/>
  <c r="CY34" i="10"/>
  <c r="DW34" i="10"/>
  <c r="DU34" i="10"/>
  <c r="DV34" i="10"/>
  <c r="DT34" i="10"/>
  <c r="DS34" i="10"/>
  <c r="AD34" i="10"/>
  <c r="V34" i="10"/>
  <c r="W34" i="10" s="1"/>
  <c r="AX34" i="10" s="1"/>
  <c r="AB34" i="10"/>
  <c r="AQ34" i="10" s="1"/>
  <c r="DH34" i="10"/>
  <c r="DI34" i="10"/>
  <c r="DJ34" i="10"/>
  <c r="DL34" i="10"/>
  <c r="DK34" i="10"/>
  <c r="DN35" i="8"/>
  <c r="DO35" i="8" s="1"/>
  <c r="BC37" i="5" l="1"/>
  <c r="BE37" i="5" s="1"/>
  <c r="ES37" i="5"/>
  <c r="ET37" i="5" s="1"/>
  <c r="EU37" i="5" s="1"/>
  <c r="EV37" i="5" s="1"/>
  <c r="EF38" i="2"/>
  <c r="EG38" i="2" s="1"/>
  <c r="EH38" i="2" s="1"/>
  <c r="EI38" i="2" s="1"/>
  <c r="AU38" i="2" s="1"/>
  <c r="T38" i="2" s="1"/>
  <c r="W38" i="2" s="1"/>
  <c r="AX38" i="2" s="1"/>
  <c r="BE38" i="2" s="1"/>
  <c r="EF37" i="4"/>
  <c r="EG37" i="4" s="1"/>
  <c r="EH37" i="4" s="1"/>
  <c r="EI37" i="4" s="1"/>
  <c r="AU37" i="4" s="1"/>
  <c r="T37" i="4" s="1"/>
  <c r="W37" i="4" s="1"/>
  <c r="AX37" i="4" s="1"/>
  <c r="EA36" i="6"/>
  <c r="EE36" i="6"/>
  <c r="BI37" i="4"/>
  <c r="BJ37" i="4" s="1"/>
  <c r="BK37" i="4" s="1"/>
  <c r="BD37" i="5"/>
  <c r="BF37" i="5" s="1"/>
  <c r="BG37" i="5" s="1"/>
  <c r="CI34" i="9"/>
  <c r="E34" i="9" s="1"/>
  <c r="C35" i="9" s="1"/>
  <c r="G35" i="9" s="1"/>
  <c r="I35" i="9" s="1"/>
  <c r="DZ37" i="5"/>
  <c r="DX37" i="5"/>
  <c r="DW37" i="5"/>
  <c r="EA37" i="5"/>
  <c r="DY37" i="5"/>
  <c r="EB36" i="6"/>
  <c r="BI35" i="8"/>
  <c r="BJ35" i="8" s="1"/>
  <c r="BK35" i="8" s="1"/>
  <c r="EC36" i="6"/>
  <c r="DU36" i="7"/>
  <c r="DV36" i="7" s="1"/>
  <c r="EA36" i="7" s="1"/>
  <c r="BC36" i="7"/>
  <c r="BE36" i="7" s="1"/>
  <c r="BB36" i="7"/>
  <c r="AZ36" i="7"/>
  <c r="ED38" i="1"/>
  <c r="EE38" i="1" s="1"/>
  <c r="EF38" i="1" s="1"/>
  <c r="EG38" i="1" s="1"/>
  <c r="AS38" i="1" s="1"/>
  <c r="R38" i="1" s="1"/>
  <c r="U38" i="1" s="1"/>
  <c r="ET36" i="7"/>
  <c r="EU36" i="7" s="1"/>
  <c r="EV36" i="7" s="1"/>
  <c r="DX34" i="10"/>
  <c r="DY34" i="10" s="1"/>
  <c r="DM34" i="10"/>
  <c r="DN34" i="10" s="1"/>
  <c r="AC34" i="10"/>
  <c r="AE34" i="10" s="1"/>
  <c r="DY35" i="8"/>
  <c r="DZ35" i="8" s="1"/>
  <c r="EW35" i="8"/>
  <c r="AN34" i="10"/>
  <c r="AM34" i="10"/>
  <c r="AP34" i="10"/>
  <c r="AR34" i="10" s="1"/>
  <c r="DD34" i="10"/>
  <c r="DE34" i="10" s="1"/>
  <c r="F38" i="3"/>
  <c r="H38" i="4" s="1"/>
  <c r="G39" i="3"/>
  <c r="I39" i="3" s="1"/>
  <c r="BY38" i="2" l="1"/>
  <c r="BZ38" i="2" s="1"/>
  <c r="AY38" i="2"/>
  <c r="AZ38" i="2" s="1"/>
  <c r="BA38" i="2" s="1"/>
  <c r="EF36" i="6"/>
  <c r="EG36" i="6" s="1"/>
  <c r="EH36" i="6" s="1"/>
  <c r="EI36" i="6" s="1"/>
  <c r="AU36" i="6" s="1"/>
  <c r="T36" i="6" s="1"/>
  <c r="W36" i="6" s="1"/>
  <c r="AX36" i="6" s="1"/>
  <c r="EB37" i="5"/>
  <c r="EC37" i="5" s="1"/>
  <c r="ED37" i="5" s="1"/>
  <c r="EE37" i="5" s="1"/>
  <c r="AQ37" i="5" s="1"/>
  <c r="P37" i="5" s="1"/>
  <c r="S37" i="5" s="1"/>
  <c r="AT37" i="5" s="1"/>
  <c r="BY37" i="4"/>
  <c r="BZ37" i="4" s="1"/>
  <c r="BE37" i="4"/>
  <c r="BL37" i="4" s="1"/>
  <c r="BM37" i="4" s="1"/>
  <c r="AY37" i="4"/>
  <c r="AZ37" i="4" s="1"/>
  <c r="BA37" i="4" s="1"/>
  <c r="DX36" i="7"/>
  <c r="DY36" i="7"/>
  <c r="DW36" i="7"/>
  <c r="BD36" i="7"/>
  <c r="BF36" i="7" s="1"/>
  <c r="BG36" i="7" s="1"/>
  <c r="DZ36" i="7"/>
  <c r="AO34" i="10"/>
  <c r="BH34" i="10" s="1"/>
  <c r="AV38" i="1"/>
  <c r="BL38" i="2"/>
  <c r="BM38" i="2" s="1"/>
  <c r="BQ38" i="2"/>
  <c r="F34" i="9"/>
  <c r="H34" i="10" s="1"/>
  <c r="BE34" i="10"/>
  <c r="EE35" i="8"/>
  <c r="EC35" i="8"/>
  <c r="EB35" i="8"/>
  <c r="ED35" i="8"/>
  <c r="EA35" i="8"/>
  <c r="BY34" i="10"/>
  <c r="BG34" i="10"/>
  <c r="M35" i="9"/>
  <c r="CQ35" i="9"/>
  <c r="EI35" i="9"/>
  <c r="DO34" i="10"/>
  <c r="DP34" i="10" s="1"/>
  <c r="EX35" i="8"/>
  <c r="EY35" i="8" s="1"/>
  <c r="EZ35" i="8" s="1"/>
  <c r="CQ39" i="3"/>
  <c r="M39" i="3"/>
  <c r="EI39" i="3"/>
  <c r="BB38" i="2" l="1"/>
  <c r="BC38" i="2" s="1"/>
  <c r="BQ37" i="4"/>
  <c r="BU37" i="5"/>
  <c r="BV37" i="5" s="1"/>
  <c r="AU37" i="5"/>
  <c r="BA37" i="5"/>
  <c r="EB36" i="7"/>
  <c r="EC36" i="7" s="1"/>
  <c r="ED36" i="7" s="1"/>
  <c r="EE36" i="7" s="1"/>
  <c r="AQ36" i="7" s="1"/>
  <c r="P36" i="7" s="1"/>
  <c r="S36" i="7" s="1"/>
  <c r="AT36" i="7" s="1"/>
  <c r="BB37" i="4"/>
  <c r="BC37" i="4" s="1"/>
  <c r="AY36" i="6"/>
  <c r="BE36" i="6"/>
  <c r="BY36" i="6"/>
  <c r="BZ36" i="6" s="1"/>
  <c r="BO38" i="2"/>
  <c r="BN38" i="2"/>
  <c r="BN37" i="4"/>
  <c r="BO37" i="4"/>
  <c r="BS37" i="4"/>
  <c r="BR37" i="4"/>
  <c r="BC38" i="1"/>
  <c r="AW38" i="1"/>
  <c r="BW38" i="1"/>
  <c r="BX38" i="1" s="1"/>
  <c r="BR38" i="2"/>
  <c r="BS38" i="2"/>
  <c r="EF35" i="8"/>
  <c r="EG35" i="8" s="1"/>
  <c r="EH35" i="8" s="1"/>
  <c r="EI35" i="8" s="1"/>
  <c r="AU35" i="8" s="1"/>
  <c r="T35" i="8" s="1"/>
  <c r="DB35" i="9"/>
  <c r="DM35" i="9"/>
  <c r="AO35" i="9"/>
  <c r="CS35" i="9"/>
  <c r="T35" i="9"/>
  <c r="V35" i="9" s="1"/>
  <c r="AE35" i="9"/>
  <c r="O35" i="9"/>
  <c r="AF35" i="9"/>
  <c r="DZ34" i="10"/>
  <c r="EA34" i="10" s="1"/>
  <c r="EX34" i="10"/>
  <c r="BJ34" i="10"/>
  <c r="BI34" i="10"/>
  <c r="O39" i="3"/>
  <c r="AF39" i="3"/>
  <c r="AE39" i="3"/>
  <c r="T39" i="3"/>
  <c r="V39" i="3" s="1"/>
  <c r="AO39" i="3"/>
  <c r="CS39" i="3"/>
  <c r="DM39" i="3"/>
  <c r="DB39" i="3"/>
  <c r="BH37" i="5" l="1"/>
  <c r="BI37" i="5" s="1"/>
  <c r="BM37" i="5"/>
  <c r="AX37" i="5"/>
  <c r="AY37" i="5" s="1"/>
  <c r="AV37" i="5"/>
  <c r="AW37" i="5" s="1"/>
  <c r="BT38" i="2"/>
  <c r="BL36" i="6"/>
  <c r="BM36" i="6" s="1"/>
  <c r="BQ36" i="6"/>
  <c r="BB36" i="6"/>
  <c r="BC36" i="6" s="1"/>
  <c r="AZ36" i="6"/>
  <c r="BA36" i="6" s="1"/>
  <c r="BU36" i="7"/>
  <c r="BV36" i="7" s="1"/>
  <c r="BA36" i="7"/>
  <c r="BM36" i="7" s="1"/>
  <c r="AU36" i="7"/>
  <c r="AV36" i="7" s="1"/>
  <c r="AW36" i="7" s="1"/>
  <c r="W35" i="8"/>
  <c r="AX35" i="8" s="1"/>
  <c r="BP38" i="2"/>
  <c r="BT37" i="4"/>
  <c r="BP37" i="4"/>
  <c r="AZ38" i="1"/>
  <c r="BA38" i="1" s="1"/>
  <c r="AX38" i="1"/>
  <c r="AY38" i="1" s="1"/>
  <c r="BJ38" i="1"/>
  <c r="BK38" i="1" s="1"/>
  <c r="BO38" i="1"/>
  <c r="BK34" i="10"/>
  <c r="BL34" i="10" s="1"/>
  <c r="AG35" i="9"/>
  <c r="W35" i="9"/>
  <c r="AK35" i="9" s="1"/>
  <c r="CT35" i="9"/>
  <c r="CX35" i="9"/>
  <c r="CW35" i="9"/>
  <c r="CU35" i="9"/>
  <c r="CV35" i="9"/>
  <c r="EF34" i="10"/>
  <c r="ED34" i="10"/>
  <c r="EB34" i="10"/>
  <c r="EE34" i="10"/>
  <c r="EC34" i="10"/>
  <c r="DR35" i="9"/>
  <c r="DO35" i="9"/>
  <c r="DQ35" i="9"/>
  <c r="DP35" i="9"/>
  <c r="DN35" i="9"/>
  <c r="W39" i="3"/>
  <c r="AK39" i="3" s="1"/>
  <c r="DD35" i="9"/>
  <c r="DE35" i="9"/>
  <c r="DG35" i="9"/>
  <c r="DF35" i="9"/>
  <c r="DC35" i="9"/>
  <c r="Y35" i="9"/>
  <c r="Q35" i="9"/>
  <c r="R35" i="9" s="1"/>
  <c r="AS35" i="9" s="1"/>
  <c r="EY34" i="10"/>
  <c r="EZ34" i="10" s="1"/>
  <c r="FA34" i="10" s="1"/>
  <c r="AG39" i="3"/>
  <c r="CX39" i="3"/>
  <c r="CU39" i="3"/>
  <c r="CT39" i="3"/>
  <c r="CW39" i="3"/>
  <c r="CV39" i="3"/>
  <c r="Y39" i="3"/>
  <c r="Q39" i="3"/>
  <c r="R39" i="3" s="1"/>
  <c r="AS39" i="3" s="1"/>
  <c r="DR39" i="3"/>
  <c r="DQ39" i="3"/>
  <c r="DP39" i="3"/>
  <c r="DO39" i="3"/>
  <c r="DN39" i="3"/>
  <c r="DG39" i="3"/>
  <c r="DC39" i="3"/>
  <c r="DF39" i="3"/>
  <c r="DD39" i="3"/>
  <c r="DE39" i="3"/>
  <c r="BU38" i="2" l="1"/>
  <c r="BV38" i="2"/>
  <c r="BW38" i="2" s="1"/>
  <c r="BO37" i="5"/>
  <c r="BN37" i="5"/>
  <c r="BK37" i="5"/>
  <c r="BJ37" i="5"/>
  <c r="AL39" i="3"/>
  <c r="AM39" i="3" s="1"/>
  <c r="AI39" i="3"/>
  <c r="BH36" i="7"/>
  <c r="BI36" i="7" s="1"/>
  <c r="BK36" i="7" s="1"/>
  <c r="AX36" i="7"/>
  <c r="AY36" i="7" s="1"/>
  <c r="BR36" i="6"/>
  <c r="BS36" i="6"/>
  <c r="BN36" i="6"/>
  <c r="BO36" i="6"/>
  <c r="BY35" i="8"/>
  <c r="BZ35" i="8" s="1"/>
  <c r="BE35" i="8"/>
  <c r="BQ35" i="8" s="1"/>
  <c r="AY35" i="8"/>
  <c r="AZ35" i="8" s="1"/>
  <c r="BA35" i="8" s="1"/>
  <c r="AH39" i="3"/>
  <c r="X39" i="3"/>
  <c r="Z39" i="3" s="1"/>
  <c r="DS35" i="9"/>
  <c r="DT35" i="9" s="1"/>
  <c r="DH35" i="9"/>
  <c r="DI35" i="9" s="1"/>
  <c r="CH38" i="2"/>
  <c r="CA38" i="2"/>
  <c r="CB38" i="2" s="1"/>
  <c r="BQ38" i="1"/>
  <c r="BP38" i="1"/>
  <c r="BL38" i="1"/>
  <c r="BM38" i="1"/>
  <c r="BO36" i="7"/>
  <c r="BN36" i="7"/>
  <c r="BV37" i="4"/>
  <c r="BW37" i="4" s="1"/>
  <c r="BU37" i="4"/>
  <c r="AL35" i="9"/>
  <c r="AM35" i="9" s="1"/>
  <c r="X35" i="9"/>
  <c r="Z35" i="9" s="1"/>
  <c r="BT35" i="9" s="1"/>
  <c r="AH35" i="9"/>
  <c r="EG34" i="10"/>
  <c r="EH34" i="10" s="1"/>
  <c r="EI34" i="10" s="1"/>
  <c r="EJ34" i="10" s="1"/>
  <c r="AV34" i="10" s="1"/>
  <c r="U34" i="10" s="1"/>
  <c r="X34" i="10" s="1"/>
  <c r="CY35" i="9"/>
  <c r="CZ35" i="9" s="1"/>
  <c r="AI35" i="9"/>
  <c r="CY39" i="3"/>
  <c r="CZ39" i="3" s="1"/>
  <c r="DH39" i="3"/>
  <c r="DI39" i="3" s="1"/>
  <c r="DS39" i="3"/>
  <c r="DT39" i="3" s="1"/>
  <c r="BP37" i="5" l="1"/>
  <c r="BL37" i="5"/>
  <c r="AJ39" i="3"/>
  <c r="BC39" i="3" s="1"/>
  <c r="BJ36" i="7"/>
  <c r="BL36" i="7" s="1"/>
  <c r="BB35" i="8"/>
  <c r="BC35" i="8" s="1"/>
  <c r="BL35" i="8"/>
  <c r="BM35" i="8" s="1"/>
  <c r="BO35" i="8" s="1"/>
  <c r="BP36" i="6"/>
  <c r="BT36" i="6"/>
  <c r="BP36" i="7"/>
  <c r="DJ35" i="9"/>
  <c r="DK35" i="9" s="1"/>
  <c r="DU35" i="9" s="1"/>
  <c r="DV35" i="9" s="1"/>
  <c r="BR38" i="1"/>
  <c r="BN38" i="1"/>
  <c r="CH37" i="4"/>
  <c r="CA37" i="4"/>
  <c r="CB37" i="4" s="1"/>
  <c r="CD38" i="2"/>
  <c r="CE38" i="2"/>
  <c r="AJ35" i="9"/>
  <c r="BC35" i="9" s="1"/>
  <c r="BB35" i="9"/>
  <c r="BS35" i="8"/>
  <c r="BR35" i="8"/>
  <c r="AZ35" i="9"/>
  <c r="AY34" i="10"/>
  <c r="DJ39" i="3"/>
  <c r="DK39" i="3" s="1"/>
  <c r="BT39" i="3"/>
  <c r="BB39" i="3"/>
  <c r="AZ39" i="3"/>
  <c r="BT38" i="1" l="1"/>
  <c r="BU38" i="1" s="1"/>
  <c r="BQ37" i="5"/>
  <c r="BW37" i="5" s="1"/>
  <c r="BX37" i="5" s="1"/>
  <c r="BR37" i="5"/>
  <c r="BS37" i="5" s="1"/>
  <c r="BN35" i="8"/>
  <c r="BP35" i="8" s="1"/>
  <c r="BS38" i="1"/>
  <c r="CF38" i="1" s="1"/>
  <c r="ES35" i="9"/>
  <c r="ET35" i="9" s="1"/>
  <c r="EU35" i="9" s="1"/>
  <c r="EV35" i="9" s="1"/>
  <c r="BU36" i="6"/>
  <c r="BV36" i="6"/>
  <c r="BW36" i="6" s="1"/>
  <c r="BT35" i="8"/>
  <c r="CF38" i="2"/>
  <c r="CG38" i="2" s="1"/>
  <c r="CI38" i="2" s="1"/>
  <c r="CJ38" i="2" s="1"/>
  <c r="CK38" i="2" s="1"/>
  <c r="CM38" i="2" s="1"/>
  <c r="E38" i="2" s="1"/>
  <c r="C39" i="2" s="1"/>
  <c r="CE37" i="4"/>
  <c r="CD37" i="4"/>
  <c r="BQ36" i="7"/>
  <c r="BR36" i="7"/>
  <c r="BS36" i="7" s="1"/>
  <c r="BF34" i="10"/>
  <c r="AZ34" i="10"/>
  <c r="BZ34" i="10"/>
  <c r="CA34" i="10" s="1"/>
  <c r="BD35" i="9"/>
  <c r="BE35" i="9"/>
  <c r="DY35" i="9"/>
  <c r="EA35" i="9"/>
  <c r="DZ35" i="9"/>
  <c r="DW35" i="9"/>
  <c r="DX35" i="9"/>
  <c r="DU39" i="3"/>
  <c r="DV39" i="3" s="1"/>
  <c r="ES39" i="3"/>
  <c r="BD39" i="3"/>
  <c r="BE39" i="3"/>
  <c r="CD37" i="5" l="1"/>
  <c r="BY38" i="1"/>
  <c r="BZ38" i="1" s="1"/>
  <c r="CB38" i="1" s="1"/>
  <c r="BV35" i="8"/>
  <c r="BW35" i="8" s="1"/>
  <c r="CA37" i="5"/>
  <c r="BZ37" i="5"/>
  <c r="CH36" i="6"/>
  <c r="CA36" i="6"/>
  <c r="CB36" i="6" s="1"/>
  <c r="F38" i="2"/>
  <c r="CF37" i="4"/>
  <c r="CG37" i="4" s="1"/>
  <c r="CI37" i="4" s="1"/>
  <c r="CJ37" i="4" s="1"/>
  <c r="CK37" i="4" s="1"/>
  <c r="CM37" i="4" s="1"/>
  <c r="E37" i="4" s="1"/>
  <c r="C38" i="4" s="1"/>
  <c r="BU35" i="8"/>
  <c r="CA35" i="8" s="1"/>
  <c r="CB35" i="8" s="1"/>
  <c r="CD36" i="7"/>
  <c r="BW36" i="7"/>
  <c r="BX36" i="7" s="1"/>
  <c r="EB35" i="9"/>
  <c r="EC35" i="9" s="1"/>
  <c r="ED35" i="9" s="1"/>
  <c r="EE35" i="9" s="1"/>
  <c r="AQ35" i="9" s="1"/>
  <c r="P35" i="9" s="1"/>
  <c r="S35" i="9" s="1"/>
  <c r="BF35" i="9"/>
  <c r="BG35" i="9" s="1"/>
  <c r="BC34" i="10"/>
  <c r="BD34" i="10" s="1"/>
  <c r="BA34" i="10"/>
  <c r="BB34" i="10" s="1"/>
  <c r="BM34" i="10"/>
  <c r="BN34" i="10" s="1"/>
  <c r="BR34" i="10"/>
  <c r="ET39" i="3"/>
  <c r="EU39" i="3" s="1"/>
  <c r="EV39" i="3" s="1"/>
  <c r="BF39" i="3"/>
  <c r="BG39" i="3" s="1"/>
  <c r="EA39" i="3"/>
  <c r="DX39" i="3"/>
  <c r="DZ39" i="3"/>
  <c r="DW39" i="3"/>
  <c r="DY39" i="3"/>
  <c r="CC38" i="1" l="1"/>
  <c r="CD38" i="1" s="1"/>
  <c r="CE38" i="1" s="1"/>
  <c r="CG38" i="1" s="1"/>
  <c r="CH38" i="1" s="1"/>
  <c r="CI38" i="1" s="1"/>
  <c r="CK38" i="1" s="1"/>
  <c r="E38" i="1" s="1"/>
  <c r="CB37" i="5"/>
  <c r="CC37" i="5" s="1"/>
  <c r="CE37" i="5" s="1"/>
  <c r="CF37" i="5" s="1"/>
  <c r="CG37" i="5" s="1"/>
  <c r="CI37" i="5" s="1"/>
  <c r="E37" i="5" s="1"/>
  <c r="C38" i="5" s="1"/>
  <c r="CD36" i="6"/>
  <c r="CE36" i="6"/>
  <c r="CH35" i="8"/>
  <c r="F37" i="4"/>
  <c r="BZ36" i="7"/>
  <c r="CA36" i="7"/>
  <c r="CE35" i="8"/>
  <c r="CD35" i="8"/>
  <c r="AT35" i="9"/>
  <c r="BT34" i="10"/>
  <c r="BS34" i="10"/>
  <c r="BP34" i="10"/>
  <c r="BO34" i="10"/>
  <c r="EB39" i="3"/>
  <c r="EC39" i="3" s="1"/>
  <c r="ED39" i="3" s="1"/>
  <c r="EE39" i="3" s="1"/>
  <c r="AQ39" i="3" s="1"/>
  <c r="P39" i="3" s="1"/>
  <c r="I37" i="4" l="1"/>
  <c r="J37" i="4" s="1"/>
  <c r="D37" i="6" s="1"/>
  <c r="D37" i="7" s="1"/>
  <c r="G37" i="8" s="1"/>
  <c r="F37" i="5"/>
  <c r="H37" i="6" s="1"/>
  <c r="CF36" i="6"/>
  <c r="CG36" i="6" s="1"/>
  <c r="CI36" i="6" s="1"/>
  <c r="CJ36" i="6" s="1"/>
  <c r="CK36" i="6" s="1"/>
  <c r="CM36" i="6" s="1"/>
  <c r="E36" i="6" s="1"/>
  <c r="C37" i="6" s="1"/>
  <c r="S39" i="3"/>
  <c r="AT39" i="3" s="1"/>
  <c r="CB36" i="7"/>
  <c r="CC36" i="7" s="1"/>
  <c r="CE36" i="7" s="1"/>
  <c r="CF36" i="7" s="1"/>
  <c r="CG36" i="7" s="1"/>
  <c r="C39" i="1"/>
  <c r="F38" i="1"/>
  <c r="H38" i="2" s="1"/>
  <c r="I38" i="2" s="1"/>
  <c r="BU34" i="10"/>
  <c r="BQ34" i="10"/>
  <c r="CF35" i="8"/>
  <c r="CG35" i="8" s="1"/>
  <c r="CI35" i="8" s="1"/>
  <c r="CJ35" i="8" s="1"/>
  <c r="CK35" i="8" s="1"/>
  <c r="CM35" i="8" s="1"/>
  <c r="E35" i="8" s="1"/>
  <c r="C36" i="8" s="1"/>
  <c r="BA35" i="9"/>
  <c r="AU35" i="9"/>
  <c r="BU35" i="9"/>
  <c r="BV35" i="9" s="1"/>
  <c r="CI36" i="7" l="1"/>
  <c r="E36" i="7" s="1"/>
  <c r="BV34" i="10"/>
  <c r="CB34" i="10" s="1"/>
  <c r="CC34" i="10" s="1"/>
  <c r="AU39" i="3"/>
  <c r="AX39" i="3" s="1"/>
  <c r="AY39" i="3" s="1"/>
  <c r="BU39" i="3"/>
  <c r="BV39" i="3" s="1"/>
  <c r="BA39" i="3"/>
  <c r="BM39" i="3" s="1"/>
  <c r="K39" i="2"/>
  <c r="M39" i="2" s="1"/>
  <c r="G39" i="1"/>
  <c r="K39" i="1" s="1"/>
  <c r="BW34" i="10"/>
  <c r="BX34" i="10" s="1"/>
  <c r="AX35" i="9"/>
  <c r="AY35" i="9" s="1"/>
  <c r="AV35" i="9"/>
  <c r="AW35" i="9" s="1"/>
  <c r="BM35" i="9"/>
  <c r="BH35" i="9"/>
  <c r="BI35" i="9" s="1"/>
  <c r="J38" i="2" l="1"/>
  <c r="D38" i="4" s="1"/>
  <c r="C37" i="7"/>
  <c r="G37" i="7" s="1"/>
  <c r="I37" i="7" s="1"/>
  <c r="K37" i="6"/>
  <c r="M37" i="6" s="1"/>
  <c r="CU37" i="6" s="1"/>
  <c r="DQ37" i="6" s="1"/>
  <c r="CI34" i="10"/>
  <c r="BH39" i="3"/>
  <c r="BI39" i="3" s="1"/>
  <c r="BJ39" i="3" s="1"/>
  <c r="F36" i="7"/>
  <c r="H36" i="8" s="1"/>
  <c r="AV39" i="3"/>
  <c r="AW39" i="3" s="1"/>
  <c r="F36" i="6"/>
  <c r="I36" i="6" s="1"/>
  <c r="J36" i="6" s="1"/>
  <c r="D36" i="8" s="1"/>
  <c r="D36" i="9" s="1"/>
  <c r="G36" i="10" s="1"/>
  <c r="O39" i="1"/>
  <c r="EK39" i="1"/>
  <c r="CS39" i="1"/>
  <c r="CU39" i="2"/>
  <c r="EM39" i="2"/>
  <c r="Q39" i="2"/>
  <c r="CF34" i="10"/>
  <c r="CE34" i="10"/>
  <c r="BJ35" i="9"/>
  <c r="BK35" i="9"/>
  <c r="BN35" i="9"/>
  <c r="BO35" i="9"/>
  <c r="F35" i="8"/>
  <c r="I35" i="8" s="1"/>
  <c r="J35" i="8" s="1"/>
  <c r="D35" i="10" s="1"/>
  <c r="BO39" i="3"/>
  <c r="BN39" i="3"/>
  <c r="K38" i="4" l="1"/>
  <c r="M38" i="4" s="1"/>
  <c r="Q38" i="4" s="1"/>
  <c r="D38" i="5"/>
  <c r="G38" i="5" s="1"/>
  <c r="I38" i="5" s="1"/>
  <c r="BK39" i="3"/>
  <c r="BL39" i="3" s="1"/>
  <c r="CW37" i="6"/>
  <c r="CY37" i="6" s="1"/>
  <c r="DF37" i="6"/>
  <c r="DJ37" i="6" s="1"/>
  <c r="AS37" i="6"/>
  <c r="EM37" i="6"/>
  <c r="Q37" i="6"/>
  <c r="AI37" i="6" s="1"/>
  <c r="EI37" i="7"/>
  <c r="M37" i="7"/>
  <c r="CQ37" i="7"/>
  <c r="BP39" i="3"/>
  <c r="K36" i="8"/>
  <c r="M36" i="8" s="1"/>
  <c r="Q36" i="8" s="1"/>
  <c r="S39" i="2"/>
  <c r="AI39" i="2"/>
  <c r="AJ39" i="2"/>
  <c r="X39" i="2"/>
  <c r="Z39" i="2" s="1"/>
  <c r="AS39" i="2"/>
  <c r="DQ39" i="2"/>
  <c r="DF39" i="2"/>
  <c r="CW39" i="2"/>
  <c r="DD39" i="1"/>
  <c r="CU39" i="1"/>
  <c r="AQ39" i="1"/>
  <c r="DO39" i="1"/>
  <c r="V39" i="1"/>
  <c r="X39" i="1" s="1"/>
  <c r="AG39" i="1"/>
  <c r="AH39" i="1"/>
  <c r="Q39" i="1"/>
  <c r="BL35" i="9"/>
  <c r="BP35" i="9"/>
  <c r="DU37" i="6"/>
  <c r="DT37" i="6"/>
  <c r="DS37" i="6"/>
  <c r="DV37" i="6"/>
  <c r="DR37" i="6"/>
  <c r="CG34" i="10"/>
  <c r="CH34" i="10" s="1"/>
  <c r="CJ34" i="10" s="1"/>
  <c r="CK34" i="10" s="1"/>
  <c r="CL34" i="10" s="1"/>
  <c r="CN34" i="10" s="1"/>
  <c r="E34" i="10" s="1"/>
  <c r="CU38" i="4" l="1"/>
  <c r="DF38" i="4" s="1"/>
  <c r="EM38" i="4"/>
  <c r="G38" i="6"/>
  <c r="DI37" i="6"/>
  <c r="DA37" i="6"/>
  <c r="DH37" i="6"/>
  <c r="CZ37" i="6"/>
  <c r="DB37" i="6"/>
  <c r="CX37" i="6"/>
  <c r="DK37" i="6"/>
  <c r="DG37" i="6"/>
  <c r="S37" i="6"/>
  <c r="AC37" i="6" s="1"/>
  <c r="AJ37" i="6"/>
  <c r="AK37" i="6" s="1"/>
  <c r="X37" i="6"/>
  <c r="Z37" i="6" s="1"/>
  <c r="EI38" i="5"/>
  <c r="M38" i="5"/>
  <c r="CQ38" i="5"/>
  <c r="AI38" i="4"/>
  <c r="AJ38" i="4"/>
  <c r="X38" i="4"/>
  <c r="Z38" i="4" s="1"/>
  <c r="S38" i="4"/>
  <c r="DQ38" i="4"/>
  <c r="DB37" i="7"/>
  <c r="CS37" i="7"/>
  <c r="DM37" i="7"/>
  <c r="AO37" i="7"/>
  <c r="AE37" i="7"/>
  <c r="O37" i="7"/>
  <c r="AF37" i="7"/>
  <c r="T37" i="7"/>
  <c r="V37" i="7" s="1"/>
  <c r="CU36" i="8"/>
  <c r="DF36" i="8" s="1"/>
  <c r="EM36" i="8"/>
  <c r="AK39" i="2"/>
  <c r="AI39" i="1"/>
  <c r="Y39" i="1"/>
  <c r="AN39" i="1" s="1"/>
  <c r="AC39" i="2"/>
  <c r="U39" i="2"/>
  <c r="V39" i="2" s="1"/>
  <c r="AW39" i="2" s="1"/>
  <c r="DP39" i="1"/>
  <c r="DS39" i="1"/>
  <c r="DQ39" i="1"/>
  <c r="DR39" i="1"/>
  <c r="DT39" i="1"/>
  <c r="CZ39" i="2"/>
  <c r="CX39" i="2"/>
  <c r="CY39" i="2"/>
  <c r="DA39" i="2"/>
  <c r="DB39" i="2"/>
  <c r="CY39" i="1"/>
  <c r="CV39" i="1"/>
  <c r="CZ39" i="1"/>
  <c r="CW39" i="1"/>
  <c r="CX39" i="1"/>
  <c r="DK39" i="2"/>
  <c r="DG39" i="2"/>
  <c r="DH39" i="2"/>
  <c r="DI39" i="2"/>
  <c r="DJ39" i="2"/>
  <c r="S39" i="1"/>
  <c r="T39" i="1" s="1"/>
  <c r="AU39" i="1" s="1"/>
  <c r="AA39" i="1"/>
  <c r="DI39" i="1"/>
  <c r="DG39" i="1"/>
  <c r="DE39" i="1"/>
  <c r="DF39" i="1"/>
  <c r="DH39" i="1"/>
  <c r="DR39" i="2"/>
  <c r="DV39" i="2"/>
  <c r="DT39" i="2"/>
  <c r="DS39" i="2"/>
  <c r="DU39" i="2"/>
  <c r="AA39" i="2"/>
  <c r="AP39" i="2" s="1"/>
  <c r="DW37" i="6"/>
  <c r="DX37" i="6" s="1"/>
  <c r="C35" i="10"/>
  <c r="AI36" i="8"/>
  <c r="S36" i="8"/>
  <c r="AJ36" i="8"/>
  <c r="X36" i="8"/>
  <c r="Z36" i="8" s="1"/>
  <c r="BR35" i="9"/>
  <c r="BS35" i="9" s="1"/>
  <c r="BQ35" i="9"/>
  <c r="BR39" i="3"/>
  <c r="BS39" i="3" s="1"/>
  <c r="BQ39" i="3"/>
  <c r="AS38" i="4" l="1"/>
  <c r="CW38" i="4"/>
  <c r="DC37" i="6"/>
  <c r="DD37" i="6" s="1"/>
  <c r="DL37" i="6"/>
  <c r="DM37" i="6" s="1"/>
  <c r="AA37" i="6"/>
  <c r="AP37" i="6" s="1"/>
  <c r="W37" i="7"/>
  <c r="AL37" i="7" s="1"/>
  <c r="U37" i="6"/>
  <c r="V37" i="6" s="1"/>
  <c r="AW37" i="6" s="1"/>
  <c r="AK38" i="4"/>
  <c r="DG38" i="4"/>
  <c r="DI38" i="4"/>
  <c r="DJ38" i="4"/>
  <c r="DK38" i="4"/>
  <c r="DH38" i="4"/>
  <c r="AA38" i="4"/>
  <c r="AL38" i="4" s="1"/>
  <c r="DU38" i="4"/>
  <c r="DT38" i="4"/>
  <c r="DV38" i="4"/>
  <c r="DS38" i="4"/>
  <c r="DR38" i="4"/>
  <c r="AO38" i="5"/>
  <c r="DM38" i="5"/>
  <c r="CS38" i="5"/>
  <c r="DB38" i="5"/>
  <c r="O38" i="5"/>
  <c r="T38" i="5"/>
  <c r="V38" i="5" s="1"/>
  <c r="AE38" i="5"/>
  <c r="AF38" i="5"/>
  <c r="U38" i="4"/>
  <c r="V38" i="4" s="1"/>
  <c r="AW38" i="4" s="1"/>
  <c r="AC38" i="4"/>
  <c r="CZ38" i="4"/>
  <c r="DB38" i="4"/>
  <c r="CX38" i="4"/>
  <c r="DA38" i="4"/>
  <c r="CY38" i="4"/>
  <c r="AG37" i="7"/>
  <c r="DR37" i="7"/>
  <c r="DQ37" i="7"/>
  <c r="DO37" i="7"/>
  <c r="DN37" i="7"/>
  <c r="DP37" i="7"/>
  <c r="Y37" i="7"/>
  <c r="Q37" i="7"/>
  <c r="R37" i="7" s="1"/>
  <c r="AS37" i="7" s="1"/>
  <c r="CV37" i="7"/>
  <c r="CX37" i="7"/>
  <c r="CW37" i="7"/>
  <c r="CU37" i="7"/>
  <c r="CT37" i="7"/>
  <c r="DE37" i="7"/>
  <c r="DD37" i="7"/>
  <c r="DF37" i="7"/>
  <c r="DC37" i="7"/>
  <c r="DG37" i="7"/>
  <c r="DQ36" i="8"/>
  <c r="DV36" i="8" s="1"/>
  <c r="CW36" i="8"/>
  <c r="DB36" i="8" s="1"/>
  <c r="AS36" i="8"/>
  <c r="AM39" i="1"/>
  <c r="AO39" i="1" s="1"/>
  <c r="DN37" i="6"/>
  <c r="DO37" i="6" s="1"/>
  <c r="DY37" i="6" s="1"/>
  <c r="DZ37" i="6" s="1"/>
  <c r="Z39" i="1"/>
  <c r="AB39" i="1" s="1"/>
  <c r="AJ39" i="1"/>
  <c r="AL39" i="2"/>
  <c r="AM39" i="2"/>
  <c r="AK39" i="1"/>
  <c r="DC39" i="2"/>
  <c r="DD39" i="2" s="1"/>
  <c r="DA39" i="1"/>
  <c r="DB39" i="1" s="1"/>
  <c r="AO39" i="2"/>
  <c r="AQ39" i="2" s="1"/>
  <c r="AA36" i="8"/>
  <c r="AB36" i="8" s="1"/>
  <c r="DW39" i="2"/>
  <c r="DX39" i="2" s="1"/>
  <c r="AB39" i="2"/>
  <c r="AD39" i="2" s="1"/>
  <c r="DU39" i="1"/>
  <c r="DV39" i="1" s="1"/>
  <c r="DL39" i="2"/>
  <c r="DM39" i="2" s="1"/>
  <c r="DJ39" i="1"/>
  <c r="DK39" i="1" s="1"/>
  <c r="AK36" i="8"/>
  <c r="L35" i="10"/>
  <c r="N35" i="10" s="1"/>
  <c r="F34" i="10"/>
  <c r="U36" i="8"/>
  <c r="V36" i="8" s="1"/>
  <c r="AW36" i="8" s="1"/>
  <c r="AC36" i="8"/>
  <c r="DJ36" i="8"/>
  <c r="DG36" i="8"/>
  <c r="DI36" i="8"/>
  <c r="DK36" i="8"/>
  <c r="DH36" i="8"/>
  <c r="CD35" i="9"/>
  <c r="BW35" i="9"/>
  <c r="BX35" i="9" s="1"/>
  <c r="CD39" i="3"/>
  <c r="BW39" i="3"/>
  <c r="BX39" i="3" s="1"/>
  <c r="AH37" i="7" l="1"/>
  <c r="I34" i="10"/>
  <c r="J34" i="10" s="1"/>
  <c r="K34" i="10" s="1"/>
  <c r="I34" i="1" s="1"/>
  <c r="AL37" i="6"/>
  <c r="AM37" i="6"/>
  <c r="AB37" i="6"/>
  <c r="AD37" i="6" s="1"/>
  <c r="BX37" i="6" s="1"/>
  <c r="AO37" i="6"/>
  <c r="AQ37" i="6" s="1"/>
  <c r="AK37" i="7"/>
  <c r="AM37" i="7" s="1"/>
  <c r="AI37" i="7"/>
  <c r="AJ37" i="7" s="1"/>
  <c r="X37" i="7"/>
  <c r="Z37" i="7" s="1"/>
  <c r="BT37" i="7" s="1"/>
  <c r="AB38" i="4"/>
  <c r="AD38" i="4" s="1"/>
  <c r="BX38" i="4" s="1"/>
  <c r="AP38" i="4"/>
  <c r="AM38" i="4"/>
  <c r="AN38" i="4" s="1"/>
  <c r="CY37" i="7"/>
  <c r="CZ37" i="7" s="1"/>
  <c r="DL39" i="1"/>
  <c r="DM39" i="1" s="1"/>
  <c r="DW39" i="1" s="1"/>
  <c r="DX39" i="1" s="1"/>
  <c r="Q38" i="5"/>
  <c r="R38" i="5" s="1"/>
  <c r="AS38" i="5" s="1"/>
  <c r="Y38" i="5"/>
  <c r="CV38" i="5"/>
  <c r="CX38" i="5"/>
  <c r="CT38" i="5"/>
  <c r="CU38" i="5"/>
  <c r="CW38" i="5"/>
  <c r="DQ38" i="5"/>
  <c r="DO38" i="5"/>
  <c r="DP38" i="5"/>
  <c r="DN38" i="5"/>
  <c r="DR38" i="5"/>
  <c r="DS37" i="7"/>
  <c r="DT37" i="7" s="1"/>
  <c r="DC38" i="4"/>
  <c r="DD38" i="4" s="1"/>
  <c r="DD38" i="5"/>
  <c r="DE38" i="5"/>
  <c r="DG38" i="5"/>
  <c r="DC38" i="5"/>
  <c r="DF38" i="5"/>
  <c r="DW38" i="4"/>
  <c r="DX38" i="4" s="1"/>
  <c r="AG38" i="5"/>
  <c r="AO38" i="4"/>
  <c r="W38" i="5"/>
  <c r="X38" i="5" s="1"/>
  <c r="DL38" i="4"/>
  <c r="DM38" i="4" s="1"/>
  <c r="DH37" i="7"/>
  <c r="DI37" i="7" s="1"/>
  <c r="DA36" i="8"/>
  <c r="DT36" i="8"/>
  <c r="DS36" i="8"/>
  <c r="DU36" i="8"/>
  <c r="DR36" i="8"/>
  <c r="CY36" i="8"/>
  <c r="CX36" i="8"/>
  <c r="CZ36" i="8"/>
  <c r="EW37" i="6"/>
  <c r="EX37" i="6" s="1"/>
  <c r="EY37" i="6" s="1"/>
  <c r="EZ37" i="6" s="1"/>
  <c r="AL36" i="8"/>
  <c r="AP36" i="8"/>
  <c r="BD39" i="1"/>
  <c r="AL39" i="1"/>
  <c r="BE39" i="1" s="1"/>
  <c r="BF39" i="1" s="1"/>
  <c r="AM36" i="8"/>
  <c r="BV39" i="1"/>
  <c r="AO36" i="8"/>
  <c r="BB39" i="1"/>
  <c r="AN39" i="2"/>
  <c r="BG39" i="2" s="1"/>
  <c r="AD36" i="8"/>
  <c r="BX36" i="8" s="1"/>
  <c r="DN39" i="2"/>
  <c r="DO39" i="2" s="1"/>
  <c r="BX39" i="2"/>
  <c r="BF39" i="2"/>
  <c r="BD39" i="2"/>
  <c r="DL36" i="8"/>
  <c r="DM36" i="8" s="1"/>
  <c r="CA35" i="9"/>
  <c r="BZ35" i="9"/>
  <c r="R35" i="10"/>
  <c r="CV35" i="10"/>
  <c r="EN35" i="10"/>
  <c r="ED37" i="6"/>
  <c r="EC37" i="6"/>
  <c r="EB37" i="6"/>
  <c r="EA37" i="6"/>
  <c r="EE37" i="6"/>
  <c r="BZ39" i="3"/>
  <c r="CA39" i="3"/>
  <c r="BD37" i="6" l="1"/>
  <c r="AN37" i="6"/>
  <c r="BG37" i="6" s="1"/>
  <c r="BF37" i="6"/>
  <c r="AQ38" i="4"/>
  <c r="BG38" i="4" s="1"/>
  <c r="BC37" i="7"/>
  <c r="BE37" i="7" s="1"/>
  <c r="EU39" i="1"/>
  <c r="EV39" i="1" s="1"/>
  <c r="EW39" i="1" s="1"/>
  <c r="EX39" i="1" s="1"/>
  <c r="DJ37" i="7"/>
  <c r="DK37" i="7" s="1"/>
  <c r="ES37" i="7" s="1"/>
  <c r="ET37" i="7" s="1"/>
  <c r="EU37" i="7" s="1"/>
  <c r="EV37" i="7" s="1"/>
  <c r="AZ37" i="7"/>
  <c r="BB37" i="7"/>
  <c r="BG39" i="1"/>
  <c r="BH39" i="1" s="1"/>
  <c r="BI39" i="1" s="1"/>
  <c r="AI38" i="5"/>
  <c r="Z38" i="5"/>
  <c r="BT38" i="5" s="1"/>
  <c r="AH38" i="5"/>
  <c r="AL38" i="5"/>
  <c r="CY38" i="5"/>
  <c r="CZ38" i="5" s="1"/>
  <c r="DH38" i="5"/>
  <c r="DI38" i="5" s="1"/>
  <c r="DS38" i="5"/>
  <c r="DT38" i="5" s="1"/>
  <c r="DN38" i="4"/>
  <c r="DO38" i="4" s="1"/>
  <c r="AK38" i="5"/>
  <c r="DW36" i="8"/>
  <c r="DX36" i="8" s="1"/>
  <c r="DC36" i="8"/>
  <c r="DD36" i="8" s="1"/>
  <c r="DN36" i="8" s="1"/>
  <c r="DO36" i="8" s="1"/>
  <c r="EW36" i="8" s="1"/>
  <c r="AQ36" i="8"/>
  <c r="BD36" i="8" s="1"/>
  <c r="AN36" i="8"/>
  <c r="BH39" i="2"/>
  <c r="BI39" i="2"/>
  <c r="DY39" i="2"/>
  <c r="DZ39" i="2" s="1"/>
  <c r="EW39" i="2"/>
  <c r="EB39" i="1"/>
  <c r="DY39" i="1"/>
  <c r="DZ39" i="1"/>
  <c r="EC39" i="1"/>
  <c r="EA39" i="1"/>
  <c r="CB35" i="9"/>
  <c r="CC35" i="9" s="1"/>
  <c r="CE35" i="9" s="1"/>
  <c r="CF35" i="9" s="1"/>
  <c r="CG35" i="9" s="1"/>
  <c r="EF37" i="6"/>
  <c r="EG37" i="6" s="1"/>
  <c r="EH37" i="6" s="1"/>
  <c r="EI37" i="6" s="1"/>
  <c r="AU37" i="6" s="1"/>
  <c r="T37" i="6" s="1"/>
  <c r="Y35" i="10"/>
  <c r="AA35" i="10" s="1"/>
  <c r="AK35" i="10"/>
  <c r="AJ35" i="10"/>
  <c r="T35" i="10"/>
  <c r="AT35" i="10"/>
  <c r="DR35" i="10"/>
  <c r="DG35" i="10"/>
  <c r="CX35" i="10"/>
  <c r="CB39" i="3"/>
  <c r="CC39" i="3" s="1"/>
  <c r="CE39" i="3" s="1"/>
  <c r="CF39" i="3" s="1"/>
  <c r="CG39" i="3" s="1"/>
  <c r="CI39" i="3" s="1"/>
  <c r="E39" i="3" s="1"/>
  <c r="C40" i="3" s="1"/>
  <c r="BI37" i="6" l="1"/>
  <c r="BH37" i="6"/>
  <c r="BF38" i="4"/>
  <c r="BD38" i="4"/>
  <c r="DU37" i="7"/>
  <c r="DV37" i="7" s="1"/>
  <c r="DZ37" i="7" s="1"/>
  <c r="BH38" i="4"/>
  <c r="BI38" i="4"/>
  <c r="BD37" i="7"/>
  <c r="BF37" i="7" s="1"/>
  <c r="BG37" i="7" s="1"/>
  <c r="BG36" i="8"/>
  <c r="BH36" i="8" s="1"/>
  <c r="AJ38" i="5"/>
  <c r="AM38" i="5"/>
  <c r="BB38" i="5" s="1"/>
  <c r="BF36" i="8"/>
  <c r="DY38" i="4"/>
  <c r="DZ38" i="4" s="1"/>
  <c r="EW38" i="4"/>
  <c r="EX38" i="4" s="1"/>
  <c r="EY38" i="4" s="1"/>
  <c r="EZ38" i="4" s="1"/>
  <c r="DJ38" i="5"/>
  <c r="DK38" i="5" s="1"/>
  <c r="CI35" i="9"/>
  <c r="E35" i="9" s="1"/>
  <c r="C36" i="9" s="1"/>
  <c r="G36" i="9" s="1"/>
  <c r="I36" i="9" s="1"/>
  <c r="BJ39" i="2"/>
  <c r="BK39" i="2" s="1"/>
  <c r="W37" i="6"/>
  <c r="AX37" i="6" s="1"/>
  <c r="DY36" i="8"/>
  <c r="DZ36" i="8" s="1"/>
  <c r="EA36" i="8" s="1"/>
  <c r="ED39" i="1"/>
  <c r="EE39" i="1" s="1"/>
  <c r="EF39" i="1" s="1"/>
  <c r="EG39" i="1" s="1"/>
  <c r="AS39" i="1" s="1"/>
  <c r="R39" i="1" s="1"/>
  <c r="U39" i="1" s="1"/>
  <c r="AV39" i="1" s="1"/>
  <c r="EX39" i="2"/>
  <c r="EY39" i="2" s="1"/>
  <c r="EZ39" i="2" s="1"/>
  <c r="EA39" i="2"/>
  <c r="EE39" i="2"/>
  <c r="EC39" i="2"/>
  <c r="EB39" i="2"/>
  <c r="ED39" i="2"/>
  <c r="AL35" i="10"/>
  <c r="DH35" i="10"/>
  <c r="DK35" i="10"/>
  <c r="DJ35" i="10"/>
  <c r="DL35" i="10"/>
  <c r="DI35" i="10"/>
  <c r="AD35" i="10"/>
  <c r="V35" i="10"/>
  <c r="W35" i="10" s="1"/>
  <c r="AX35" i="10" s="1"/>
  <c r="AB35" i="10"/>
  <c r="AC35" i="10" s="1"/>
  <c r="DS35" i="10"/>
  <c r="DW35" i="10"/>
  <c r="DV35" i="10"/>
  <c r="DU35" i="10"/>
  <c r="DT35" i="10"/>
  <c r="EX36" i="8"/>
  <c r="EY36" i="8" s="1"/>
  <c r="EZ36" i="8" s="1"/>
  <c r="DB35" i="10"/>
  <c r="DA35" i="10"/>
  <c r="CY35" i="10"/>
  <c r="CZ35" i="10"/>
  <c r="DC35" i="10"/>
  <c r="BJ37" i="6" l="1"/>
  <c r="BK37" i="6" s="1"/>
  <c r="DX37" i="7"/>
  <c r="DY37" i="7"/>
  <c r="DW37" i="7"/>
  <c r="EA37" i="7"/>
  <c r="BJ38" i="4"/>
  <c r="BK38" i="4" s="1"/>
  <c r="BI36" i="8"/>
  <c r="BJ36" i="8" s="1"/>
  <c r="BK36" i="8" s="1"/>
  <c r="BC38" i="5"/>
  <c r="BD38" i="5" s="1"/>
  <c r="AZ38" i="5"/>
  <c r="F35" i="9"/>
  <c r="H35" i="10" s="1"/>
  <c r="ES38" i="5"/>
  <c r="ET38" i="5" s="1"/>
  <c r="EU38" i="5" s="1"/>
  <c r="EV38" i="5" s="1"/>
  <c r="DU38" i="5"/>
  <c r="DV38" i="5" s="1"/>
  <c r="EB38" i="4"/>
  <c r="EE38" i="4"/>
  <c r="EC38" i="4"/>
  <c r="EA38" i="4"/>
  <c r="ED38" i="4"/>
  <c r="ED36" i="8"/>
  <c r="EC36" i="8"/>
  <c r="EE36" i="8"/>
  <c r="BY37" i="6"/>
  <c r="BZ37" i="6" s="1"/>
  <c r="AY37" i="6"/>
  <c r="BB37" i="6" s="1"/>
  <c r="BC37" i="6" s="1"/>
  <c r="BE37" i="6"/>
  <c r="BL37" i="6" s="1"/>
  <c r="BM37" i="6" s="1"/>
  <c r="EB36" i="8"/>
  <c r="BC39" i="1"/>
  <c r="AW39" i="1"/>
  <c r="BW39" i="1"/>
  <c r="BX39" i="1" s="1"/>
  <c r="EF39" i="2"/>
  <c r="EG39" i="2" s="1"/>
  <c r="EH39" i="2" s="1"/>
  <c r="EI39" i="2" s="1"/>
  <c r="AU39" i="2" s="1"/>
  <c r="T39" i="2" s="1"/>
  <c r="W39" i="2" s="1"/>
  <c r="AE35" i="10"/>
  <c r="BY35" i="10" s="1"/>
  <c r="AM35" i="10"/>
  <c r="AQ35" i="10"/>
  <c r="DX35" i="10"/>
  <c r="DY35" i="10" s="1"/>
  <c r="AN35" i="10"/>
  <c r="DD35" i="10"/>
  <c r="DE35" i="10" s="1"/>
  <c r="AP35" i="10"/>
  <c r="CQ36" i="9"/>
  <c r="EI36" i="9"/>
  <c r="M36" i="9"/>
  <c r="DM35" i="10"/>
  <c r="DN35" i="10" s="1"/>
  <c r="F39" i="3"/>
  <c r="H39" i="4" s="1"/>
  <c r="G40" i="3"/>
  <c r="I40" i="3" s="1"/>
  <c r="EB37" i="7" l="1"/>
  <c r="EC37" i="7" s="1"/>
  <c r="ED37" i="7" s="1"/>
  <c r="EE37" i="7" s="1"/>
  <c r="AQ37" i="7" s="1"/>
  <c r="P37" i="7" s="1"/>
  <c r="S37" i="7" s="1"/>
  <c r="AT37" i="7" s="1"/>
  <c r="AU37" i="7" s="1"/>
  <c r="AV37" i="7" s="1"/>
  <c r="AW37" i="7" s="1"/>
  <c r="BE38" i="5"/>
  <c r="BF38" i="5" s="1"/>
  <c r="BG38" i="5" s="1"/>
  <c r="EF38" i="4"/>
  <c r="EG38" i="4" s="1"/>
  <c r="EH38" i="4" s="1"/>
  <c r="EI38" i="4" s="1"/>
  <c r="AU38" i="4" s="1"/>
  <c r="T38" i="4" s="1"/>
  <c r="W38" i="4" s="1"/>
  <c r="AX38" i="4" s="1"/>
  <c r="DZ38" i="5"/>
  <c r="DW38" i="5"/>
  <c r="DY38" i="5"/>
  <c r="EA38" i="5"/>
  <c r="DX38" i="5"/>
  <c r="EF36" i="8"/>
  <c r="EG36" i="8" s="1"/>
  <c r="EH36" i="8" s="1"/>
  <c r="EI36" i="8" s="1"/>
  <c r="AU36" i="8" s="1"/>
  <c r="T36" i="8" s="1"/>
  <c r="W36" i="8" s="1"/>
  <c r="AX36" i="8" s="1"/>
  <c r="AZ37" i="6"/>
  <c r="BA37" i="6" s="1"/>
  <c r="BQ37" i="6"/>
  <c r="BR37" i="6" s="1"/>
  <c r="DO35" i="10"/>
  <c r="DP35" i="10" s="1"/>
  <c r="DZ35" i="10" s="1"/>
  <c r="EA35" i="10" s="1"/>
  <c r="AX39" i="2"/>
  <c r="AZ39" i="1"/>
  <c r="BA39" i="1" s="1"/>
  <c r="AX39" i="1"/>
  <c r="AY39" i="1" s="1"/>
  <c r="BO39" i="1"/>
  <c r="BJ39" i="1"/>
  <c r="BK39" i="1" s="1"/>
  <c r="AR35" i="10"/>
  <c r="BG35" i="10" s="1"/>
  <c r="AO35" i="10"/>
  <c r="DM36" i="9"/>
  <c r="AO36" i="9"/>
  <c r="CS36" i="9"/>
  <c r="DB36" i="9"/>
  <c r="BN37" i="6"/>
  <c r="BO37" i="6"/>
  <c r="T36" i="9"/>
  <c r="V36" i="9" s="1"/>
  <c r="O36" i="9"/>
  <c r="AF36" i="9"/>
  <c r="AE36" i="9"/>
  <c r="EI40" i="3"/>
  <c r="M40" i="3"/>
  <c r="CQ40" i="3"/>
  <c r="AX37" i="7" l="1"/>
  <c r="AY37" i="7" s="1"/>
  <c r="BA37" i="7"/>
  <c r="BU37" i="7"/>
  <c r="BV37" i="7" s="1"/>
  <c r="EB38" i="5"/>
  <c r="EC38" i="5" s="1"/>
  <c r="ED38" i="5" s="1"/>
  <c r="EE38" i="5" s="1"/>
  <c r="AQ38" i="5" s="1"/>
  <c r="P38" i="5" s="1"/>
  <c r="S38" i="5" s="1"/>
  <c r="AT38" i="5" s="1"/>
  <c r="BE38" i="4"/>
  <c r="AY38" i="4"/>
  <c r="BY38" i="4"/>
  <c r="BZ38" i="4" s="1"/>
  <c r="BS37" i="6"/>
  <c r="BT37" i="6" s="1"/>
  <c r="BH35" i="10"/>
  <c r="BI35" i="10" s="1"/>
  <c r="BE35" i="10"/>
  <c r="EX35" i="10"/>
  <c r="EY35" i="10" s="1"/>
  <c r="EZ35" i="10" s="1"/>
  <c r="FA35" i="10" s="1"/>
  <c r="BL39" i="1"/>
  <c r="BM39" i="1"/>
  <c r="BE39" i="2"/>
  <c r="AY39" i="2"/>
  <c r="BY39" i="2"/>
  <c r="BZ39" i="2" s="1"/>
  <c r="BP39" i="1"/>
  <c r="BQ39" i="1"/>
  <c r="AG36" i="9"/>
  <c r="Y36" i="9"/>
  <c r="Q36" i="9"/>
  <c r="R36" i="9" s="1"/>
  <c r="AS36" i="9" s="1"/>
  <c r="BE36" i="8"/>
  <c r="AY36" i="8"/>
  <c r="BY36" i="8"/>
  <c r="BZ36" i="8" s="1"/>
  <c r="DF36" i="9"/>
  <c r="DC36" i="9"/>
  <c r="DG36" i="9"/>
  <c r="DD36" i="9"/>
  <c r="DE36" i="9"/>
  <c r="W36" i="9"/>
  <c r="AK36" i="9" s="1"/>
  <c r="BP37" i="6"/>
  <c r="EE35" i="10"/>
  <c r="ED35" i="10"/>
  <c r="EF35" i="10"/>
  <c r="EB35" i="10"/>
  <c r="EC35" i="10"/>
  <c r="CT36" i="9"/>
  <c r="CW36" i="9"/>
  <c r="CV36" i="9"/>
  <c r="CU36" i="9"/>
  <c r="CX36" i="9"/>
  <c r="DQ36" i="9"/>
  <c r="DR36" i="9"/>
  <c r="DO36" i="9"/>
  <c r="DN36" i="9"/>
  <c r="DP36" i="9"/>
  <c r="DM40" i="3"/>
  <c r="CS40" i="3"/>
  <c r="AO40" i="3"/>
  <c r="DB40" i="3"/>
  <c r="AE40" i="3"/>
  <c r="AF40" i="3"/>
  <c r="O40" i="3"/>
  <c r="T40" i="3"/>
  <c r="V40" i="3" s="1"/>
  <c r="BM37" i="7" l="1"/>
  <c r="BH37" i="7"/>
  <c r="BI37" i="7" s="1"/>
  <c r="BB38" i="4"/>
  <c r="BC38" i="4" s="1"/>
  <c r="AZ38" i="4"/>
  <c r="BA38" i="4" s="1"/>
  <c r="BQ38" i="4"/>
  <c r="BL38" i="4"/>
  <c r="BM38" i="4" s="1"/>
  <c r="AU38" i="5"/>
  <c r="BA38" i="5"/>
  <c r="BU38" i="5"/>
  <c r="BV38" i="5" s="1"/>
  <c r="BJ35" i="10"/>
  <c r="BK35" i="10" s="1"/>
  <c r="BL35" i="10" s="1"/>
  <c r="BR39" i="1"/>
  <c r="BB39" i="2"/>
  <c r="BC39" i="2" s="1"/>
  <c r="AZ39" i="2"/>
  <c r="BA39" i="2" s="1"/>
  <c r="BQ39" i="2"/>
  <c r="BL39" i="2"/>
  <c r="BM39" i="2" s="1"/>
  <c r="BN39" i="1"/>
  <c r="AI36" i="9"/>
  <c r="EG35" i="10"/>
  <c r="EH35" i="10" s="1"/>
  <c r="EI35" i="10" s="1"/>
  <c r="EJ35" i="10" s="1"/>
  <c r="AV35" i="10" s="1"/>
  <c r="U35" i="10" s="1"/>
  <c r="AL36" i="9"/>
  <c r="AM36" i="9" s="1"/>
  <c r="BQ36" i="8"/>
  <c r="BL36" i="8"/>
  <c r="BM36" i="8" s="1"/>
  <c r="DH36" i="9"/>
  <c r="DI36" i="9" s="1"/>
  <c r="BU37" i="6"/>
  <c r="BV37" i="6"/>
  <c r="BW37" i="6" s="1"/>
  <c r="X36" i="9"/>
  <c r="Z36" i="9" s="1"/>
  <c r="DS36" i="9"/>
  <c r="DT36" i="9" s="1"/>
  <c r="AH36" i="9"/>
  <c r="CY36" i="9"/>
  <c r="CZ36" i="9" s="1"/>
  <c r="BB36" i="8"/>
  <c r="BC36" i="8" s="1"/>
  <c r="AZ36" i="8"/>
  <c r="BA36" i="8" s="1"/>
  <c r="Y40" i="3"/>
  <c r="Q40" i="3"/>
  <c r="R40" i="3" s="1"/>
  <c r="AS40" i="3" s="1"/>
  <c r="DG40" i="3"/>
  <c r="DC40" i="3"/>
  <c r="DD40" i="3"/>
  <c r="DE40" i="3"/>
  <c r="DF40" i="3"/>
  <c r="CX40" i="3"/>
  <c r="CW40" i="3"/>
  <c r="CT40" i="3"/>
  <c r="CU40" i="3"/>
  <c r="CV40" i="3"/>
  <c r="AG40" i="3"/>
  <c r="W40" i="3"/>
  <c r="AL40" i="3" s="1"/>
  <c r="DR40" i="3"/>
  <c r="DO40" i="3"/>
  <c r="DQ40" i="3"/>
  <c r="DN40" i="3"/>
  <c r="DP40" i="3"/>
  <c r="BJ37" i="7" l="1"/>
  <c r="BK37" i="7"/>
  <c r="BN37" i="7"/>
  <c r="BO37" i="7"/>
  <c r="AH40" i="3"/>
  <c r="BM38" i="5"/>
  <c r="BH38" i="5"/>
  <c r="BI38" i="5" s="1"/>
  <c r="AX38" i="5"/>
  <c r="AY38" i="5" s="1"/>
  <c r="AV38" i="5"/>
  <c r="AW38" i="5" s="1"/>
  <c r="BN38" i="4"/>
  <c r="BO38" i="4"/>
  <c r="BS38" i="4"/>
  <c r="BR38" i="4"/>
  <c r="X35" i="10"/>
  <c r="AY35" i="10" s="1"/>
  <c r="BN39" i="2"/>
  <c r="BO39" i="2"/>
  <c r="BR39" i="2"/>
  <c r="BS39" i="2"/>
  <c r="BS39" i="1"/>
  <c r="BT39" i="1"/>
  <c r="BU39" i="1" s="1"/>
  <c r="AJ36" i="9"/>
  <c r="BC36" i="9" s="1"/>
  <c r="DJ36" i="9"/>
  <c r="DK36" i="9" s="1"/>
  <c r="X40" i="3"/>
  <c r="Z40" i="3" s="1"/>
  <c r="BT40" i="3" s="1"/>
  <c r="AK40" i="3"/>
  <c r="AM40" i="3" s="1"/>
  <c r="BT36" i="9"/>
  <c r="BB36" i="9"/>
  <c r="BN36" i="8"/>
  <c r="BO36" i="8"/>
  <c r="CH37" i="6"/>
  <c r="CA37" i="6"/>
  <c r="CB37" i="6" s="1"/>
  <c r="AZ36" i="9"/>
  <c r="BR36" i="8"/>
  <c r="BS36" i="8"/>
  <c r="CY40" i="3"/>
  <c r="CZ40" i="3" s="1"/>
  <c r="DS40" i="3"/>
  <c r="DT40" i="3" s="1"/>
  <c r="AI40" i="3"/>
  <c r="DH40" i="3"/>
  <c r="DI40" i="3" s="1"/>
  <c r="AZ40" i="3" l="1"/>
  <c r="BL37" i="7"/>
  <c r="BP37" i="7"/>
  <c r="AJ40" i="3"/>
  <c r="BC40" i="3" s="1"/>
  <c r="BT38" i="4"/>
  <c r="BP38" i="4"/>
  <c r="BK38" i="5"/>
  <c r="BJ38" i="5"/>
  <c r="BN38" i="5"/>
  <c r="BO38" i="5"/>
  <c r="AZ35" i="10"/>
  <c r="BC35" i="10" s="1"/>
  <c r="BD35" i="10" s="1"/>
  <c r="BF35" i="10"/>
  <c r="BM35" i="10" s="1"/>
  <c r="BN35" i="10" s="1"/>
  <c r="BZ35" i="10"/>
  <c r="CA35" i="10" s="1"/>
  <c r="CF39" i="1"/>
  <c r="BY39" i="1"/>
  <c r="BZ39" i="1" s="1"/>
  <c r="BT39" i="2"/>
  <c r="BP39" i="2"/>
  <c r="BP36" i="8"/>
  <c r="BT36" i="8"/>
  <c r="DU36" i="9"/>
  <c r="DV36" i="9" s="1"/>
  <c r="ES36" i="9"/>
  <c r="BD36" i="9"/>
  <c r="BE36" i="9"/>
  <c r="CE37" i="6"/>
  <c r="CD37" i="6"/>
  <c r="DJ40" i="3"/>
  <c r="DK40" i="3" s="1"/>
  <c r="DU40" i="3" s="1"/>
  <c r="DV40" i="3" s="1"/>
  <c r="BB40" i="3"/>
  <c r="BR37" i="7" l="1"/>
  <c r="BS37" i="7" s="1"/>
  <c r="BQ37" i="7"/>
  <c r="CD37" i="7" s="1"/>
  <c r="BU39" i="2"/>
  <c r="CH39" i="2" s="1"/>
  <c r="BL38" i="5"/>
  <c r="BP38" i="5"/>
  <c r="BA35" i="10"/>
  <c r="BB35" i="10" s="1"/>
  <c r="BU38" i="4"/>
  <c r="BV38" i="4"/>
  <c r="BW38" i="4" s="1"/>
  <c r="BR35" i="10"/>
  <c r="BS35" i="10" s="1"/>
  <c r="CB39" i="1"/>
  <c r="CC39" i="1"/>
  <c r="BV39" i="2"/>
  <c r="BW39" i="2" s="1"/>
  <c r="BU36" i="8"/>
  <c r="CA36" i="8" s="1"/>
  <c r="CB36" i="8" s="1"/>
  <c r="CF37" i="6"/>
  <c r="CG37" i="6" s="1"/>
  <c r="CI37" i="6" s="1"/>
  <c r="CJ37" i="6" s="1"/>
  <c r="CK37" i="6" s="1"/>
  <c r="BO35" i="10"/>
  <c r="BP35" i="10"/>
  <c r="BV36" i="8"/>
  <c r="BW36" i="8" s="1"/>
  <c r="BF36" i="9"/>
  <c r="BG36" i="9" s="1"/>
  <c r="ET36" i="9"/>
  <c r="EU36" i="9" s="1"/>
  <c r="EV36" i="9" s="1"/>
  <c r="ES40" i="3"/>
  <c r="ET40" i="3" s="1"/>
  <c r="EU40" i="3" s="1"/>
  <c r="EV40" i="3" s="1"/>
  <c r="DY36" i="9"/>
  <c r="DZ36" i="9"/>
  <c r="EA36" i="9"/>
  <c r="DW36" i="9"/>
  <c r="DX36" i="9"/>
  <c r="BE40" i="3"/>
  <c r="BD40" i="3"/>
  <c r="EA40" i="3"/>
  <c r="DW40" i="3"/>
  <c r="DZ40" i="3"/>
  <c r="DX40" i="3"/>
  <c r="DY40" i="3"/>
  <c r="BW37" i="7" l="1"/>
  <c r="BX37" i="7" s="1"/>
  <c r="BZ37" i="7" s="1"/>
  <c r="CA39" i="2"/>
  <c r="CB39" i="2" s="1"/>
  <c r="BR38" i="5"/>
  <c r="BS38" i="5" s="1"/>
  <c r="BF40" i="3"/>
  <c r="BG40" i="3" s="1"/>
  <c r="BQ38" i="5"/>
  <c r="BW38" i="5" s="1"/>
  <c r="BX38" i="5" s="1"/>
  <c r="BT35" i="10"/>
  <c r="BU35" i="10" s="1"/>
  <c r="CH36" i="8"/>
  <c r="CA38" i="4"/>
  <c r="CB38" i="4" s="1"/>
  <c r="CH38" i="4"/>
  <c r="CM37" i="6"/>
  <c r="E37" i="6" s="1"/>
  <c r="C38" i="6" s="1"/>
  <c r="CD39" i="1"/>
  <c r="CE39" i="1" s="1"/>
  <c r="CG39" i="1" s="1"/>
  <c r="CH39" i="1" s="1"/>
  <c r="CI39" i="1" s="1"/>
  <c r="CK39" i="1" s="1"/>
  <c r="E39" i="1" s="1"/>
  <c r="C40" i="1" s="1"/>
  <c r="CE39" i="2"/>
  <c r="CD39" i="2"/>
  <c r="CE36" i="8"/>
  <c r="CD36" i="8"/>
  <c r="EB36" i="9"/>
  <c r="EC36" i="9" s="1"/>
  <c r="ED36" i="9" s="1"/>
  <c r="EE36" i="9" s="1"/>
  <c r="AQ36" i="9" s="1"/>
  <c r="P36" i="9" s="1"/>
  <c r="S36" i="9" s="1"/>
  <c r="BQ35" i="10"/>
  <c r="EB40" i="3"/>
  <c r="EC40" i="3" s="1"/>
  <c r="ED40" i="3" s="1"/>
  <c r="EE40" i="3" s="1"/>
  <c r="AQ40" i="3" s="1"/>
  <c r="P40" i="3" s="1"/>
  <c r="S40" i="3" s="1"/>
  <c r="CA37" i="7" l="1"/>
  <c r="CB37" i="7"/>
  <c r="CC37" i="7" s="1"/>
  <c r="CE37" i="7" s="1"/>
  <c r="CF37" i="7" s="1"/>
  <c r="CG37" i="7" s="1"/>
  <c r="CI37" i="7" s="1"/>
  <c r="E37" i="7" s="1"/>
  <c r="C38" i="7" s="1"/>
  <c r="CD38" i="5"/>
  <c r="BZ38" i="5"/>
  <c r="CA38" i="5"/>
  <c r="CE38" i="4"/>
  <c r="CD38" i="4"/>
  <c r="CF39" i="2"/>
  <c r="CG39" i="2" s="1"/>
  <c r="CI39" i="2" s="1"/>
  <c r="CJ39" i="2" s="1"/>
  <c r="CK39" i="2" s="1"/>
  <c r="CM39" i="2" s="1"/>
  <c r="E39" i="2" s="1"/>
  <c r="C40" i="2" s="1"/>
  <c r="F37" i="6"/>
  <c r="I37" i="6" s="1"/>
  <c r="J37" i="6" s="1"/>
  <c r="D37" i="8" s="1"/>
  <c r="D37" i="9" s="1"/>
  <c r="F39" i="1"/>
  <c r="H39" i="2" s="1"/>
  <c r="G40" i="1"/>
  <c r="K40" i="1" s="1"/>
  <c r="AT36" i="9"/>
  <c r="BV35" i="10"/>
  <c r="BW35" i="10"/>
  <c r="BX35" i="10" s="1"/>
  <c r="CF36" i="8"/>
  <c r="CG36" i="8" s="1"/>
  <c r="CI36" i="8" s="1"/>
  <c r="CJ36" i="8" s="1"/>
  <c r="CK36" i="8" s="1"/>
  <c r="CM36" i="8" s="1"/>
  <c r="E36" i="8" s="1"/>
  <c r="C37" i="8" s="1"/>
  <c r="AT40" i="3"/>
  <c r="F37" i="7" l="1"/>
  <c r="H37" i="8" s="1"/>
  <c r="CF38" i="4"/>
  <c r="CG38" i="4" s="1"/>
  <c r="CI38" i="4" s="1"/>
  <c r="CJ38" i="4" s="1"/>
  <c r="CK38" i="4" s="1"/>
  <c r="CM38" i="4" s="1"/>
  <c r="E38" i="4" s="1"/>
  <c r="C39" i="4" s="1"/>
  <c r="CB38" i="5"/>
  <c r="CC38" i="5" s="1"/>
  <c r="CE38" i="5" s="1"/>
  <c r="CF38" i="5" s="1"/>
  <c r="CG38" i="5" s="1"/>
  <c r="CI38" i="5" s="1"/>
  <c r="E38" i="5" s="1"/>
  <c r="F39" i="2"/>
  <c r="I39" i="2" s="1"/>
  <c r="CS40" i="1"/>
  <c r="O40" i="1"/>
  <c r="EK40" i="1"/>
  <c r="G37" i="10"/>
  <c r="CI35" i="10"/>
  <c r="CB35" i="10"/>
  <c r="CC35" i="10" s="1"/>
  <c r="BA36" i="9"/>
  <c r="AU36" i="9"/>
  <c r="BU36" i="9"/>
  <c r="BV36" i="9" s="1"/>
  <c r="BA40" i="3"/>
  <c r="AU40" i="3"/>
  <c r="BU40" i="3"/>
  <c r="BV40" i="3" s="1"/>
  <c r="J39" i="2" l="1"/>
  <c r="D39" i="4" s="1"/>
  <c r="K39" i="4" s="1"/>
  <c r="M39" i="4" s="1"/>
  <c r="F38" i="4"/>
  <c r="K40" i="2"/>
  <c r="M40" i="2" s="1"/>
  <c r="CU40" i="2" s="1"/>
  <c r="DQ40" i="2" s="1"/>
  <c r="C39" i="5"/>
  <c r="F38" i="5"/>
  <c r="H38" i="6" s="1"/>
  <c r="Q40" i="1"/>
  <c r="V40" i="1"/>
  <c r="X40" i="1" s="1"/>
  <c r="AG40" i="1"/>
  <c r="AH40" i="1"/>
  <c r="DO40" i="1"/>
  <c r="CU40" i="1"/>
  <c r="DD40" i="1"/>
  <c r="AQ40" i="1"/>
  <c r="K37" i="8"/>
  <c r="M37" i="8" s="1"/>
  <c r="F36" i="8"/>
  <c r="I36" i="8" s="1"/>
  <c r="J36" i="8" s="1"/>
  <c r="D36" i="10" s="1"/>
  <c r="CF35" i="10"/>
  <c r="CE35" i="10"/>
  <c r="AX36" i="9"/>
  <c r="AY36" i="9" s="1"/>
  <c r="AV36" i="9"/>
  <c r="AW36" i="9" s="1"/>
  <c r="BM36" i="9"/>
  <c r="BH36" i="9"/>
  <c r="BI36" i="9" s="1"/>
  <c r="AX40" i="3"/>
  <c r="AY40" i="3" s="1"/>
  <c r="AV40" i="3"/>
  <c r="AW40" i="3" s="1"/>
  <c r="BH40" i="3"/>
  <c r="BI40" i="3" s="1"/>
  <c r="BM40" i="3"/>
  <c r="AS40" i="2" l="1"/>
  <c r="I38" i="4"/>
  <c r="J38" i="4" s="1"/>
  <c r="D38" i="6" s="1"/>
  <c r="Y40" i="1"/>
  <c r="AJ40" i="1" s="1"/>
  <c r="CW40" i="2"/>
  <c r="CZ40" i="2" s="1"/>
  <c r="DF40" i="2"/>
  <c r="DK40" i="2" s="1"/>
  <c r="Q40" i="2"/>
  <c r="AI40" i="2" s="1"/>
  <c r="EM40" i="2"/>
  <c r="D39" i="5"/>
  <c r="G39" i="6" s="1"/>
  <c r="S40" i="1"/>
  <c r="T40" i="1" s="1"/>
  <c r="AU40" i="1" s="1"/>
  <c r="AA40" i="1"/>
  <c r="DF40" i="1"/>
  <c r="DE40" i="1"/>
  <c r="DI40" i="1"/>
  <c r="DG40" i="1"/>
  <c r="DH40" i="1"/>
  <c r="DA40" i="2"/>
  <c r="CW40" i="1"/>
  <c r="CV40" i="1"/>
  <c r="CX40" i="1"/>
  <c r="CY40" i="1"/>
  <c r="CZ40" i="1"/>
  <c r="DP40" i="1"/>
  <c r="DT40" i="1"/>
  <c r="DR40" i="1"/>
  <c r="DQ40" i="1"/>
  <c r="DS40" i="1"/>
  <c r="DV40" i="2"/>
  <c r="DR40" i="2"/>
  <c r="DT40" i="2"/>
  <c r="DU40" i="2"/>
  <c r="DS40" i="2"/>
  <c r="AI40" i="1"/>
  <c r="AK40" i="1" s="1"/>
  <c r="AL40" i="1" s="1"/>
  <c r="CG35" i="10"/>
  <c r="CH35" i="10" s="1"/>
  <c r="CJ35" i="10" s="1"/>
  <c r="CK35" i="10" s="1"/>
  <c r="CL35" i="10" s="1"/>
  <c r="BJ36" i="9"/>
  <c r="BK36" i="9"/>
  <c r="BO36" i="9"/>
  <c r="BN36" i="9"/>
  <c r="Q37" i="8"/>
  <c r="EM37" i="8"/>
  <c r="CU37" i="8"/>
  <c r="BK40" i="3"/>
  <c r="BJ40" i="3"/>
  <c r="BO40" i="3"/>
  <c r="BN40" i="3"/>
  <c r="CY40" i="2" l="1"/>
  <c r="DB40" i="2"/>
  <c r="Z40" i="1"/>
  <c r="AB40" i="1" s="1"/>
  <c r="CX40" i="2"/>
  <c r="DC40" i="2" s="1"/>
  <c r="DD40" i="2" s="1"/>
  <c r="AN40" i="1"/>
  <c r="AM40" i="1"/>
  <c r="D38" i="7"/>
  <c r="K38" i="6"/>
  <c r="M38" i="6" s="1"/>
  <c r="EM38" i="6" s="1"/>
  <c r="DG40" i="2"/>
  <c r="DJ40" i="2"/>
  <c r="S40" i="2"/>
  <c r="U40" i="2" s="1"/>
  <c r="V40" i="2" s="1"/>
  <c r="AW40" i="2" s="1"/>
  <c r="DH40" i="2"/>
  <c r="AJ40" i="2"/>
  <c r="AK40" i="2" s="1"/>
  <c r="G39" i="5"/>
  <c r="I39" i="5" s="1"/>
  <c r="DI40" i="2"/>
  <c r="X40" i="2"/>
  <c r="Z40" i="2" s="1"/>
  <c r="BL40" i="3"/>
  <c r="CU39" i="4"/>
  <c r="EM39" i="4"/>
  <c r="Q39" i="4"/>
  <c r="CN35" i="10"/>
  <c r="E35" i="10" s="1"/>
  <c r="DA40" i="1"/>
  <c r="DB40" i="1" s="1"/>
  <c r="DW40" i="2"/>
  <c r="DX40" i="2" s="1"/>
  <c r="DU40" i="1"/>
  <c r="DV40" i="1" s="1"/>
  <c r="DJ40" i="1"/>
  <c r="DK40" i="1" s="1"/>
  <c r="BP36" i="9"/>
  <c r="AI37" i="8"/>
  <c r="AJ37" i="8"/>
  <c r="S37" i="8"/>
  <c r="X37" i="8"/>
  <c r="Z37" i="8" s="1"/>
  <c r="DQ37" i="8"/>
  <c r="DF37" i="8"/>
  <c r="AS37" i="8"/>
  <c r="CW37" i="8"/>
  <c r="BP40" i="3"/>
  <c r="BL36" i="9"/>
  <c r="AO40" i="1" l="1"/>
  <c r="Q38" i="6"/>
  <c r="AJ38" i="6" s="1"/>
  <c r="CU38" i="6"/>
  <c r="DL40" i="2"/>
  <c r="DM40" i="2" s="1"/>
  <c r="DN40" i="2" s="1"/>
  <c r="DO40" i="2" s="1"/>
  <c r="DY40" i="2" s="1"/>
  <c r="DZ40" i="2" s="1"/>
  <c r="G38" i="8"/>
  <c r="G38" i="7"/>
  <c r="I38" i="7" s="1"/>
  <c r="AC40" i="2"/>
  <c r="AA40" i="2"/>
  <c r="AB40" i="2" s="1"/>
  <c r="DL40" i="1"/>
  <c r="DM40" i="1" s="1"/>
  <c r="DW40" i="1" s="1"/>
  <c r="DX40" i="1" s="1"/>
  <c r="BQ40" i="3"/>
  <c r="CD40" i="3" s="1"/>
  <c r="CW38" i="6"/>
  <c r="AS38" i="6"/>
  <c r="DF38" i="6"/>
  <c r="DQ38" i="6"/>
  <c r="X38" i="6"/>
  <c r="Z38" i="6" s="1"/>
  <c r="AI38" i="6"/>
  <c r="EI39" i="5"/>
  <c r="M39" i="5"/>
  <c r="CQ39" i="5"/>
  <c r="S39" i="4"/>
  <c r="X39" i="4"/>
  <c r="Z39" i="4" s="1"/>
  <c r="AJ39" i="4"/>
  <c r="AI39" i="4"/>
  <c r="AS39" i="4"/>
  <c r="DF39" i="4"/>
  <c r="CW39" i="4"/>
  <c r="DQ39" i="4"/>
  <c r="C36" i="10"/>
  <c r="L36" i="10" s="1"/>
  <c r="N36" i="10" s="1"/>
  <c r="R36" i="10" s="1"/>
  <c r="BB40" i="1"/>
  <c r="AA37" i="8"/>
  <c r="AL37" i="8" s="1"/>
  <c r="F35" i="10"/>
  <c r="BV40" i="1"/>
  <c r="BD40" i="1"/>
  <c r="BE40" i="1"/>
  <c r="AK37" i="8"/>
  <c r="BR40" i="3"/>
  <c r="BS40" i="3" s="1"/>
  <c r="DJ37" i="8"/>
  <c r="DK37" i="8"/>
  <c r="DI37" i="8"/>
  <c r="DH37" i="8"/>
  <c r="DG37" i="8"/>
  <c r="DS37" i="8"/>
  <c r="DT37" i="8"/>
  <c r="DU37" i="8"/>
  <c r="DR37" i="8"/>
  <c r="DV37" i="8"/>
  <c r="BR36" i="9"/>
  <c r="BS36" i="9" s="1"/>
  <c r="BQ36" i="9"/>
  <c r="AC37" i="8"/>
  <c r="U37" i="8"/>
  <c r="V37" i="8" s="1"/>
  <c r="AW37" i="8" s="1"/>
  <c r="DA37" i="8"/>
  <c r="CY37" i="8"/>
  <c r="CX37" i="8"/>
  <c r="DB37" i="8"/>
  <c r="CZ37" i="8"/>
  <c r="S38" i="6" l="1"/>
  <c r="AD40" i="2"/>
  <c r="BX40" i="2" s="1"/>
  <c r="AP40" i="2"/>
  <c r="AL40" i="2"/>
  <c r="AM40" i="2"/>
  <c r="EW40" i="2"/>
  <c r="EX40" i="2" s="1"/>
  <c r="EY40" i="2" s="1"/>
  <c r="EZ40" i="2" s="1"/>
  <c r="M38" i="7"/>
  <c r="EI38" i="7"/>
  <c r="CQ38" i="7"/>
  <c r="AO40" i="2"/>
  <c r="I35" i="10"/>
  <c r="J35" i="10" s="1"/>
  <c r="K35" i="10" s="1"/>
  <c r="I35" i="1" s="1"/>
  <c r="EU40" i="1"/>
  <c r="EV40" i="1" s="1"/>
  <c r="EW40" i="1" s="1"/>
  <c r="EX40" i="1" s="1"/>
  <c r="BW40" i="3"/>
  <c r="BX40" i="3" s="1"/>
  <c r="BZ40" i="3" s="1"/>
  <c r="AA38" i="6"/>
  <c r="AB38" i="6" s="1"/>
  <c r="AA39" i="4"/>
  <c r="AP39" i="4" s="1"/>
  <c r="AK38" i="6"/>
  <c r="AK39" i="4"/>
  <c r="DR38" i="6"/>
  <c r="DS38" i="6"/>
  <c r="DV38" i="6"/>
  <c r="DU38" i="6"/>
  <c r="DT38" i="6"/>
  <c r="DJ38" i="6"/>
  <c r="DH38" i="6"/>
  <c r="DG38" i="6"/>
  <c r="DI38" i="6"/>
  <c r="DK38" i="6"/>
  <c r="DA38" i="6"/>
  <c r="CX38" i="6"/>
  <c r="DB38" i="6"/>
  <c r="CY38" i="6"/>
  <c r="CZ38" i="6"/>
  <c r="AC38" i="6"/>
  <c r="U38" i="6"/>
  <c r="V38" i="6" s="1"/>
  <c r="AW38" i="6" s="1"/>
  <c r="EN36" i="10"/>
  <c r="CV36" i="10"/>
  <c r="AT36" i="10" s="1"/>
  <c r="AP37" i="8"/>
  <c r="AM37" i="8"/>
  <c r="AN37" i="8" s="1"/>
  <c r="U39" i="4"/>
  <c r="V39" i="4" s="1"/>
  <c r="AW39" i="4" s="1"/>
  <c r="AC39" i="4"/>
  <c r="AO37" i="8"/>
  <c r="DR39" i="4"/>
  <c r="DT39" i="4"/>
  <c r="DV39" i="4"/>
  <c r="DS39" i="4"/>
  <c r="DU39" i="4"/>
  <c r="CS39" i="5"/>
  <c r="AO39" i="5"/>
  <c r="DM39" i="5"/>
  <c r="DB39" i="5"/>
  <c r="CZ39" i="4"/>
  <c r="CY39" i="4"/>
  <c r="CX39" i="4"/>
  <c r="DB39" i="4"/>
  <c r="DA39" i="4"/>
  <c r="O39" i="5"/>
  <c r="AF39" i="5"/>
  <c r="AE39" i="5"/>
  <c r="T39" i="5"/>
  <c r="V39" i="5" s="1"/>
  <c r="AB37" i="8"/>
  <c r="AD37" i="8" s="1"/>
  <c r="DI39" i="4"/>
  <c r="DJ39" i="4"/>
  <c r="DK39" i="4"/>
  <c r="DH39" i="4"/>
  <c r="DG39" i="4"/>
  <c r="BF40" i="1"/>
  <c r="BG40" i="1"/>
  <c r="EE40" i="2"/>
  <c r="EC40" i="2"/>
  <c r="EB40" i="2"/>
  <c r="ED40" i="2"/>
  <c r="EA40" i="2"/>
  <c r="EA40" i="1"/>
  <c r="EC40" i="1"/>
  <c r="EB40" i="1"/>
  <c r="DY40" i="1"/>
  <c r="DZ40" i="1"/>
  <c r="DL37" i="8"/>
  <c r="DM37" i="8" s="1"/>
  <c r="DC37" i="8"/>
  <c r="DD37" i="8" s="1"/>
  <c r="CD36" i="9"/>
  <c r="BW36" i="9"/>
  <c r="BX36" i="9" s="1"/>
  <c r="DW37" i="8"/>
  <c r="DX37" i="8" s="1"/>
  <c r="T36" i="10"/>
  <c r="AJ36" i="10"/>
  <c r="AK36" i="10"/>
  <c r="Y36" i="10"/>
  <c r="AA36" i="10" s="1"/>
  <c r="CA40" i="3" l="1"/>
  <c r="AQ40" i="2"/>
  <c r="BF40" i="2" s="1"/>
  <c r="AN40" i="2"/>
  <c r="BD40" i="2"/>
  <c r="AO38" i="7"/>
  <c r="DM38" i="7"/>
  <c r="CS38" i="7"/>
  <c r="DB38" i="7"/>
  <c r="AF38" i="7"/>
  <c r="O38" i="7"/>
  <c r="AE38" i="7"/>
  <c r="T38" i="7"/>
  <c r="V38" i="7" s="1"/>
  <c r="AO39" i="4"/>
  <c r="AQ39" i="4" s="1"/>
  <c r="AM38" i="6"/>
  <c r="AL38" i="6"/>
  <c r="AD38" i="6"/>
  <c r="BX38" i="6" s="1"/>
  <c r="CX36" i="10"/>
  <c r="CZ36" i="10" s="1"/>
  <c r="DR36" i="10"/>
  <c r="DU36" i="10" s="1"/>
  <c r="DG36" i="10"/>
  <c r="DJ36" i="10" s="1"/>
  <c r="AL39" i="4"/>
  <c r="AM39" i="4"/>
  <c r="AB39" i="4"/>
  <c r="AD39" i="4" s="1"/>
  <c r="AO38" i="6"/>
  <c r="AP38" i="6"/>
  <c r="DC38" i="6"/>
  <c r="DD38" i="6" s="1"/>
  <c r="DW38" i="6"/>
  <c r="DX38" i="6" s="1"/>
  <c r="DL38" i="6"/>
  <c r="DM38" i="6" s="1"/>
  <c r="AG39" i="5"/>
  <c r="AQ37" i="8"/>
  <c r="BF37" i="8" s="1"/>
  <c r="Q39" i="5"/>
  <c r="R39" i="5" s="1"/>
  <c r="AS39" i="5" s="1"/>
  <c r="Y39" i="5"/>
  <c r="DC39" i="4"/>
  <c r="DD39" i="4" s="1"/>
  <c r="CT39" i="5"/>
  <c r="CU39" i="5"/>
  <c r="CX39" i="5"/>
  <c r="CW39" i="5"/>
  <c r="CV39" i="5"/>
  <c r="W39" i="5"/>
  <c r="AL39" i="5" s="1"/>
  <c r="DW39" i="4"/>
  <c r="DX39" i="4" s="1"/>
  <c r="DD39" i="5"/>
  <c r="DG39" i="5"/>
  <c r="DC39" i="5"/>
  <c r="DE39" i="5"/>
  <c r="DF39" i="5"/>
  <c r="DL39" i="4"/>
  <c r="DM39" i="4" s="1"/>
  <c r="DR39" i="5"/>
  <c r="DN39" i="5"/>
  <c r="DQ39" i="5"/>
  <c r="DO39" i="5"/>
  <c r="DP39" i="5"/>
  <c r="DN37" i="8"/>
  <c r="DO37" i="8" s="1"/>
  <c r="DY37" i="8" s="1"/>
  <c r="DZ37" i="8" s="1"/>
  <c r="ED40" i="1"/>
  <c r="EE40" i="1" s="1"/>
  <c r="EF40" i="1" s="1"/>
  <c r="EG40" i="1" s="1"/>
  <c r="AS40" i="1" s="1"/>
  <c r="R40" i="1" s="1"/>
  <c r="U40" i="1" s="1"/>
  <c r="BH40" i="1"/>
  <c r="BI40" i="1" s="1"/>
  <c r="EF40" i="2"/>
  <c r="EG40" i="2" s="1"/>
  <c r="EH40" i="2" s="1"/>
  <c r="EI40" i="2" s="1"/>
  <c r="AU40" i="2" s="1"/>
  <c r="T40" i="2" s="1"/>
  <c r="W40" i="2" s="1"/>
  <c r="AB36" i="10"/>
  <c r="AM36" i="10" s="1"/>
  <c r="AL36" i="10"/>
  <c r="CB40" i="3"/>
  <c r="CC40" i="3" s="1"/>
  <c r="CE40" i="3" s="1"/>
  <c r="CF40" i="3" s="1"/>
  <c r="CG40" i="3" s="1"/>
  <c r="CI40" i="3" s="1"/>
  <c r="E40" i="3" s="1"/>
  <c r="C41" i="3" s="1"/>
  <c r="BX37" i="8"/>
  <c r="BZ36" i="9"/>
  <c r="CA36" i="9"/>
  <c r="V36" i="10"/>
  <c r="W36" i="10" s="1"/>
  <c r="AX36" i="10" s="1"/>
  <c r="AD36" i="10"/>
  <c r="BG40" i="2" l="1"/>
  <c r="BI40" i="2" s="1"/>
  <c r="AG38" i="7"/>
  <c r="W38" i="7"/>
  <c r="AK38" i="7" s="1"/>
  <c r="Y38" i="7"/>
  <c r="Q38" i="7"/>
  <c r="R38" i="7" s="1"/>
  <c r="AS38" i="7" s="1"/>
  <c r="DG38" i="7"/>
  <c r="DD38" i="7"/>
  <c r="DC38" i="7"/>
  <c r="DE38" i="7"/>
  <c r="DF38" i="7"/>
  <c r="CV38" i="7"/>
  <c r="CU38" i="7"/>
  <c r="CW38" i="7"/>
  <c r="CT38" i="7"/>
  <c r="CX38" i="7"/>
  <c r="DP38" i="7"/>
  <c r="DQ38" i="7"/>
  <c r="DN38" i="7"/>
  <c r="DO38" i="7"/>
  <c r="DR38" i="7"/>
  <c r="AN38" i="6"/>
  <c r="CY36" i="10"/>
  <c r="DB36" i="10"/>
  <c r="DH36" i="10"/>
  <c r="DV36" i="10"/>
  <c r="DS36" i="10"/>
  <c r="DW36" i="10"/>
  <c r="DC36" i="10"/>
  <c r="DT36" i="10"/>
  <c r="DK36" i="10"/>
  <c r="DI36" i="10"/>
  <c r="DL36" i="10"/>
  <c r="DA36" i="10"/>
  <c r="AN39" i="4"/>
  <c r="BG39" i="4" s="1"/>
  <c r="DN38" i="6"/>
  <c r="DO38" i="6" s="1"/>
  <c r="EW38" i="6" s="1"/>
  <c r="EX38" i="6" s="1"/>
  <c r="EY38" i="6" s="1"/>
  <c r="EZ38" i="6" s="1"/>
  <c r="BG37" i="8"/>
  <c r="BI37" i="8" s="1"/>
  <c r="BD37" i="8"/>
  <c r="AQ38" i="6"/>
  <c r="DN39" i="4"/>
  <c r="DO39" i="4" s="1"/>
  <c r="DY39" i="4" s="1"/>
  <c r="DZ39" i="4" s="1"/>
  <c r="EC39" i="4" s="1"/>
  <c r="AH39" i="5"/>
  <c r="AK39" i="5"/>
  <c r="AM39" i="5" s="1"/>
  <c r="X39" i="5"/>
  <c r="Z39" i="5" s="1"/>
  <c r="DH39" i="5"/>
  <c r="DI39" i="5" s="1"/>
  <c r="AI39" i="5"/>
  <c r="CY39" i="5"/>
  <c r="CZ39" i="5" s="1"/>
  <c r="DS39" i="5"/>
  <c r="DT39" i="5" s="1"/>
  <c r="BX39" i="4"/>
  <c r="BF39" i="4"/>
  <c r="BD39" i="4"/>
  <c r="EW37" i="8"/>
  <c r="EX37" i="8" s="1"/>
  <c r="EY37" i="8" s="1"/>
  <c r="EZ37" i="8" s="1"/>
  <c r="AC36" i="10"/>
  <c r="AE36" i="10" s="1"/>
  <c r="AX40" i="2"/>
  <c r="AV40" i="1"/>
  <c r="AP36" i="10"/>
  <c r="AN36" i="10"/>
  <c r="AO36" i="10" s="1"/>
  <c r="AQ36" i="10"/>
  <c r="G41" i="3"/>
  <c r="I41" i="3" s="1"/>
  <c r="CB36" i="9"/>
  <c r="CC36" i="9" s="1"/>
  <c r="CE36" i="9" s="1"/>
  <c r="CF36" i="9" s="1"/>
  <c r="CG36" i="9" s="1"/>
  <c r="CI36" i="9" s="1"/>
  <c r="E36" i="9" s="1"/>
  <c r="C37" i="9" s="1"/>
  <c r="EC37" i="8"/>
  <c r="EE37" i="8"/>
  <c r="EB37" i="8"/>
  <c r="ED37" i="8"/>
  <c r="EA37" i="8"/>
  <c r="F40" i="3"/>
  <c r="H40" i="4" s="1"/>
  <c r="AL38" i="7" l="1"/>
  <c r="AM38" i="7" s="1"/>
  <c r="BH40" i="2"/>
  <c r="BJ40" i="2" s="1"/>
  <c r="BK40" i="2" s="1"/>
  <c r="X38" i="7"/>
  <c r="Z38" i="7" s="1"/>
  <c r="BT38" i="7" s="1"/>
  <c r="AI38" i="7"/>
  <c r="AH38" i="7"/>
  <c r="CY38" i="7"/>
  <c r="CZ38" i="7" s="1"/>
  <c r="DS38" i="7"/>
  <c r="DT38" i="7" s="1"/>
  <c r="DH38" i="7"/>
  <c r="DI38" i="7" s="1"/>
  <c r="DX36" i="10"/>
  <c r="DY36" i="10" s="1"/>
  <c r="DM36" i="10"/>
  <c r="DN36" i="10" s="1"/>
  <c r="DD36" i="10"/>
  <c r="DE36" i="10" s="1"/>
  <c r="BH37" i="8"/>
  <c r="BJ37" i="8" s="1"/>
  <c r="BK37" i="8" s="1"/>
  <c r="DY38" i="6"/>
  <c r="DZ38" i="6" s="1"/>
  <c r="EB38" i="6" s="1"/>
  <c r="AJ39" i="5"/>
  <c r="BC39" i="5" s="1"/>
  <c r="BD39" i="5" s="1"/>
  <c r="EE39" i="4"/>
  <c r="EW39" i="4"/>
  <c r="EX39" i="4" s="1"/>
  <c r="EY39" i="4" s="1"/>
  <c r="EZ39" i="4" s="1"/>
  <c r="BD38" i="6"/>
  <c r="BG38" i="6"/>
  <c r="BF38" i="6"/>
  <c r="EA39" i="4"/>
  <c r="AZ39" i="5"/>
  <c r="ED39" i="4"/>
  <c r="EB39" i="4"/>
  <c r="DJ39" i="5"/>
  <c r="DK39" i="5" s="1"/>
  <c r="ES39" i="5" s="1"/>
  <c r="ET39" i="5" s="1"/>
  <c r="EU39" i="5" s="1"/>
  <c r="EV39" i="5" s="1"/>
  <c r="BI39" i="4"/>
  <c r="BH39" i="4"/>
  <c r="BT39" i="5"/>
  <c r="BB39" i="5"/>
  <c r="BC40" i="1"/>
  <c r="AW40" i="1"/>
  <c r="BW40" i="1"/>
  <c r="BX40" i="1" s="1"/>
  <c r="BE40" i="2"/>
  <c r="AY40" i="2"/>
  <c r="BY40" i="2"/>
  <c r="BZ40" i="2" s="1"/>
  <c r="AR36" i="10"/>
  <c r="BE36" i="10" s="1"/>
  <c r="BY36" i="10"/>
  <c r="EF37" i="8"/>
  <c r="EG37" i="8" s="1"/>
  <c r="EH37" i="8" s="1"/>
  <c r="EI37" i="8" s="1"/>
  <c r="AU37" i="8" s="1"/>
  <c r="T37" i="8" s="1"/>
  <c r="W37" i="8" s="1"/>
  <c r="EI41" i="3"/>
  <c r="M41" i="3"/>
  <c r="CQ41" i="3"/>
  <c r="AJ38" i="7" l="1"/>
  <c r="AZ38" i="7"/>
  <c r="BB38" i="7"/>
  <c r="BC38" i="7"/>
  <c r="DJ38" i="7"/>
  <c r="DK38" i="7" s="1"/>
  <c r="DU38" i="7" s="1"/>
  <c r="DV38" i="7" s="1"/>
  <c r="BD38" i="7"/>
  <c r="BE38" i="7"/>
  <c r="ES38" i="7"/>
  <c r="ET38" i="7" s="1"/>
  <c r="EU38" i="7" s="1"/>
  <c r="EV38" i="7" s="1"/>
  <c r="EA38" i="6"/>
  <c r="DO36" i="10"/>
  <c r="DP36" i="10" s="1"/>
  <c r="DZ36" i="10" s="1"/>
  <c r="EA36" i="10" s="1"/>
  <c r="EE38" i="6"/>
  <c r="EC38" i="6"/>
  <c r="ED38" i="6"/>
  <c r="EF39" i="4"/>
  <c r="EG39" i="4" s="1"/>
  <c r="EH39" i="4" s="1"/>
  <c r="EI39" i="4" s="1"/>
  <c r="AU39" i="4" s="1"/>
  <c r="T39" i="4" s="1"/>
  <c r="W39" i="4" s="1"/>
  <c r="AX39" i="4" s="1"/>
  <c r="AY39" i="4" s="1"/>
  <c r="BH38" i="6"/>
  <c r="BI38" i="6"/>
  <c r="DU39" i="5"/>
  <c r="DV39" i="5" s="1"/>
  <c r="DW39" i="5" s="1"/>
  <c r="BE39" i="5"/>
  <c r="BF39" i="5" s="1"/>
  <c r="BG39" i="5" s="1"/>
  <c r="BJ39" i="4"/>
  <c r="BK39" i="4" s="1"/>
  <c r="AZ40" i="1"/>
  <c r="BA40" i="1" s="1"/>
  <c r="AX40" i="1"/>
  <c r="AY40" i="1" s="1"/>
  <c r="BO40" i="1"/>
  <c r="BJ40" i="1"/>
  <c r="BK40" i="1" s="1"/>
  <c r="BH36" i="10"/>
  <c r="BJ36" i="10" s="1"/>
  <c r="BB40" i="2"/>
  <c r="BC40" i="2" s="1"/>
  <c r="AZ40" i="2"/>
  <c r="BA40" i="2" s="1"/>
  <c r="BG36" i="10"/>
  <c r="BL40" i="2"/>
  <c r="BM40" i="2" s="1"/>
  <c r="BQ40" i="2"/>
  <c r="AX37" i="8"/>
  <c r="F36" i="9"/>
  <c r="H36" i="10" s="1"/>
  <c r="G37" i="9"/>
  <c r="I37" i="9" s="1"/>
  <c r="AO41" i="3"/>
  <c r="DB41" i="3"/>
  <c r="CS41" i="3"/>
  <c r="DM41" i="3"/>
  <c r="AF41" i="3"/>
  <c r="O41" i="3"/>
  <c r="AE41" i="3"/>
  <c r="T41" i="3"/>
  <c r="V41" i="3" s="1"/>
  <c r="BF38" i="7" l="1"/>
  <c r="BG38" i="7" s="1"/>
  <c r="DX38" i="7"/>
  <c r="DZ38" i="7"/>
  <c r="DW38" i="7"/>
  <c r="DY38" i="7"/>
  <c r="EA38" i="7"/>
  <c r="EX36" i="10"/>
  <c r="EY36" i="10" s="1"/>
  <c r="EZ36" i="10" s="1"/>
  <c r="FA36" i="10" s="1"/>
  <c r="EF38" i="6"/>
  <c r="EG38" i="6" s="1"/>
  <c r="EH38" i="6" s="1"/>
  <c r="EI38" i="6" s="1"/>
  <c r="AU38" i="6" s="1"/>
  <c r="T38" i="6" s="1"/>
  <c r="W38" i="6" s="1"/>
  <c r="AX38" i="6" s="1"/>
  <c r="BY38" i="6" s="1"/>
  <c r="BZ38" i="6" s="1"/>
  <c r="BE39" i="4"/>
  <c r="BQ39" i="4" s="1"/>
  <c r="BY39" i="4"/>
  <c r="BZ39" i="4" s="1"/>
  <c r="DY39" i="5"/>
  <c r="BJ38" i="6"/>
  <c r="BK38" i="6" s="1"/>
  <c r="DZ39" i="5"/>
  <c r="DX39" i="5"/>
  <c r="EA39" i="5"/>
  <c r="BI36" i="10"/>
  <c r="BK36" i="10" s="1"/>
  <c r="BL36" i="10" s="1"/>
  <c r="BR40" i="2"/>
  <c r="BS40" i="2"/>
  <c r="BO40" i="2"/>
  <c r="BN40" i="2"/>
  <c r="BL40" i="1"/>
  <c r="BM40" i="1"/>
  <c r="BB39" i="4"/>
  <c r="BC39" i="4" s="1"/>
  <c r="AZ39" i="4"/>
  <c r="BA39" i="4" s="1"/>
  <c r="BP40" i="1"/>
  <c r="BQ40" i="1"/>
  <c r="M37" i="9"/>
  <c r="CQ37" i="9"/>
  <c r="EI37" i="9"/>
  <c r="BE37" i="8"/>
  <c r="AY37" i="8"/>
  <c r="BY37" i="8"/>
  <c r="BZ37" i="8" s="1"/>
  <c r="EF36" i="10"/>
  <c r="EC36" i="10"/>
  <c r="ED36" i="10"/>
  <c r="EB36" i="10"/>
  <c r="EE36" i="10"/>
  <c r="Q41" i="3"/>
  <c r="R41" i="3" s="1"/>
  <c r="AS41" i="3" s="1"/>
  <c r="Y41" i="3"/>
  <c r="W41" i="3"/>
  <c r="AL41" i="3" s="1"/>
  <c r="DR41" i="3"/>
  <c r="DP41" i="3"/>
  <c r="DQ41" i="3"/>
  <c r="DO41" i="3"/>
  <c r="DN41" i="3"/>
  <c r="CX41" i="3"/>
  <c r="CT41" i="3"/>
  <c r="CU41" i="3"/>
  <c r="CV41" i="3"/>
  <c r="CW41" i="3"/>
  <c r="DG41" i="3"/>
  <c r="DF41" i="3"/>
  <c r="DD41" i="3"/>
  <c r="DE41" i="3"/>
  <c r="DC41" i="3"/>
  <c r="AG41" i="3"/>
  <c r="EB38" i="7" l="1"/>
  <c r="EC38" i="7" s="1"/>
  <c r="ED38" i="7" s="1"/>
  <c r="EE38" i="7" s="1"/>
  <c r="AQ38" i="7" s="1"/>
  <c r="P38" i="7" s="1"/>
  <c r="S38" i="7" s="1"/>
  <c r="AT38" i="7" s="1"/>
  <c r="BE38" i="6"/>
  <c r="BL38" i="6" s="1"/>
  <c r="BM38" i="6" s="1"/>
  <c r="BO38" i="6" s="1"/>
  <c r="BL39" i="4"/>
  <c r="BM39" i="4" s="1"/>
  <c r="BN39" i="4" s="1"/>
  <c r="AY38" i="6"/>
  <c r="AZ38" i="6" s="1"/>
  <c r="BA38" i="6" s="1"/>
  <c r="EB39" i="5"/>
  <c r="EC39" i="5" s="1"/>
  <c r="ED39" i="5" s="1"/>
  <c r="EE39" i="5" s="1"/>
  <c r="AQ39" i="5" s="1"/>
  <c r="P39" i="5" s="1"/>
  <c r="S39" i="5" s="1"/>
  <c r="AT39" i="5" s="1"/>
  <c r="BU39" i="5" s="1"/>
  <c r="BV39" i="5" s="1"/>
  <c r="DS41" i="3"/>
  <c r="DT41" i="3" s="1"/>
  <c r="BP40" i="2"/>
  <c r="BR39" i="4"/>
  <c r="BS39" i="4"/>
  <c r="BN40" i="1"/>
  <c r="BR40" i="1"/>
  <c r="BT40" i="2"/>
  <c r="EG36" i="10"/>
  <c r="EH36" i="10" s="1"/>
  <c r="EI36" i="10" s="1"/>
  <c r="EJ36" i="10" s="1"/>
  <c r="AV36" i="10" s="1"/>
  <c r="U36" i="10" s="1"/>
  <c r="X36" i="10" s="1"/>
  <c r="DB37" i="9"/>
  <c r="DM37" i="9"/>
  <c r="CS37" i="9"/>
  <c r="AO37" i="9"/>
  <c r="BB37" i="8"/>
  <c r="BC37" i="8" s="1"/>
  <c r="AZ37" i="8"/>
  <c r="BA37" i="8" s="1"/>
  <c r="O37" i="9"/>
  <c r="AE37" i="9"/>
  <c r="AF37" i="9"/>
  <c r="T37" i="9"/>
  <c r="V37" i="9" s="1"/>
  <c r="BQ37" i="8"/>
  <c r="BL37" i="8"/>
  <c r="BM37" i="8" s="1"/>
  <c r="CY41" i="3"/>
  <c r="CZ41" i="3" s="1"/>
  <c r="DH41" i="3"/>
  <c r="DI41" i="3" s="1"/>
  <c r="X41" i="3"/>
  <c r="Z41" i="3" s="1"/>
  <c r="AH41" i="3"/>
  <c r="AK41" i="3"/>
  <c r="AM41" i="3" s="1"/>
  <c r="AI41" i="3"/>
  <c r="BB38" i="6" l="1"/>
  <c r="BC38" i="6" s="1"/>
  <c r="AU38" i="7"/>
  <c r="BU38" i="7"/>
  <c r="BV38" i="7" s="1"/>
  <c r="BA38" i="7"/>
  <c r="BO39" i="4"/>
  <c r="BP39" i="4" s="1"/>
  <c r="BQ38" i="6"/>
  <c r="BR38" i="6" s="1"/>
  <c r="BN38" i="6"/>
  <c r="BP38" i="6" s="1"/>
  <c r="AU39" i="5"/>
  <c r="AX39" i="5" s="1"/>
  <c r="AY39" i="5" s="1"/>
  <c r="BA39" i="5"/>
  <c r="BH39" i="5" s="1"/>
  <c r="BI39" i="5" s="1"/>
  <c r="BU40" i="2"/>
  <c r="CH40" i="2" s="1"/>
  <c r="BT40" i="1"/>
  <c r="BU40" i="1" s="1"/>
  <c r="DJ41" i="3"/>
  <c r="DK41" i="3" s="1"/>
  <c r="DU41" i="3" s="1"/>
  <c r="DV41" i="3" s="1"/>
  <c r="BS40" i="1"/>
  <c r="BT39" i="4"/>
  <c r="BV40" i="2"/>
  <c r="BW40" i="2" s="1"/>
  <c r="AG37" i="9"/>
  <c r="BN37" i="8"/>
  <c r="BO37" i="8"/>
  <c r="DC37" i="9"/>
  <c r="DF37" i="9"/>
  <c r="DE37" i="9"/>
  <c r="DG37" i="9"/>
  <c r="DD37" i="9"/>
  <c r="BS37" i="8"/>
  <c r="BR37" i="8"/>
  <c r="Y37" i="9"/>
  <c r="Q37" i="9"/>
  <c r="R37" i="9" s="1"/>
  <c r="AS37" i="9" s="1"/>
  <c r="W37" i="9"/>
  <c r="AH37" i="9" s="1"/>
  <c r="CX37" i="9"/>
  <c r="CT37" i="9"/>
  <c r="CU37" i="9"/>
  <c r="CV37" i="9"/>
  <c r="CW37" i="9"/>
  <c r="AZ41" i="3"/>
  <c r="DN37" i="9"/>
  <c r="DR37" i="9"/>
  <c r="DO37" i="9"/>
  <c r="DQ37" i="9"/>
  <c r="DP37" i="9"/>
  <c r="AY36" i="10"/>
  <c r="AJ41" i="3"/>
  <c r="BC41" i="3" s="1"/>
  <c r="BT41" i="3"/>
  <c r="BB41" i="3"/>
  <c r="BM38" i="7" l="1"/>
  <c r="BH38" i="7"/>
  <c r="BI38" i="7" s="1"/>
  <c r="BS38" i="6"/>
  <c r="AV38" i="7"/>
  <c r="AW38" i="7" s="1"/>
  <c r="AX38" i="7"/>
  <c r="AY38" i="7" s="1"/>
  <c r="BM39" i="5"/>
  <c r="BN39" i="5" s="1"/>
  <c r="BT38" i="6"/>
  <c r="BU38" i="6" s="1"/>
  <c r="CA38" i="6" s="1"/>
  <c r="CB38" i="6" s="1"/>
  <c r="AV39" i="5"/>
  <c r="AW39" i="5" s="1"/>
  <c r="CA40" i="2"/>
  <c r="CB40" i="2" s="1"/>
  <c r="CD40" i="2" s="1"/>
  <c r="ES41" i="3"/>
  <c r="BV39" i="4"/>
  <c r="BW39" i="4" s="1"/>
  <c r="BJ39" i="5"/>
  <c r="BK39" i="5"/>
  <c r="CF40" i="1"/>
  <c r="BY40" i="1"/>
  <c r="BZ40" i="1" s="1"/>
  <c r="BU39" i="4"/>
  <c r="AL37" i="9"/>
  <c r="AI37" i="9"/>
  <c r="AJ37" i="9" s="1"/>
  <c r="X37" i="9"/>
  <c r="Z37" i="9" s="1"/>
  <c r="BT37" i="9" s="1"/>
  <c r="AK37" i="9"/>
  <c r="BF36" i="10"/>
  <c r="AZ36" i="10"/>
  <c r="BZ36" i="10"/>
  <c r="CA36" i="10" s="1"/>
  <c r="CY37" i="9"/>
  <c r="CZ37" i="9" s="1"/>
  <c r="DS37" i="9"/>
  <c r="DT37" i="9" s="1"/>
  <c r="DH37" i="9"/>
  <c r="DI37" i="9" s="1"/>
  <c r="BT37" i="8"/>
  <c r="BP37" i="8"/>
  <c r="BE41" i="3"/>
  <c r="BD41" i="3"/>
  <c r="ET41" i="3"/>
  <c r="EU41" i="3" s="1"/>
  <c r="EV41" i="3" s="1"/>
  <c r="EA41" i="3"/>
  <c r="DY41" i="3"/>
  <c r="DW41" i="3"/>
  <c r="DZ41" i="3"/>
  <c r="DX41" i="3"/>
  <c r="BO39" i="5" l="1"/>
  <c r="BP39" i="5" s="1"/>
  <c r="BV38" i="6"/>
  <c r="BW38" i="6" s="1"/>
  <c r="BK38" i="7"/>
  <c r="BJ38" i="7"/>
  <c r="BO38" i="7"/>
  <c r="BN38" i="7"/>
  <c r="CE40" i="2"/>
  <c r="CF40" i="2" s="1"/>
  <c r="CG40" i="2" s="1"/>
  <c r="CI40" i="2" s="1"/>
  <c r="CJ40" i="2" s="1"/>
  <c r="CK40" i="2" s="1"/>
  <c r="CM40" i="2" s="1"/>
  <c r="E40" i="2" s="1"/>
  <c r="C41" i="2" s="1"/>
  <c r="CH38" i="6"/>
  <c r="BL39" i="5"/>
  <c r="BU37" i="8"/>
  <c r="CH37" i="8" s="1"/>
  <c r="CE38" i="6"/>
  <c r="CD38" i="6"/>
  <c r="CC40" i="1"/>
  <c r="CB40" i="1"/>
  <c r="CH39" i="4"/>
  <c r="CA39" i="4"/>
  <c r="CB39" i="4" s="1"/>
  <c r="AM37" i="9"/>
  <c r="AZ37" i="9" s="1"/>
  <c r="DJ37" i="9"/>
  <c r="DK37" i="9" s="1"/>
  <c r="DU37" i="9" s="1"/>
  <c r="DV37" i="9" s="1"/>
  <c r="BC36" i="10"/>
  <c r="BD36" i="10" s="1"/>
  <c r="BA36" i="10"/>
  <c r="BB36" i="10" s="1"/>
  <c r="BF41" i="3"/>
  <c r="BG41" i="3" s="1"/>
  <c r="BV37" i="8"/>
  <c r="BW37" i="8" s="1"/>
  <c r="BM36" i="10"/>
  <c r="BN36" i="10" s="1"/>
  <c r="BR36" i="10"/>
  <c r="EB41" i="3"/>
  <c r="EC41" i="3" s="1"/>
  <c r="ED41" i="3" s="1"/>
  <c r="EE41" i="3" s="1"/>
  <c r="AQ41" i="3" s="1"/>
  <c r="P41" i="3" s="1"/>
  <c r="BP38" i="7" l="1"/>
  <c r="BL38" i="7"/>
  <c r="BR39" i="5"/>
  <c r="BS39" i="5" s="1"/>
  <c r="BB37" i="9"/>
  <c r="BC37" i="9"/>
  <c r="BD37" i="9" s="1"/>
  <c r="BQ39" i="5"/>
  <c r="CA37" i="8"/>
  <c r="CB37" i="8" s="1"/>
  <c r="CE37" i="8" s="1"/>
  <c r="CF38" i="6"/>
  <c r="CG38" i="6" s="1"/>
  <c r="CI38" i="6" s="1"/>
  <c r="CJ38" i="6" s="1"/>
  <c r="CK38" i="6" s="1"/>
  <c r="CM38" i="6" s="1"/>
  <c r="E38" i="6" s="1"/>
  <c r="C39" i="6" s="1"/>
  <c r="S41" i="3"/>
  <c r="AT41" i="3" s="1"/>
  <c r="CD40" i="1"/>
  <c r="CE40" i="1" s="1"/>
  <c r="CG40" i="1" s="1"/>
  <c r="CH40" i="1" s="1"/>
  <c r="CI40" i="1" s="1"/>
  <c r="CK40" i="1" s="1"/>
  <c r="E40" i="1" s="1"/>
  <c r="F40" i="1" s="1"/>
  <c r="H40" i="2" s="1"/>
  <c r="F40" i="2"/>
  <c r="CE39" i="4"/>
  <c r="CD39" i="4"/>
  <c r="ES37" i="9"/>
  <c r="ET37" i="9" s="1"/>
  <c r="EU37" i="9" s="1"/>
  <c r="EV37" i="9" s="1"/>
  <c r="DZ37" i="9"/>
  <c r="DX37" i="9"/>
  <c r="DW37" i="9"/>
  <c r="EA37" i="9"/>
  <c r="DY37" i="9"/>
  <c r="BS36" i="10"/>
  <c r="BT36" i="10"/>
  <c r="BP36" i="10"/>
  <c r="BO36" i="10"/>
  <c r="BR38" i="7" l="1"/>
  <c r="BS38" i="7" s="1"/>
  <c r="BQ38" i="7"/>
  <c r="BE37" i="9"/>
  <c r="BF37" i="9" s="1"/>
  <c r="BG37" i="9" s="1"/>
  <c r="I40" i="2"/>
  <c r="J40" i="2" s="1"/>
  <c r="D40" i="4" s="1"/>
  <c r="D40" i="5" s="1"/>
  <c r="G40" i="6" s="1"/>
  <c r="CD39" i="5"/>
  <c r="BW39" i="5"/>
  <c r="BX39" i="5" s="1"/>
  <c r="CD37" i="8"/>
  <c r="CF37" i="8" s="1"/>
  <c r="CG37" i="8" s="1"/>
  <c r="CI37" i="8" s="1"/>
  <c r="CJ37" i="8" s="1"/>
  <c r="CK37" i="8" s="1"/>
  <c r="CM37" i="8" s="1"/>
  <c r="E37" i="8" s="1"/>
  <c r="C38" i="8" s="1"/>
  <c r="C41" i="1"/>
  <c r="G41" i="1" s="1"/>
  <c r="K41" i="1" s="1"/>
  <c r="BU41" i="3"/>
  <c r="BV41" i="3" s="1"/>
  <c r="BA41" i="3"/>
  <c r="BH41" i="3" s="1"/>
  <c r="BI41" i="3" s="1"/>
  <c r="AU41" i="3"/>
  <c r="AX41" i="3" s="1"/>
  <c r="AY41" i="3" s="1"/>
  <c r="CF39" i="4"/>
  <c r="CG39" i="4" s="1"/>
  <c r="CI39" i="4" s="1"/>
  <c r="CJ39" i="4" s="1"/>
  <c r="CK39" i="4" s="1"/>
  <c r="CM39" i="4" s="1"/>
  <c r="E39" i="4" s="1"/>
  <c r="C40" i="4" s="1"/>
  <c r="K41" i="2"/>
  <c r="M41" i="2" s="1"/>
  <c r="F38" i="6"/>
  <c r="I38" i="6" s="1"/>
  <c r="J38" i="6" s="1"/>
  <c r="D38" i="8" s="1"/>
  <c r="D38" i="9" s="1"/>
  <c r="G38" i="10" s="1"/>
  <c r="BQ36" i="10"/>
  <c r="BU36" i="10"/>
  <c r="EB37" i="9"/>
  <c r="EC37" i="9" s="1"/>
  <c r="ED37" i="9" s="1"/>
  <c r="EE37" i="9" s="1"/>
  <c r="AQ37" i="9" s="1"/>
  <c r="P37" i="9" s="1"/>
  <c r="S37" i="9" s="1"/>
  <c r="BW38" i="7" l="1"/>
  <c r="BX38" i="7" s="1"/>
  <c r="CD38" i="7"/>
  <c r="AV41" i="3"/>
  <c r="AW41" i="3" s="1"/>
  <c r="K40" i="4"/>
  <c r="M40" i="4" s="1"/>
  <c r="BM41" i="3"/>
  <c r="BN41" i="3" s="1"/>
  <c r="BZ39" i="5"/>
  <c r="CA39" i="5"/>
  <c r="O41" i="1"/>
  <c r="CS41" i="1"/>
  <c r="EK41" i="1"/>
  <c r="EM41" i="2"/>
  <c r="Q41" i="2"/>
  <c r="CU41" i="2"/>
  <c r="F39" i="4"/>
  <c r="BW36" i="10"/>
  <c r="BX36" i="10" s="1"/>
  <c r="BV36" i="10"/>
  <c r="CI36" i="10" s="1"/>
  <c r="AT37" i="9"/>
  <c r="BJ41" i="3"/>
  <c r="BK41" i="3"/>
  <c r="CA38" i="7" l="1"/>
  <c r="BZ38" i="7"/>
  <c r="I39" i="4"/>
  <c r="J39" i="4" s="1"/>
  <c r="D39" i="6" s="1"/>
  <c r="BO41" i="3"/>
  <c r="CB39" i="5"/>
  <c r="CC39" i="5" s="1"/>
  <c r="CE39" i="5" s="1"/>
  <c r="CF39" i="5" s="1"/>
  <c r="CG39" i="5" s="1"/>
  <c r="CI39" i="5" s="1"/>
  <c r="E39" i="5" s="1"/>
  <c r="C40" i="5" s="1"/>
  <c r="CW41" i="2"/>
  <c r="DQ41" i="2"/>
  <c r="AS41" i="2"/>
  <c r="DF41" i="2"/>
  <c r="DD41" i="1"/>
  <c r="AQ41" i="1"/>
  <c r="CU41" i="1"/>
  <c r="DO41" i="1"/>
  <c r="S41" i="2"/>
  <c r="AI41" i="2"/>
  <c r="AJ41" i="2"/>
  <c r="X41" i="2"/>
  <c r="Z41" i="2" s="1"/>
  <c r="AH41" i="1"/>
  <c r="AG41" i="1"/>
  <c r="V41" i="1"/>
  <c r="X41" i="1" s="1"/>
  <c r="Q41" i="1"/>
  <c r="CB36" i="10"/>
  <c r="CC36" i="10" s="1"/>
  <c r="CE36" i="10" s="1"/>
  <c r="F37" i="8"/>
  <c r="I37" i="8" s="1"/>
  <c r="J37" i="8" s="1"/>
  <c r="D37" i="10" s="1"/>
  <c r="K38" i="8"/>
  <c r="M38" i="8" s="1"/>
  <c r="BA37" i="9"/>
  <c r="AU37" i="9"/>
  <c r="BU37" i="9"/>
  <c r="BV37" i="9" s="1"/>
  <c r="BL41" i="3"/>
  <c r="BP41" i="3"/>
  <c r="CB38" i="7" l="1"/>
  <c r="CC38" i="7" s="1"/>
  <c r="CE38" i="7" s="1"/>
  <c r="CF38" i="7" s="1"/>
  <c r="CG38" i="7" s="1"/>
  <c r="CI38" i="7" s="1"/>
  <c r="E38" i="7" s="1"/>
  <c r="C39" i="7" s="1"/>
  <c r="D39" i="7"/>
  <c r="K39" i="6"/>
  <c r="M39" i="6" s="1"/>
  <c r="Q39" i="6" s="1"/>
  <c r="G40" i="5"/>
  <c r="I40" i="5" s="1"/>
  <c r="F39" i="5"/>
  <c r="H39" i="6" s="1"/>
  <c r="AI41" i="1"/>
  <c r="CU40" i="4"/>
  <c r="Q40" i="4"/>
  <c r="EM40" i="4"/>
  <c r="AK41" i="2"/>
  <c r="DR41" i="2"/>
  <c r="DS41" i="2"/>
  <c r="DU41" i="2"/>
  <c r="DV41" i="2"/>
  <c r="DT41" i="2"/>
  <c r="AC41" i="2"/>
  <c r="U41" i="2"/>
  <c r="V41" i="2" s="1"/>
  <c r="AW41" i="2" s="1"/>
  <c r="CY41" i="2"/>
  <c r="DB41" i="2"/>
  <c r="CZ41" i="2"/>
  <c r="CX41" i="2"/>
  <c r="DA41" i="2"/>
  <c r="AA41" i="1"/>
  <c r="S41" i="1"/>
  <c r="T41" i="1" s="1"/>
  <c r="AU41" i="1" s="1"/>
  <c r="DP41" i="1"/>
  <c r="DT41" i="1"/>
  <c r="DS41" i="1"/>
  <c r="DQ41" i="1"/>
  <c r="DR41" i="1"/>
  <c r="Y41" i="1"/>
  <c r="AN41" i="1" s="1"/>
  <c r="CV41" i="1"/>
  <c r="CW41" i="1"/>
  <c r="CX41" i="1"/>
  <c r="CY41" i="1"/>
  <c r="CZ41" i="1"/>
  <c r="CF36" i="10"/>
  <c r="CG36" i="10" s="1"/>
  <c r="CH36" i="10" s="1"/>
  <c r="CJ36" i="10" s="1"/>
  <c r="CK36" i="10" s="1"/>
  <c r="CL36" i="10" s="1"/>
  <c r="CN36" i="10" s="1"/>
  <c r="E36" i="10" s="1"/>
  <c r="DH41" i="1"/>
  <c r="DE41" i="1"/>
  <c r="DG41" i="1"/>
  <c r="DI41" i="1"/>
  <c r="DF41" i="1"/>
  <c r="AA41" i="2"/>
  <c r="AP41" i="2" s="1"/>
  <c r="DH41" i="2"/>
  <c r="DI41" i="2"/>
  <c r="DK41" i="2"/>
  <c r="DG41" i="2"/>
  <c r="DJ41" i="2"/>
  <c r="BH37" i="9"/>
  <c r="BI37" i="9" s="1"/>
  <c r="BM37" i="9"/>
  <c r="Q38" i="8"/>
  <c r="CU38" i="8"/>
  <c r="EM38" i="8"/>
  <c r="AX37" i="9"/>
  <c r="AY37" i="9" s="1"/>
  <c r="AV37" i="9"/>
  <c r="AW37" i="9" s="1"/>
  <c r="BR41" i="3"/>
  <c r="BS41" i="3" s="1"/>
  <c r="BQ41" i="3"/>
  <c r="EM39" i="6" l="1"/>
  <c r="F38" i="7"/>
  <c r="H38" i="8" s="1"/>
  <c r="G39" i="7"/>
  <c r="I39" i="7" s="1"/>
  <c r="CQ39" i="7" s="1"/>
  <c r="G39" i="8"/>
  <c r="CU39" i="6"/>
  <c r="DQ39" i="6" s="1"/>
  <c r="M40" i="5"/>
  <c r="AF40" i="5" s="1"/>
  <c r="CQ40" i="5"/>
  <c r="DB40" i="5" s="1"/>
  <c r="EI40" i="5"/>
  <c r="AJ40" i="4"/>
  <c r="X40" i="4"/>
  <c r="Z40" i="4" s="1"/>
  <c r="AI40" i="4"/>
  <c r="S40" i="4"/>
  <c r="DQ40" i="4"/>
  <c r="DF40" i="4"/>
  <c r="CW40" i="4"/>
  <c r="AS40" i="4"/>
  <c r="DL41" i="2"/>
  <c r="DM41" i="2" s="1"/>
  <c r="DA41" i="1"/>
  <c r="DB41" i="1" s="1"/>
  <c r="DU41" i="1"/>
  <c r="DV41" i="1" s="1"/>
  <c r="AL41" i="2"/>
  <c r="DW41" i="2"/>
  <c r="DX41" i="2" s="1"/>
  <c r="DJ41" i="1"/>
  <c r="DK41" i="1" s="1"/>
  <c r="Z41" i="1"/>
  <c r="AB41" i="1" s="1"/>
  <c r="AB41" i="2"/>
  <c r="AD41" i="2" s="1"/>
  <c r="AM41" i="2"/>
  <c r="AO41" i="2"/>
  <c r="AQ41" i="2" s="1"/>
  <c r="AM41" i="1"/>
  <c r="AO41" i="1" s="1"/>
  <c r="X39" i="6"/>
  <c r="Z39" i="6" s="1"/>
  <c r="AJ39" i="6"/>
  <c r="AI39" i="6"/>
  <c r="S39" i="6"/>
  <c r="AJ41" i="1"/>
  <c r="AK41" i="1"/>
  <c r="DC41" i="2"/>
  <c r="DD41" i="2" s="1"/>
  <c r="DN41" i="2" s="1"/>
  <c r="DO41" i="2" s="1"/>
  <c r="C37" i="10"/>
  <c r="AS38" i="8"/>
  <c r="DQ38" i="8"/>
  <c r="DF38" i="8"/>
  <c r="CW38" i="8"/>
  <c r="X38" i="8"/>
  <c r="Z38" i="8" s="1"/>
  <c r="AJ38" i="8"/>
  <c r="S38" i="8"/>
  <c r="AI38" i="8"/>
  <c r="BN37" i="9"/>
  <c r="BO37" i="9"/>
  <c r="BK37" i="9"/>
  <c r="BJ37" i="9"/>
  <c r="CD41" i="3"/>
  <c r="BW41" i="3"/>
  <c r="BX41" i="3" s="1"/>
  <c r="AS39" i="6" l="1"/>
  <c r="DF39" i="6"/>
  <c r="CW39" i="6"/>
  <c r="EI39" i="7"/>
  <c r="M39" i="7"/>
  <c r="O39" i="7" s="1"/>
  <c r="CS40" i="5"/>
  <c r="CV40" i="5" s="1"/>
  <c r="DL41" i="1"/>
  <c r="DM41" i="1" s="1"/>
  <c r="EU41" i="1" s="1"/>
  <c r="AE40" i="5"/>
  <c r="AG40" i="5" s="1"/>
  <c r="O40" i="5"/>
  <c r="Q40" i="5" s="1"/>
  <c r="R40" i="5" s="1"/>
  <c r="AS40" i="5" s="1"/>
  <c r="T40" i="5"/>
  <c r="V40" i="5" s="1"/>
  <c r="DM40" i="5"/>
  <c r="DP40" i="5" s="1"/>
  <c r="AO40" i="5"/>
  <c r="DF40" i="5"/>
  <c r="DG40" i="5"/>
  <c r="DD40" i="5"/>
  <c r="DC40" i="5"/>
  <c r="DE40" i="5"/>
  <c r="AK40" i="4"/>
  <c r="DK40" i="4"/>
  <c r="DG40" i="4"/>
  <c r="DH40" i="4"/>
  <c r="DJ40" i="4"/>
  <c r="DI40" i="4"/>
  <c r="DS40" i="4"/>
  <c r="DR40" i="4"/>
  <c r="DT40" i="4"/>
  <c r="DU40" i="4"/>
  <c r="DV40" i="4"/>
  <c r="AC40" i="4"/>
  <c r="U40" i="4"/>
  <c r="V40" i="4" s="1"/>
  <c r="AW40" i="4" s="1"/>
  <c r="CY40" i="4"/>
  <c r="CZ40" i="4"/>
  <c r="DA40" i="4"/>
  <c r="CX40" i="4"/>
  <c r="DB40" i="4"/>
  <c r="AA40" i="4"/>
  <c r="AB40" i="4" s="1"/>
  <c r="BD41" i="2"/>
  <c r="AK39" i="6"/>
  <c r="BB41" i="1"/>
  <c r="EW41" i="2"/>
  <c r="DY41" i="2"/>
  <c r="DZ41" i="2" s="1"/>
  <c r="AC39" i="6"/>
  <c r="U39" i="6"/>
  <c r="V39" i="6" s="1"/>
  <c r="AW39" i="6" s="1"/>
  <c r="BX41" i="2"/>
  <c r="BF41" i="2"/>
  <c r="DU39" i="6"/>
  <c r="DV39" i="6"/>
  <c r="DT39" i="6"/>
  <c r="DS39" i="6"/>
  <c r="DR39" i="6"/>
  <c r="BV41" i="1"/>
  <c r="BD41" i="1"/>
  <c r="AN41" i="2"/>
  <c r="AL41" i="1"/>
  <c r="AA39" i="6"/>
  <c r="AB39" i="6" s="1"/>
  <c r="DJ39" i="6"/>
  <c r="DG39" i="6"/>
  <c r="DI39" i="6"/>
  <c r="DH39" i="6"/>
  <c r="DK39" i="6"/>
  <c r="DB39" i="6"/>
  <c r="CY39" i="6"/>
  <c r="DA39" i="6"/>
  <c r="CZ39" i="6"/>
  <c r="CX39" i="6"/>
  <c r="DB39" i="7"/>
  <c r="CS39" i="7"/>
  <c r="DM39" i="7"/>
  <c r="AO39" i="7"/>
  <c r="AK38" i="8"/>
  <c r="AA38" i="8"/>
  <c r="AP38" i="8" s="1"/>
  <c r="BL37" i="9"/>
  <c r="DS38" i="8"/>
  <c r="DU38" i="8"/>
  <c r="DR38" i="8"/>
  <c r="DT38" i="8"/>
  <c r="DV38" i="8"/>
  <c r="U38" i="8"/>
  <c r="V38" i="8" s="1"/>
  <c r="AW38" i="8" s="1"/>
  <c r="AC38" i="8"/>
  <c r="DB38" i="8"/>
  <c r="CZ38" i="8"/>
  <c r="DA38" i="8"/>
  <c r="CY38" i="8"/>
  <c r="CX38" i="8"/>
  <c r="F36" i="10"/>
  <c r="BP37" i="9"/>
  <c r="DK38" i="8"/>
  <c r="DI38" i="8"/>
  <c r="DG38" i="8"/>
  <c r="DJ38" i="8"/>
  <c r="DH38" i="8"/>
  <c r="L37" i="10"/>
  <c r="N37" i="10" s="1"/>
  <c r="BZ41" i="3"/>
  <c r="CA41" i="3"/>
  <c r="T39" i="7" l="1"/>
  <c r="V39" i="7" s="1"/>
  <c r="W39" i="7" s="1"/>
  <c r="AF39" i="7"/>
  <c r="AE39" i="7"/>
  <c r="AG39" i="7" s="1"/>
  <c r="DW41" i="1"/>
  <c r="DX41" i="1" s="1"/>
  <c r="EC41" i="1" s="1"/>
  <c r="CT40" i="5"/>
  <c r="CU40" i="5"/>
  <c r="CX40" i="5"/>
  <c r="I36" i="10"/>
  <c r="J36" i="10" s="1"/>
  <c r="K36" i="10" s="1"/>
  <c r="I36" i="1" s="1"/>
  <c r="DN40" i="5"/>
  <c r="CW40" i="5"/>
  <c r="Y40" i="5"/>
  <c r="W40" i="5"/>
  <c r="X40" i="5" s="1"/>
  <c r="DQ40" i="5"/>
  <c r="DO40" i="5"/>
  <c r="DR40" i="5"/>
  <c r="AD40" i="4"/>
  <c r="BX40" i="4" s="1"/>
  <c r="DW40" i="4"/>
  <c r="DX40" i="4" s="1"/>
  <c r="DH40" i="5"/>
  <c r="DI40" i="5" s="1"/>
  <c r="AL40" i="4"/>
  <c r="AM40" i="4"/>
  <c r="DC40" i="4"/>
  <c r="DD40" i="4" s="1"/>
  <c r="AO40" i="4"/>
  <c r="AP40" i="4"/>
  <c r="DL40" i="4"/>
  <c r="DM40" i="4" s="1"/>
  <c r="AD39" i="6"/>
  <c r="BX39" i="6" s="1"/>
  <c r="DE39" i="7"/>
  <c r="DF39" i="7"/>
  <c r="DG39" i="7"/>
  <c r="DC39" i="7"/>
  <c r="DD39" i="7"/>
  <c r="AP39" i="6"/>
  <c r="DC39" i="6"/>
  <c r="DD39" i="6" s="1"/>
  <c r="AL39" i="6"/>
  <c r="BE41" i="1"/>
  <c r="EV41" i="1"/>
  <c r="EW41" i="1" s="1"/>
  <c r="EX41" i="1" s="1"/>
  <c r="BG41" i="2"/>
  <c r="DZ41" i="1"/>
  <c r="EA41" i="1"/>
  <c r="EB41" i="1"/>
  <c r="DY41" i="1"/>
  <c r="DR39" i="7"/>
  <c r="DN39" i="7"/>
  <c r="DQ39" i="7"/>
  <c r="DO39" i="7"/>
  <c r="DP39" i="7"/>
  <c r="DL39" i="6"/>
  <c r="DM39" i="6" s="1"/>
  <c r="DW39" i="6"/>
  <c r="DX39" i="6" s="1"/>
  <c r="AM39" i="6"/>
  <c r="EC41" i="2"/>
  <c r="ED41" i="2"/>
  <c r="EB41" i="2"/>
  <c r="EE41" i="2"/>
  <c r="EA41" i="2"/>
  <c r="AB38" i="8"/>
  <c r="AD38" i="8" s="1"/>
  <c r="BX38" i="8" s="1"/>
  <c r="AM38" i="8"/>
  <c r="CU39" i="7"/>
  <c r="CV39" i="7"/>
  <c r="CX39" i="7"/>
  <c r="CW39" i="7"/>
  <c r="CT39" i="7"/>
  <c r="Y39" i="7"/>
  <c r="Q39" i="7"/>
  <c r="R39" i="7" s="1"/>
  <c r="AS39" i="7" s="1"/>
  <c r="AO39" i="6"/>
  <c r="EX41" i="2"/>
  <c r="EY41" i="2" s="1"/>
  <c r="EZ41" i="2" s="1"/>
  <c r="AO38" i="8"/>
  <c r="AQ38" i="8" s="1"/>
  <c r="AL38" i="8"/>
  <c r="BR37" i="9"/>
  <c r="BS37" i="9" s="1"/>
  <c r="DC38" i="8"/>
  <c r="DD38" i="8" s="1"/>
  <c r="DW38" i="8"/>
  <c r="DX38" i="8" s="1"/>
  <c r="DL38" i="8"/>
  <c r="DM38" i="8" s="1"/>
  <c r="R37" i="10"/>
  <c r="EN37" i="10"/>
  <c r="CV37" i="10"/>
  <c r="BQ37" i="9"/>
  <c r="CB41" i="3"/>
  <c r="CC41" i="3" s="1"/>
  <c r="CE41" i="3" s="1"/>
  <c r="CF41" i="3" s="1"/>
  <c r="CG41" i="3" s="1"/>
  <c r="CI41" i="3" s="1"/>
  <c r="E41" i="3" s="1"/>
  <c r="C42" i="3" s="1"/>
  <c r="CY40" i="5" l="1"/>
  <c r="CZ40" i="5" s="1"/>
  <c r="Z40" i="5"/>
  <c r="BT40" i="5" s="1"/>
  <c r="AI40" i="5"/>
  <c r="AL40" i="5"/>
  <c r="AK40" i="5"/>
  <c r="DS40" i="5"/>
  <c r="DT40" i="5" s="1"/>
  <c r="AH40" i="5"/>
  <c r="AJ40" i="5" s="1"/>
  <c r="DN39" i="6"/>
  <c r="DO39" i="6" s="1"/>
  <c r="DY39" i="6" s="1"/>
  <c r="DZ39" i="6" s="1"/>
  <c r="AI39" i="7"/>
  <c r="AN40" i="4"/>
  <c r="DJ40" i="5"/>
  <c r="DK40" i="5" s="1"/>
  <c r="AQ40" i="4"/>
  <c r="BF40" i="4" s="1"/>
  <c r="DN40" i="4"/>
  <c r="DO40" i="4" s="1"/>
  <c r="DY40" i="4" s="1"/>
  <c r="DZ40" i="4" s="1"/>
  <c r="AQ39" i="6"/>
  <c r="BD39" i="6" s="1"/>
  <c r="X39" i="7"/>
  <c r="Z39" i="7" s="1"/>
  <c r="AK39" i="7"/>
  <c r="AH39" i="7"/>
  <c r="AL39" i="7"/>
  <c r="DH39" i="7"/>
  <c r="DI39" i="7" s="1"/>
  <c r="AN38" i="8"/>
  <c r="BG38" i="8" s="1"/>
  <c r="CY39" i="7"/>
  <c r="CZ39" i="7" s="1"/>
  <c r="ED41" i="1"/>
  <c r="EE41" i="1" s="1"/>
  <c r="EF41" i="1" s="1"/>
  <c r="EG41" i="1" s="1"/>
  <c r="AS41" i="1" s="1"/>
  <c r="R41" i="1" s="1"/>
  <c r="U41" i="1" s="1"/>
  <c r="DS39" i="7"/>
  <c r="DT39" i="7" s="1"/>
  <c r="BG41" i="1"/>
  <c r="BF41" i="1"/>
  <c r="AN39" i="6"/>
  <c r="EF41" i="2"/>
  <c r="EG41" i="2" s="1"/>
  <c r="EH41" i="2" s="1"/>
  <c r="EI41" i="2" s="1"/>
  <c r="AU41" i="2" s="1"/>
  <c r="T41" i="2" s="1"/>
  <c r="W41" i="2" s="1"/>
  <c r="BI41" i="2"/>
  <c r="BH41" i="2"/>
  <c r="BD38" i="8"/>
  <c r="BF38" i="8"/>
  <c r="DN38" i="8"/>
  <c r="DO38" i="8" s="1"/>
  <c r="DY38" i="8" s="1"/>
  <c r="DZ38" i="8" s="1"/>
  <c r="CD37" i="9"/>
  <c r="BW37" i="9"/>
  <c r="BX37" i="9" s="1"/>
  <c r="CX37" i="10"/>
  <c r="DR37" i="10"/>
  <c r="DG37" i="10"/>
  <c r="AT37" i="10"/>
  <c r="AJ37" i="10"/>
  <c r="AK37" i="10"/>
  <c r="Y37" i="10"/>
  <c r="AA37" i="10" s="1"/>
  <c r="T37" i="10"/>
  <c r="AM40" i="5" l="1"/>
  <c r="BC40" i="5"/>
  <c r="BD40" i="5" s="1"/>
  <c r="EW39" i="6"/>
  <c r="AZ40" i="5"/>
  <c r="BD40" i="4"/>
  <c r="BB40" i="5"/>
  <c r="EW40" i="4"/>
  <c r="EX40" i="4" s="1"/>
  <c r="EY40" i="4" s="1"/>
  <c r="EZ40" i="4" s="1"/>
  <c r="BE40" i="5"/>
  <c r="BF40" i="5" s="1"/>
  <c r="BG40" i="4"/>
  <c r="BH40" i="4" s="1"/>
  <c r="DU40" i="5"/>
  <c r="DV40" i="5" s="1"/>
  <c r="ES40" i="5"/>
  <c r="ET40" i="5" s="1"/>
  <c r="EU40" i="5" s="1"/>
  <c r="EV40" i="5" s="1"/>
  <c r="AJ39" i="7"/>
  <c r="BF39" i="6"/>
  <c r="EA40" i="4"/>
  <c r="ED40" i="4"/>
  <c r="EE40" i="4"/>
  <c r="EC40" i="4"/>
  <c r="EB40" i="4"/>
  <c r="BG39" i="6"/>
  <c r="BH39" i="6" s="1"/>
  <c r="DJ39" i="7"/>
  <c r="DK39" i="7" s="1"/>
  <c r="ES39" i="7" s="1"/>
  <c r="BJ41" i="2"/>
  <c r="BK41" i="2" s="1"/>
  <c r="AM39" i="7"/>
  <c r="BB39" i="7" s="1"/>
  <c r="BT39" i="7"/>
  <c r="AX41" i="2"/>
  <c r="AV41" i="1"/>
  <c r="EA39" i="6"/>
  <c r="EE39" i="6"/>
  <c r="ED39" i="6"/>
  <c r="EB39" i="6"/>
  <c r="EC39" i="6"/>
  <c r="BH41" i="1"/>
  <c r="BI41" i="1" s="1"/>
  <c r="EX39" i="6"/>
  <c r="EY39" i="6" s="1"/>
  <c r="EZ39" i="6" s="1"/>
  <c r="EW38" i="8"/>
  <c r="EX38" i="8" s="1"/>
  <c r="EY38" i="8" s="1"/>
  <c r="EZ38" i="8" s="1"/>
  <c r="AB37" i="10"/>
  <c r="AC37" i="10" s="1"/>
  <c r="BZ37" i="9"/>
  <c r="CA37" i="9"/>
  <c r="AL37" i="10"/>
  <c r="BI38" i="8"/>
  <c r="BH38" i="8"/>
  <c r="DL37" i="10"/>
  <c r="DI37" i="10"/>
  <c r="DJ37" i="10"/>
  <c r="DK37" i="10"/>
  <c r="DH37" i="10"/>
  <c r="EE38" i="8"/>
  <c r="EA38" i="8"/>
  <c r="EB38" i="8"/>
  <c r="ED38" i="8"/>
  <c r="EC38" i="8"/>
  <c r="DU37" i="10"/>
  <c r="DS37" i="10"/>
  <c r="DT37" i="10"/>
  <c r="DW37" i="10"/>
  <c r="DV37" i="10"/>
  <c r="DB37" i="10"/>
  <c r="CY37" i="10"/>
  <c r="DA37" i="10"/>
  <c r="CZ37" i="10"/>
  <c r="DC37" i="10"/>
  <c r="AD37" i="10"/>
  <c r="V37" i="10"/>
  <c r="W37" i="10" s="1"/>
  <c r="AX37" i="10" s="1"/>
  <c r="F41" i="3"/>
  <c r="H41" i="4" s="1"/>
  <c r="G42" i="3"/>
  <c r="I42" i="3" s="1"/>
  <c r="BG40" i="5" l="1"/>
  <c r="BI40" i="4"/>
  <c r="BJ40" i="4" s="1"/>
  <c r="BK40" i="4" s="1"/>
  <c r="DU39" i="7"/>
  <c r="DV39" i="7" s="1"/>
  <c r="DW39" i="7" s="1"/>
  <c r="DZ40" i="5"/>
  <c r="DW40" i="5"/>
  <c r="DX40" i="5"/>
  <c r="DY40" i="5"/>
  <c r="EA40" i="5"/>
  <c r="BC39" i="7"/>
  <c r="BD39" i="7" s="1"/>
  <c r="BI39" i="6"/>
  <c r="BJ39" i="6" s="1"/>
  <c r="BK39" i="6" s="1"/>
  <c r="EF40" i="4"/>
  <c r="EG40" i="4" s="1"/>
  <c r="EH40" i="4" s="1"/>
  <c r="EI40" i="4" s="1"/>
  <c r="AU40" i="4" s="1"/>
  <c r="T40" i="4" s="1"/>
  <c r="W40" i="4" s="1"/>
  <c r="AX40" i="4" s="1"/>
  <c r="BE40" i="4" s="1"/>
  <c r="AZ39" i="7"/>
  <c r="ET39" i="7"/>
  <c r="EU39" i="7" s="1"/>
  <c r="EV39" i="7" s="1"/>
  <c r="AQ37" i="10"/>
  <c r="BC41" i="1"/>
  <c r="AW41" i="1"/>
  <c r="BW41" i="1"/>
  <c r="BX41" i="1" s="1"/>
  <c r="EF39" i="6"/>
  <c r="EG39" i="6" s="1"/>
  <c r="EH39" i="6" s="1"/>
  <c r="EI39" i="6" s="1"/>
  <c r="AU39" i="6" s="1"/>
  <c r="T39" i="6" s="1"/>
  <c r="BE41" i="2"/>
  <c r="AY41" i="2"/>
  <c r="BY41" i="2"/>
  <c r="BZ41" i="2" s="1"/>
  <c r="AM37" i="10"/>
  <c r="AP37" i="10"/>
  <c r="BJ38" i="8"/>
  <c r="BK38" i="8" s="1"/>
  <c r="AN37" i="10"/>
  <c r="DM37" i="10"/>
  <c r="DN37" i="10" s="1"/>
  <c r="DD37" i="10"/>
  <c r="DE37" i="10" s="1"/>
  <c r="AE37" i="10"/>
  <c r="CB37" i="9"/>
  <c r="CC37" i="9" s="1"/>
  <c r="CE37" i="9" s="1"/>
  <c r="CF37" i="9" s="1"/>
  <c r="CG37" i="9" s="1"/>
  <c r="CI37" i="9" s="1"/>
  <c r="E37" i="9" s="1"/>
  <c r="C38" i="9" s="1"/>
  <c r="EF38" i="8"/>
  <c r="EG38" i="8" s="1"/>
  <c r="EH38" i="8" s="1"/>
  <c r="EI38" i="8" s="1"/>
  <c r="AU38" i="8" s="1"/>
  <c r="T38" i="8" s="1"/>
  <c r="W38" i="8" s="1"/>
  <c r="DX37" i="10"/>
  <c r="DY37" i="10" s="1"/>
  <c r="M42" i="3"/>
  <c r="CQ42" i="3"/>
  <c r="EI42" i="3"/>
  <c r="DZ39" i="7" l="1"/>
  <c r="EA39" i="7"/>
  <c r="DX39" i="7"/>
  <c r="DY39" i="7"/>
  <c r="BE39" i="7"/>
  <c r="BF39" i="7" s="1"/>
  <c r="BG39" i="7" s="1"/>
  <c r="EB40" i="5"/>
  <c r="EC40" i="5" s="1"/>
  <c r="ED40" i="5" s="1"/>
  <c r="EE40" i="5" s="1"/>
  <c r="AQ40" i="5" s="1"/>
  <c r="P40" i="5" s="1"/>
  <c r="S40" i="5" s="1"/>
  <c r="AT40" i="5" s="1"/>
  <c r="AY40" i="4"/>
  <c r="BB40" i="4" s="1"/>
  <c r="BC40" i="4" s="1"/>
  <c r="BY40" i="4"/>
  <c r="BZ40" i="4" s="1"/>
  <c r="AR37" i="10"/>
  <c r="BG37" i="10" s="1"/>
  <c r="W39" i="6"/>
  <c r="AX39" i="6" s="1"/>
  <c r="AO37" i="10"/>
  <c r="BJ41" i="1"/>
  <c r="BK41" i="1" s="1"/>
  <c r="BO41" i="1"/>
  <c r="BQ41" i="2"/>
  <c r="BL41" i="2"/>
  <c r="BM41" i="2" s="1"/>
  <c r="BL40" i="4"/>
  <c r="BM40" i="4" s="1"/>
  <c r="BQ40" i="4"/>
  <c r="BB41" i="2"/>
  <c r="BC41" i="2" s="1"/>
  <c r="AZ41" i="2"/>
  <c r="BA41" i="2" s="1"/>
  <c r="AZ41" i="1"/>
  <c r="BA41" i="1" s="1"/>
  <c r="AX41" i="1"/>
  <c r="AY41" i="1" s="1"/>
  <c r="BY37" i="10"/>
  <c r="AX38" i="8"/>
  <c r="DO37" i="10"/>
  <c r="DP37" i="10" s="1"/>
  <c r="AO42" i="3"/>
  <c r="DM42" i="3"/>
  <c r="DB42" i="3"/>
  <c r="CS42" i="3"/>
  <c r="AF42" i="3"/>
  <c r="AE42" i="3"/>
  <c r="O42" i="3"/>
  <c r="T42" i="3"/>
  <c r="V42" i="3" s="1"/>
  <c r="AZ40" i="4" l="1"/>
  <c r="BA40" i="4" s="1"/>
  <c r="EB39" i="7"/>
  <c r="EC39" i="7" s="1"/>
  <c r="ED39" i="7" s="1"/>
  <c r="EE39" i="7" s="1"/>
  <c r="AQ39" i="7" s="1"/>
  <c r="P39" i="7" s="1"/>
  <c r="S39" i="7" s="1"/>
  <c r="AT39" i="7" s="1"/>
  <c r="AU40" i="5"/>
  <c r="BU40" i="5"/>
  <c r="BV40" i="5" s="1"/>
  <c r="BA40" i="5"/>
  <c r="BH37" i="10"/>
  <c r="BI37" i="10" s="1"/>
  <c r="BE37" i="10"/>
  <c r="BE39" i="6"/>
  <c r="BQ39" i="6" s="1"/>
  <c r="AY39" i="6"/>
  <c r="BB39" i="6" s="1"/>
  <c r="BC39" i="6" s="1"/>
  <c r="BY39" i="6"/>
  <c r="BZ39" i="6" s="1"/>
  <c r="BR40" i="4"/>
  <c r="BS40" i="4"/>
  <c r="BN41" i="2"/>
  <c r="BO41" i="2"/>
  <c r="BS41" i="2"/>
  <c r="BR41" i="2"/>
  <c r="BN40" i="4"/>
  <c r="BO40" i="4"/>
  <c r="BQ41" i="1"/>
  <c r="BP41" i="1"/>
  <c r="BM41" i="1"/>
  <c r="BL41" i="1"/>
  <c r="DZ37" i="10"/>
  <c r="EA37" i="10" s="1"/>
  <c r="EX37" i="10"/>
  <c r="F37" i="9"/>
  <c r="H37" i="10" s="1"/>
  <c r="G38" i="9"/>
  <c r="I38" i="9" s="1"/>
  <c r="BE38" i="8"/>
  <c r="AY38" i="8"/>
  <c r="BY38" i="8"/>
  <c r="BZ38" i="8" s="1"/>
  <c r="AG42" i="3"/>
  <c r="W42" i="3"/>
  <c r="AL42" i="3" s="1"/>
  <c r="CX42" i="3"/>
  <c r="CV42" i="3"/>
  <c r="CU42" i="3"/>
  <c r="CT42" i="3"/>
  <c r="CW42" i="3"/>
  <c r="DG42" i="3"/>
  <c r="DE42" i="3"/>
  <c r="DD42" i="3"/>
  <c r="DF42" i="3"/>
  <c r="DC42" i="3"/>
  <c r="DR42" i="3"/>
  <c r="DP42" i="3"/>
  <c r="DN42" i="3"/>
  <c r="DO42" i="3"/>
  <c r="DQ42" i="3"/>
  <c r="Y42" i="3"/>
  <c r="Q42" i="3"/>
  <c r="R42" i="3" s="1"/>
  <c r="AS42" i="3" s="1"/>
  <c r="BT41" i="2" l="1"/>
  <c r="BJ37" i="10"/>
  <c r="BK37" i="10" s="1"/>
  <c r="BL37" i="10" s="1"/>
  <c r="BL39" i="6"/>
  <c r="BM39" i="6" s="1"/>
  <c r="BO39" i="6" s="1"/>
  <c r="BH40" i="5"/>
  <c r="BI40" i="5" s="1"/>
  <c r="BM40" i="5"/>
  <c r="BN41" i="1"/>
  <c r="AV40" i="5"/>
  <c r="AW40" i="5" s="1"/>
  <c r="AX40" i="5"/>
  <c r="AY40" i="5" s="1"/>
  <c r="AZ39" i="6"/>
  <c r="BA39" i="6" s="1"/>
  <c r="AK42" i="3"/>
  <c r="AM42" i="3" s="1"/>
  <c r="AI42" i="3"/>
  <c r="X42" i="3"/>
  <c r="Z42" i="3" s="1"/>
  <c r="AH42" i="3"/>
  <c r="BR41" i="1"/>
  <c r="BA39" i="7"/>
  <c r="AU39" i="7"/>
  <c r="BU39" i="7"/>
  <c r="BV39" i="7" s="1"/>
  <c r="BP40" i="4"/>
  <c r="BT40" i="4"/>
  <c r="BS39" i="6"/>
  <c r="BR39" i="6"/>
  <c r="BP41" i="2"/>
  <c r="EI38" i="9"/>
  <c r="CQ38" i="9"/>
  <c r="M38" i="9"/>
  <c r="EY37" i="10"/>
  <c r="EZ37" i="10" s="1"/>
  <c r="FA37" i="10" s="1"/>
  <c r="BB38" i="8"/>
  <c r="BC38" i="8" s="1"/>
  <c r="AZ38" i="8"/>
  <c r="BA38" i="8" s="1"/>
  <c r="EF37" i="10"/>
  <c r="ED37" i="10"/>
  <c r="EB37" i="10"/>
  <c r="EC37" i="10"/>
  <c r="EE37" i="10"/>
  <c r="BQ38" i="8"/>
  <c r="BL38" i="8"/>
  <c r="BM38" i="8" s="1"/>
  <c r="CY42" i="3"/>
  <c r="CZ42" i="3" s="1"/>
  <c r="DH42" i="3"/>
  <c r="DI42" i="3" s="1"/>
  <c r="DS42" i="3"/>
  <c r="DT42" i="3" s="1"/>
  <c r="DJ42" i="3" l="1"/>
  <c r="BT41" i="1"/>
  <c r="BU41" i="1" s="1"/>
  <c r="BN39" i="6"/>
  <c r="BP39" i="6" s="1"/>
  <c r="AJ42" i="3"/>
  <c r="BC42" i="3" s="1"/>
  <c r="BS41" i="1"/>
  <c r="CF41" i="1" s="1"/>
  <c r="BV40" i="4"/>
  <c r="BW40" i="4" s="1"/>
  <c r="BN40" i="5"/>
  <c r="BO40" i="5"/>
  <c r="BK40" i="5"/>
  <c r="BJ40" i="5"/>
  <c r="BT39" i="6"/>
  <c r="BU40" i="4"/>
  <c r="CA40" i="4" s="1"/>
  <c r="CB40" i="4" s="1"/>
  <c r="BV41" i="2"/>
  <c r="BW41" i="2" s="1"/>
  <c r="BU41" i="2"/>
  <c r="AX39" i="7"/>
  <c r="AY39" i="7" s="1"/>
  <c r="AV39" i="7"/>
  <c r="AW39" i="7" s="1"/>
  <c r="BM39" i="7"/>
  <c r="BH39" i="7"/>
  <c r="BI39" i="7" s="1"/>
  <c r="AE38" i="9"/>
  <c r="AF38" i="9"/>
  <c r="O38" i="9"/>
  <c r="T38" i="9"/>
  <c r="V38" i="9" s="1"/>
  <c r="DB38" i="9"/>
  <c r="AO38" i="9"/>
  <c r="DM38" i="9"/>
  <c r="CS38" i="9"/>
  <c r="EG37" i="10"/>
  <c r="EH37" i="10" s="1"/>
  <c r="EI37" i="10" s="1"/>
  <c r="EJ37" i="10" s="1"/>
  <c r="AV37" i="10" s="1"/>
  <c r="U37" i="10" s="1"/>
  <c r="X37" i="10" s="1"/>
  <c r="BS38" i="8"/>
  <c r="BR38" i="8"/>
  <c r="BN38" i="8"/>
  <c r="BO38" i="8"/>
  <c r="BT42" i="3"/>
  <c r="BB42" i="3"/>
  <c r="AZ42" i="3"/>
  <c r="DK42" i="3"/>
  <c r="BY41" i="1" l="1"/>
  <c r="BZ41" i="1" s="1"/>
  <c r="BL40" i="5"/>
  <c r="BV39" i="6"/>
  <c r="BW39" i="6" s="1"/>
  <c r="BU39" i="6"/>
  <c r="CH39" i="6" s="1"/>
  <c r="BP40" i="5"/>
  <c r="CH40" i="4"/>
  <c r="CD40" i="4"/>
  <c r="CE40" i="4"/>
  <c r="BJ39" i="7"/>
  <c r="BK39" i="7"/>
  <c r="CH41" i="2"/>
  <c r="CA41" i="2"/>
  <c r="CB41" i="2" s="1"/>
  <c r="BN39" i="7"/>
  <c r="BO39" i="7"/>
  <c r="CC41" i="1"/>
  <c r="CB41" i="1"/>
  <c r="BT38" i="8"/>
  <c r="CV38" i="9"/>
  <c r="CW38" i="9"/>
  <c r="CT38" i="9"/>
  <c r="CX38" i="9"/>
  <c r="CU38" i="9"/>
  <c r="W38" i="9"/>
  <c r="AL38" i="9" s="1"/>
  <c r="DN38" i="9"/>
  <c r="DR38" i="9"/>
  <c r="DP38" i="9"/>
  <c r="DO38" i="9"/>
  <c r="DQ38" i="9"/>
  <c r="Y38" i="9"/>
  <c r="Q38" i="9"/>
  <c r="R38" i="9" s="1"/>
  <c r="AS38" i="9" s="1"/>
  <c r="DG38" i="9"/>
  <c r="DC38" i="9"/>
  <c r="DF38" i="9"/>
  <c r="DD38" i="9"/>
  <c r="DE38" i="9"/>
  <c r="AG38" i="9"/>
  <c r="BP38" i="8"/>
  <c r="AY37" i="10"/>
  <c r="DU42" i="3"/>
  <c r="DV42" i="3" s="1"/>
  <c r="ES42" i="3"/>
  <c r="BD42" i="3"/>
  <c r="BE42" i="3"/>
  <c r="CA39" i="6" l="1"/>
  <c r="CB39" i="6" s="1"/>
  <c r="BQ40" i="5"/>
  <c r="CD40" i="5" s="1"/>
  <c r="BR40" i="5"/>
  <c r="BS40" i="5" s="1"/>
  <c r="CD41" i="1"/>
  <c r="CE41" i="1" s="1"/>
  <c r="CG41" i="1" s="1"/>
  <c r="CH41" i="1" s="1"/>
  <c r="CI41" i="1" s="1"/>
  <c r="CK41" i="1" s="1"/>
  <c r="E41" i="1" s="1"/>
  <c r="C42" i="1" s="1"/>
  <c r="BP39" i="7"/>
  <c r="CD41" i="2"/>
  <c r="CE41" i="2"/>
  <c r="CF41" i="2" s="1"/>
  <c r="CG41" i="2" s="1"/>
  <c r="CI41" i="2" s="1"/>
  <c r="CJ41" i="2" s="1"/>
  <c r="CK41" i="2" s="1"/>
  <c r="CM41" i="2" s="1"/>
  <c r="E41" i="2" s="1"/>
  <c r="C42" i="2" s="1"/>
  <c r="CD39" i="6"/>
  <c r="CE39" i="6"/>
  <c r="AI38" i="9"/>
  <c r="BL39" i="7"/>
  <c r="CF40" i="4"/>
  <c r="CG40" i="4" s="1"/>
  <c r="CI40" i="4" s="1"/>
  <c r="CJ40" i="4" s="1"/>
  <c r="CK40" i="4" s="1"/>
  <c r="CM40" i="4" s="1"/>
  <c r="E40" i="4" s="1"/>
  <c r="C41" i="4" s="1"/>
  <c r="AK38" i="9"/>
  <c r="AM38" i="9" s="1"/>
  <c r="DS38" i="9"/>
  <c r="DT38" i="9" s="1"/>
  <c r="BV38" i="8"/>
  <c r="BW38" i="8" s="1"/>
  <c r="BU38" i="8"/>
  <c r="X38" i="9"/>
  <c r="Z38" i="9" s="1"/>
  <c r="CY38" i="9"/>
  <c r="CZ38" i="9" s="1"/>
  <c r="BF37" i="10"/>
  <c r="AZ37" i="10"/>
  <c r="BZ37" i="10"/>
  <c r="CA37" i="10" s="1"/>
  <c r="AH38" i="9"/>
  <c r="DH38" i="9"/>
  <c r="DI38" i="9" s="1"/>
  <c r="BF42" i="3"/>
  <c r="BG42" i="3" s="1"/>
  <c r="ET42" i="3"/>
  <c r="EU42" i="3" s="1"/>
  <c r="EV42" i="3" s="1"/>
  <c r="EA42" i="3"/>
  <c r="DX42" i="3"/>
  <c r="DW42" i="3"/>
  <c r="DY42" i="3"/>
  <c r="DZ42" i="3"/>
  <c r="BW40" i="5" l="1"/>
  <c r="BX40" i="5" s="1"/>
  <c r="CA40" i="5" s="1"/>
  <c r="F41" i="1"/>
  <c r="H41" i="2" s="1"/>
  <c r="AJ38" i="9"/>
  <c r="BC38" i="9" s="1"/>
  <c r="G42" i="1"/>
  <c r="K42" i="1" s="1"/>
  <c r="CF39" i="6"/>
  <c r="CG39" i="6" s="1"/>
  <c r="CI39" i="6" s="1"/>
  <c r="CJ39" i="6" s="1"/>
  <c r="CK39" i="6" s="1"/>
  <c r="CM39" i="6" s="1"/>
  <c r="E39" i="6" s="1"/>
  <c r="C40" i="6" s="1"/>
  <c r="F41" i="2"/>
  <c r="I41" i="2" s="1"/>
  <c r="BQ39" i="7"/>
  <c r="BR39" i="7"/>
  <c r="BS39" i="7" s="1"/>
  <c r="DJ38" i="9"/>
  <c r="DK38" i="9" s="1"/>
  <c r="DU38" i="9" s="1"/>
  <c r="DV38" i="9" s="1"/>
  <c r="BC37" i="10"/>
  <c r="BD37" i="10" s="1"/>
  <c r="BA37" i="10"/>
  <c r="BB37" i="10" s="1"/>
  <c r="BR37" i="10"/>
  <c r="BM37" i="10"/>
  <c r="BN37" i="10" s="1"/>
  <c r="CH38" i="8"/>
  <c r="CA38" i="8"/>
  <c r="CB38" i="8" s="1"/>
  <c r="AZ38" i="9"/>
  <c r="BT38" i="9"/>
  <c r="BB38" i="9"/>
  <c r="EB42" i="3"/>
  <c r="EC42" i="3" s="1"/>
  <c r="ED42" i="3" s="1"/>
  <c r="EE42" i="3" s="1"/>
  <c r="AQ42" i="3" s="1"/>
  <c r="P42" i="3" s="1"/>
  <c r="J41" i="2" l="1"/>
  <c r="BZ40" i="5"/>
  <c r="CB40" i="5" s="1"/>
  <c r="CC40" i="5" s="1"/>
  <c r="CE40" i="5" s="1"/>
  <c r="CF40" i="5" s="1"/>
  <c r="CG40" i="5" s="1"/>
  <c r="CI40" i="5" s="1"/>
  <c r="E40" i="5" s="1"/>
  <c r="ES38" i="9"/>
  <c r="ET38" i="9" s="1"/>
  <c r="EU38" i="9" s="1"/>
  <c r="EV38" i="9" s="1"/>
  <c r="S42" i="3"/>
  <c r="AT42" i="3" s="1"/>
  <c r="F40" i="4"/>
  <c r="BW39" i="7"/>
  <c r="BX39" i="7" s="1"/>
  <c r="CD39" i="7"/>
  <c r="O42" i="1"/>
  <c r="CS42" i="1"/>
  <c r="EK42" i="1"/>
  <c r="CD38" i="8"/>
  <c r="CE38" i="8"/>
  <c r="BD38" i="9"/>
  <c r="BE38" i="9"/>
  <c r="EA38" i="9"/>
  <c r="DW38" i="9"/>
  <c r="DX38" i="9"/>
  <c r="DZ38" i="9"/>
  <c r="DY38" i="9"/>
  <c r="BP37" i="10"/>
  <c r="BO37" i="10"/>
  <c r="BT37" i="10"/>
  <c r="BS37" i="10"/>
  <c r="I40" i="4" l="1"/>
  <c r="J40" i="4" s="1"/>
  <c r="D40" i="6" s="1"/>
  <c r="F40" i="5"/>
  <c r="H40" i="6" s="1"/>
  <c r="C41" i="5"/>
  <c r="K42" i="2"/>
  <c r="M42" i="2" s="1"/>
  <c r="D41" i="4"/>
  <c r="K41" i="4" s="1"/>
  <c r="M41" i="4" s="1"/>
  <c r="BA42" i="3"/>
  <c r="BH42" i="3" s="1"/>
  <c r="BI42" i="3" s="1"/>
  <c r="BU42" i="3"/>
  <c r="BV42" i="3" s="1"/>
  <c r="AU42" i="3"/>
  <c r="AX42" i="3" s="1"/>
  <c r="AY42" i="3" s="1"/>
  <c r="AQ42" i="1"/>
  <c r="CU42" i="1"/>
  <c r="DO42" i="1"/>
  <c r="DD42" i="1"/>
  <c r="F39" i="6"/>
  <c r="I39" i="6" s="1"/>
  <c r="J39" i="6" s="1"/>
  <c r="D39" i="8" s="1"/>
  <c r="D39" i="9" s="1"/>
  <c r="G39" i="10" s="1"/>
  <c r="AH42" i="1"/>
  <c r="AG42" i="1"/>
  <c r="V42" i="1"/>
  <c r="X42" i="1" s="1"/>
  <c r="Q42" i="1"/>
  <c r="CA39" i="7"/>
  <c r="BZ39" i="7"/>
  <c r="BU37" i="10"/>
  <c r="CF38" i="8"/>
  <c r="CG38" i="8" s="1"/>
  <c r="CI38" i="8" s="1"/>
  <c r="CJ38" i="8" s="1"/>
  <c r="CK38" i="8" s="1"/>
  <c r="BQ37" i="10"/>
  <c r="BF38" i="9"/>
  <c r="BG38" i="9" s="1"/>
  <c r="EB38" i="9"/>
  <c r="EC38" i="9" s="1"/>
  <c r="ED38" i="9" s="1"/>
  <c r="EE38" i="9" s="1"/>
  <c r="AQ38" i="9" s="1"/>
  <c r="P38" i="9" s="1"/>
  <c r="S38" i="9" s="1"/>
  <c r="D40" i="7" l="1"/>
  <c r="G40" i="8" s="1"/>
  <c r="K40" i="6"/>
  <c r="M40" i="6" s="1"/>
  <c r="Q40" i="6" s="1"/>
  <c r="S40" i="6" s="1"/>
  <c r="BM42" i="3"/>
  <c r="BO42" i="3" s="1"/>
  <c r="Q42" i="2"/>
  <c r="EM42" i="2"/>
  <c r="CU42" i="2"/>
  <c r="D41" i="5"/>
  <c r="G41" i="5" s="1"/>
  <c r="I41" i="5" s="1"/>
  <c r="CM38" i="8"/>
  <c r="E38" i="8" s="1"/>
  <c r="C39" i="8" s="1"/>
  <c r="K39" i="8" s="1"/>
  <c r="M39" i="8" s="1"/>
  <c r="AV42" i="3"/>
  <c r="AW42" i="3" s="1"/>
  <c r="CB39" i="7"/>
  <c r="CC39" i="7" s="1"/>
  <c r="CE39" i="7" s="1"/>
  <c r="CF39" i="7" s="1"/>
  <c r="CG39" i="7" s="1"/>
  <c r="CI39" i="7" s="1"/>
  <c r="E39" i="7" s="1"/>
  <c r="C40" i="7" s="1"/>
  <c r="DG42" i="1"/>
  <c r="DE42" i="1"/>
  <c r="DH42" i="1"/>
  <c r="DI42" i="1"/>
  <c r="DF42" i="1"/>
  <c r="BV37" i="10"/>
  <c r="CI37" i="10" s="1"/>
  <c r="S42" i="1"/>
  <c r="T42" i="1" s="1"/>
  <c r="AU42" i="1" s="1"/>
  <c r="AA42" i="1"/>
  <c r="DQ42" i="1"/>
  <c r="DS42" i="1"/>
  <c r="DR42" i="1"/>
  <c r="DP42" i="1"/>
  <c r="DT42" i="1"/>
  <c r="Y42" i="1"/>
  <c r="Z42" i="1" s="1"/>
  <c r="CX42" i="1"/>
  <c r="CV42" i="1"/>
  <c r="CW42" i="1"/>
  <c r="CZ42" i="1"/>
  <c r="CY42" i="1"/>
  <c r="AI42" i="1"/>
  <c r="BW37" i="10"/>
  <c r="BX37" i="10" s="1"/>
  <c r="AT38" i="9"/>
  <c r="BK42" i="3"/>
  <c r="BJ42" i="3"/>
  <c r="BN42" i="3" l="1"/>
  <c r="X40" i="6"/>
  <c r="Z40" i="6" s="1"/>
  <c r="AJ40" i="6"/>
  <c r="AI40" i="6"/>
  <c r="CU40" i="6"/>
  <c r="AS40" i="6" s="1"/>
  <c r="EM40" i="6"/>
  <c r="DF40" i="6"/>
  <c r="DJ40" i="6" s="1"/>
  <c r="DQ40" i="6"/>
  <c r="DU40" i="6" s="1"/>
  <c r="BL42" i="3"/>
  <c r="AS42" i="2"/>
  <c r="DF42" i="2"/>
  <c r="CW42" i="2"/>
  <c r="DQ42" i="2"/>
  <c r="AI42" i="2"/>
  <c r="S42" i="2"/>
  <c r="AJ42" i="2"/>
  <c r="X42" i="2"/>
  <c r="Z42" i="2" s="1"/>
  <c r="CU41" i="4"/>
  <c r="Q41" i="4"/>
  <c r="EM41" i="4"/>
  <c r="G41" i="6"/>
  <c r="CB37" i="10"/>
  <c r="CC37" i="10" s="1"/>
  <c r="CE37" i="10" s="1"/>
  <c r="AB42" i="1"/>
  <c r="BV42" i="1" s="1"/>
  <c r="BP42" i="3"/>
  <c r="DA42" i="1"/>
  <c r="DB42" i="1" s="1"/>
  <c r="DU42" i="1"/>
  <c r="DV42" i="1" s="1"/>
  <c r="AM42" i="1"/>
  <c r="AC40" i="6"/>
  <c r="U40" i="6"/>
  <c r="V40" i="6" s="1"/>
  <c r="AW40" i="6" s="1"/>
  <c r="AN42" i="1"/>
  <c r="AJ42" i="1"/>
  <c r="F38" i="8"/>
  <c r="I38" i="8" s="1"/>
  <c r="J38" i="8" s="1"/>
  <c r="D38" i="10" s="1"/>
  <c r="AK42" i="1"/>
  <c r="DJ42" i="1"/>
  <c r="DK42" i="1" s="1"/>
  <c r="AA40" i="6"/>
  <c r="AO40" i="6" s="1"/>
  <c r="Q39" i="8"/>
  <c r="EM39" i="8"/>
  <c r="CU39" i="8"/>
  <c r="BA38" i="9"/>
  <c r="AU38" i="9"/>
  <c r="BU38" i="9"/>
  <c r="BV38" i="9" s="1"/>
  <c r="CW40" i="6" l="1"/>
  <c r="DB40" i="6" s="1"/>
  <c r="AK40" i="6"/>
  <c r="DT40" i="6"/>
  <c r="DS40" i="6"/>
  <c r="DV40" i="6"/>
  <c r="DR40" i="6"/>
  <c r="DI40" i="6"/>
  <c r="DH40" i="6"/>
  <c r="DG40" i="6"/>
  <c r="DK40" i="6"/>
  <c r="BQ42" i="3"/>
  <c r="CD42" i="3" s="1"/>
  <c r="AA42" i="2"/>
  <c r="AL42" i="2" s="1"/>
  <c r="BR42" i="3"/>
  <c r="BS42" i="3" s="1"/>
  <c r="U42" i="2"/>
  <c r="V42" i="2" s="1"/>
  <c r="AW42" i="2" s="1"/>
  <c r="AC42" i="2"/>
  <c r="AK42" i="2"/>
  <c r="DR42" i="2"/>
  <c r="DT42" i="2"/>
  <c r="DU42" i="2"/>
  <c r="DS42" i="2"/>
  <c r="DV42" i="2"/>
  <c r="CZ42" i="2"/>
  <c r="CY42" i="2"/>
  <c r="DB42" i="2"/>
  <c r="DA42" i="2"/>
  <c r="CX42" i="2"/>
  <c r="DJ42" i="2"/>
  <c r="DG42" i="2"/>
  <c r="DK42" i="2"/>
  <c r="DI42" i="2"/>
  <c r="DH42" i="2"/>
  <c r="CQ41" i="5"/>
  <c r="EI41" i="5"/>
  <c r="M41" i="5"/>
  <c r="CF37" i="10"/>
  <c r="CG37" i="10" s="1"/>
  <c r="CH37" i="10" s="1"/>
  <c r="CJ37" i="10" s="1"/>
  <c r="CK37" i="10" s="1"/>
  <c r="CL37" i="10" s="1"/>
  <c r="CN37" i="10" s="1"/>
  <c r="E37" i="10" s="1"/>
  <c r="C38" i="10" s="1"/>
  <c r="AJ41" i="4"/>
  <c r="X41" i="4"/>
  <c r="Z41" i="4" s="1"/>
  <c r="S41" i="4"/>
  <c r="AI41" i="4"/>
  <c r="CW41" i="4"/>
  <c r="DQ41" i="4"/>
  <c r="AS41" i="4"/>
  <c r="DF41" i="4"/>
  <c r="G40" i="7"/>
  <c r="I40" i="7" s="1"/>
  <c r="EI40" i="7" s="1"/>
  <c r="DL42" i="1"/>
  <c r="DM42" i="1" s="1"/>
  <c r="DW42" i="1" s="1"/>
  <c r="DX42" i="1" s="1"/>
  <c r="AL42" i="1"/>
  <c r="AP40" i="6"/>
  <c r="AQ40" i="6" s="1"/>
  <c r="AO42" i="1"/>
  <c r="F39" i="7"/>
  <c r="H39" i="8" s="1"/>
  <c r="AL40" i="6"/>
  <c r="AM40" i="6"/>
  <c r="AB40" i="6"/>
  <c r="AD40" i="6" s="1"/>
  <c r="AX38" i="9"/>
  <c r="AY38" i="9" s="1"/>
  <c r="AV38" i="9"/>
  <c r="AW38" i="9" s="1"/>
  <c r="BH38" i="9"/>
  <c r="BI38" i="9" s="1"/>
  <c r="BM38" i="9"/>
  <c r="AS39" i="8"/>
  <c r="DQ39" i="8"/>
  <c r="CW39" i="8"/>
  <c r="DF39" i="8"/>
  <c r="AJ39" i="8"/>
  <c r="AI39" i="8"/>
  <c r="X39" i="8"/>
  <c r="Z39" i="8" s="1"/>
  <c r="S39" i="8"/>
  <c r="DA40" i="6" l="1"/>
  <c r="CY40" i="6"/>
  <c r="CX40" i="6"/>
  <c r="CZ40" i="6"/>
  <c r="DW40" i="6"/>
  <c r="DX40" i="6" s="1"/>
  <c r="DL40" i="6"/>
  <c r="DM40" i="6" s="1"/>
  <c r="AB42" i="2"/>
  <c r="AD42" i="2" s="1"/>
  <c r="BW42" i="3"/>
  <c r="BX42" i="3" s="1"/>
  <c r="BZ42" i="3" s="1"/>
  <c r="AO42" i="2"/>
  <c r="AM42" i="2"/>
  <c r="AN42" i="2" s="1"/>
  <c r="AK41" i="4"/>
  <c r="AP42" i="2"/>
  <c r="DW42" i="2"/>
  <c r="DX42" i="2" s="1"/>
  <c r="DC42" i="2"/>
  <c r="DD42" i="2" s="1"/>
  <c r="DL42" i="2"/>
  <c r="DM42" i="2" s="1"/>
  <c r="EU42" i="1"/>
  <c r="EV42" i="1" s="1"/>
  <c r="EW42" i="1" s="1"/>
  <c r="EX42" i="1" s="1"/>
  <c r="CQ40" i="7"/>
  <c r="CS40" i="7" s="1"/>
  <c r="AA41" i="4"/>
  <c r="AO41" i="4" s="1"/>
  <c r="DK41" i="4"/>
  <c r="DJ41" i="4"/>
  <c r="DI41" i="4"/>
  <c r="DG41" i="4"/>
  <c r="DH41" i="4"/>
  <c r="M40" i="7"/>
  <c r="AF40" i="7" s="1"/>
  <c r="O41" i="5"/>
  <c r="T41" i="5"/>
  <c r="V41" i="5" s="1"/>
  <c r="AE41" i="5"/>
  <c r="AF41" i="5"/>
  <c r="DU41" i="4"/>
  <c r="DS41" i="4"/>
  <c r="DT41" i="4"/>
  <c r="DR41" i="4"/>
  <c r="DV41" i="4"/>
  <c r="U41" i="4"/>
  <c r="V41" i="4" s="1"/>
  <c r="AW41" i="4" s="1"/>
  <c r="AC41" i="4"/>
  <c r="DA41" i="4"/>
  <c r="CZ41" i="4"/>
  <c r="CX41" i="4"/>
  <c r="CY41" i="4"/>
  <c r="DB41" i="4"/>
  <c r="AO41" i="5"/>
  <c r="DM41" i="5"/>
  <c r="CS41" i="5"/>
  <c r="DB41" i="5"/>
  <c r="BE42" i="1"/>
  <c r="BG42" i="1" s="1"/>
  <c r="BD40" i="6"/>
  <c r="BD42" i="1"/>
  <c r="BB42" i="1"/>
  <c r="AN40" i="6"/>
  <c r="BG40" i="6" s="1"/>
  <c r="BI40" i="6" s="1"/>
  <c r="EC42" i="1"/>
  <c r="DY42" i="1"/>
  <c r="EB42" i="1"/>
  <c r="EA42" i="1"/>
  <c r="DZ42" i="1"/>
  <c r="BX40" i="6"/>
  <c r="BF40" i="6"/>
  <c r="AK39" i="8"/>
  <c r="AA39" i="8"/>
  <c r="AO39" i="8" s="1"/>
  <c r="BN38" i="9"/>
  <c r="BO38" i="9"/>
  <c r="BJ38" i="9"/>
  <c r="BK38" i="9"/>
  <c r="DI39" i="8"/>
  <c r="DJ39" i="8"/>
  <c r="DH39" i="8"/>
  <c r="DK39" i="8"/>
  <c r="DG39" i="8"/>
  <c r="F37" i="10"/>
  <c r="I37" i="10" s="1"/>
  <c r="DB39" i="8"/>
  <c r="CY39" i="8"/>
  <c r="CX39" i="8"/>
  <c r="DA39" i="8"/>
  <c r="CZ39" i="8"/>
  <c r="L38" i="10"/>
  <c r="N38" i="10" s="1"/>
  <c r="DV39" i="8"/>
  <c r="DT39" i="8"/>
  <c r="DR39" i="8"/>
  <c r="DU39" i="8"/>
  <c r="DS39" i="8"/>
  <c r="AC39" i="8"/>
  <c r="U39" i="8"/>
  <c r="V39" i="8" s="1"/>
  <c r="AW39" i="8" s="1"/>
  <c r="DC40" i="6" l="1"/>
  <c r="DD40" i="6" s="1"/>
  <c r="DN40" i="6"/>
  <c r="DO40" i="6" s="1"/>
  <c r="EW40" i="6" s="1"/>
  <c r="EX40" i="6" s="1"/>
  <c r="EY40" i="6" s="1"/>
  <c r="EZ40" i="6" s="1"/>
  <c r="CA42" i="3"/>
  <c r="AQ42" i="2"/>
  <c r="BF42" i="2" s="1"/>
  <c r="DN42" i="2"/>
  <c r="DO42" i="2" s="1"/>
  <c r="DY42" i="2" s="1"/>
  <c r="DZ42" i="2" s="1"/>
  <c r="EA42" i="2" s="1"/>
  <c r="AO40" i="7"/>
  <c r="DB40" i="7"/>
  <c r="DG40" i="7" s="1"/>
  <c r="DM40" i="7"/>
  <c r="DR40" i="7" s="1"/>
  <c r="AL41" i="4"/>
  <c r="BX42" i="2"/>
  <c r="AP41" i="4"/>
  <c r="AQ41" i="4" s="1"/>
  <c r="BG42" i="2"/>
  <c r="DW41" i="4"/>
  <c r="DX41" i="4" s="1"/>
  <c r="DC41" i="4"/>
  <c r="DD41" i="4" s="1"/>
  <c r="Y41" i="5"/>
  <c r="Q41" i="5"/>
  <c r="R41" i="5" s="1"/>
  <c r="AS41" i="5" s="1"/>
  <c r="DD41" i="5"/>
  <c r="DC41" i="5"/>
  <c r="DE41" i="5"/>
  <c r="DF41" i="5"/>
  <c r="DG41" i="5"/>
  <c r="AE40" i="7"/>
  <c r="AG40" i="7" s="1"/>
  <c r="CX41" i="5"/>
  <c r="CV41" i="5"/>
  <c r="CU41" i="5"/>
  <c r="CT41" i="5"/>
  <c r="CW41" i="5"/>
  <c r="DL41" i="4"/>
  <c r="DM41" i="4" s="1"/>
  <c r="T40" i="7"/>
  <c r="V40" i="7" s="1"/>
  <c r="DN41" i="5"/>
  <c r="DP41" i="5"/>
  <c r="DQ41" i="5"/>
  <c r="DR41" i="5"/>
  <c r="DO41" i="5"/>
  <c r="O40" i="7"/>
  <c r="Y40" i="7" s="1"/>
  <c r="BF42" i="1"/>
  <c r="BH42" i="1" s="1"/>
  <c r="BI42" i="1" s="1"/>
  <c r="AG41" i="5"/>
  <c r="W41" i="5"/>
  <c r="AL41" i="5" s="1"/>
  <c r="AB41" i="4"/>
  <c r="AD41" i="4" s="1"/>
  <c r="AM41" i="4"/>
  <c r="BH40" i="6"/>
  <c r="BJ40" i="6" s="1"/>
  <c r="BK40" i="6" s="1"/>
  <c r="ED42" i="1"/>
  <c r="EE42" i="1" s="1"/>
  <c r="EF42" i="1" s="1"/>
  <c r="EG42" i="1" s="1"/>
  <c r="AS42" i="1" s="1"/>
  <c r="R42" i="1" s="1"/>
  <c r="U42" i="1" s="1"/>
  <c r="CW40" i="7"/>
  <c r="CV40" i="7"/>
  <c r="CU40" i="7"/>
  <c r="CX40" i="7"/>
  <c r="CT40" i="7"/>
  <c r="AM39" i="8"/>
  <c r="AP39" i="8"/>
  <c r="AQ39" i="8" s="1"/>
  <c r="AB39" i="8"/>
  <c r="AD39" i="8" s="1"/>
  <c r="AL39" i="8"/>
  <c r="R38" i="10"/>
  <c r="EN38" i="10"/>
  <c r="CV38" i="10"/>
  <c r="J37" i="10"/>
  <c r="K37" i="10" s="1"/>
  <c r="I37" i="1" s="1"/>
  <c r="DW39" i="8"/>
  <c r="DX39" i="8" s="1"/>
  <c r="BL38" i="9"/>
  <c r="DL39" i="8"/>
  <c r="DM39" i="8" s="1"/>
  <c r="DC39" i="8"/>
  <c r="DD39" i="8" s="1"/>
  <c r="BP38" i="9"/>
  <c r="CB42" i="3"/>
  <c r="CC42" i="3" s="1"/>
  <c r="CE42" i="3" s="1"/>
  <c r="CF42" i="3" s="1"/>
  <c r="CG42" i="3" s="1"/>
  <c r="CI42" i="3" s="1"/>
  <c r="E42" i="3" s="1"/>
  <c r="C43" i="3" s="1"/>
  <c r="DY40" i="6" l="1"/>
  <c r="DZ40" i="6" s="1"/>
  <c r="ED42" i="2"/>
  <c r="EC42" i="2"/>
  <c r="EE42" i="2"/>
  <c r="EB42" i="2"/>
  <c r="BD42" i="2"/>
  <c r="EW42" i="2"/>
  <c r="EX42" i="2" s="1"/>
  <c r="EY42" i="2" s="1"/>
  <c r="EZ42" i="2" s="1"/>
  <c r="DE40" i="7"/>
  <c r="DP40" i="7"/>
  <c r="DF40" i="7"/>
  <c r="DD40" i="7"/>
  <c r="DC40" i="7"/>
  <c r="DN40" i="7"/>
  <c r="AN41" i="4"/>
  <c r="BG41" i="4" s="1"/>
  <c r="BI41" i="4" s="1"/>
  <c r="DO40" i="7"/>
  <c r="DQ40" i="7"/>
  <c r="W40" i="7"/>
  <c r="AL40" i="7" s="1"/>
  <c r="DN41" i="4"/>
  <c r="DO41" i="4" s="1"/>
  <c r="DY41" i="4" s="1"/>
  <c r="DZ41" i="4" s="1"/>
  <c r="EB41" i="4" s="1"/>
  <c r="BH42" i="2"/>
  <c r="BI42" i="2"/>
  <c r="Q40" i="7"/>
  <c r="R40" i="7" s="1"/>
  <c r="AS40" i="7" s="1"/>
  <c r="AH41" i="5"/>
  <c r="AI41" i="5"/>
  <c r="BD41" i="4"/>
  <c r="X41" i="5"/>
  <c r="Z41" i="5" s="1"/>
  <c r="AK41" i="5"/>
  <c r="AM41" i="5" s="1"/>
  <c r="DS41" i="5"/>
  <c r="DT41" i="5" s="1"/>
  <c r="BX41" i="4"/>
  <c r="BF41" i="4"/>
  <c r="CY41" i="5"/>
  <c r="CZ41" i="5" s="1"/>
  <c r="DH41" i="5"/>
  <c r="DI41" i="5" s="1"/>
  <c r="AN39" i="8"/>
  <c r="BG39" i="8" s="1"/>
  <c r="BI39" i="8" s="1"/>
  <c r="CY40" i="7"/>
  <c r="CZ40" i="7" s="1"/>
  <c r="AV42" i="1"/>
  <c r="ED40" i="6"/>
  <c r="EE40" i="6"/>
  <c r="EA40" i="6"/>
  <c r="EB40" i="6"/>
  <c r="EC40" i="6"/>
  <c r="BR38" i="9"/>
  <c r="BS38" i="9" s="1"/>
  <c r="BQ38" i="9"/>
  <c r="AJ38" i="10"/>
  <c r="T38" i="10"/>
  <c r="AK38" i="10"/>
  <c r="Y38" i="10"/>
  <c r="AA38" i="10" s="1"/>
  <c r="BX39" i="8"/>
  <c r="BF39" i="8"/>
  <c r="BD39" i="8"/>
  <c r="DN39" i="8"/>
  <c r="DO39" i="8" s="1"/>
  <c r="DR38" i="10"/>
  <c r="AT38" i="10"/>
  <c r="CX38" i="10"/>
  <c r="DG38" i="10"/>
  <c r="EF42" i="2" l="1"/>
  <c r="EG42" i="2" s="1"/>
  <c r="EH42" i="2" s="1"/>
  <c r="EI42" i="2" s="1"/>
  <c r="AU42" i="2" s="1"/>
  <c r="T42" i="2" s="1"/>
  <c r="W42" i="2" s="1"/>
  <c r="AX42" i="2" s="1"/>
  <c r="DH40" i="7"/>
  <c r="DI40" i="7" s="1"/>
  <c r="DJ40" i="7" s="1"/>
  <c r="DK40" i="7" s="1"/>
  <c r="DS40" i="7"/>
  <c r="DT40" i="7" s="1"/>
  <c r="EW41" i="4"/>
  <c r="EX41" i="4" s="1"/>
  <c r="EY41" i="4" s="1"/>
  <c r="EZ41" i="4" s="1"/>
  <c r="EC41" i="4"/>
  <c r="EA41" i="4"/>
  <c r="ED41" i="4"/>
  <c r="EE41" i="4"/>
  <c r="AI40" i="7"/>
  <c r="X40" i="7"/>
  <c r="Z40" i="7" s="1"/>
  <c r="BT40" i="7" s="1"/>
  <c r="AK40" i="7"/>
  <c r="AM40" i="7" s="1"/>
  <c r="AZ41" i="5"/>
  <c r="AH40" i="7"/>
  <c r="AJ41" i="5"/>
  <c r="BC41" i="5" s="1"/>
  <c r="DJ41" i="5"/>
  <c r="DK41" i="5" s="1"/>
  <c r="ES41" i="5" s="1"/>
  <c r="ET41" i="5" s="1"/>
  <c r="EU41" i="5" s="1"/>
  <c r="EV41" i="5" s="1"/>
  <c r="BH41" i="4"/>
  <c r="BJ41" i="4" s="1"/>
  <c r="BK41" i="4" s="1"/>
  <c r="BJ42" i="2"/>
  <c r="BK42" i="2" s="1"/>
  <c r="BT41" i="5"/>
  <c r="BB41" i="5"/>
  <c r="EF40" i="6"/>
  <c r="EG40" i="6" s="1"/>
  <c r="EH40" i="6" s="1"/>
  <c r="EI40" i="6" s="1"/>
  <c r="AU40" i="6" s="1"/>
  <c r="T40" i="6" s="1"/>
  <c r="W40" i="6" s="1"/>
  <c r="AX40" i="6" s="1"/>
  <c r="BC42" i="1"/>
  <c r="AW42" i="1"/>
  <c r="BW42" i="1"/>
  <c r="BX42" i="1" s="1"/>
  <c r="BH39" i="8"/>
  <c r="BJ39" i="8" s="1"/>
  <c r="BK39" i="8" s="1"/>
  <c r="AB38" i="10"/>
  <c r="AM38" i="10" s="1"/>
  <c r="DT38" i="10"/>
  <c r="DV38" i="10"/>
  <c r="DW38" i="10"/>
  <c r="DU38" i="10"/>
  <c r="DS38" i="10"/>
  <c r="DY39" i="8"/>
  <c r="DZ39" i="8" s="1"/>
  <c r="EW39" i="8"/>
  <c r="V38" i="10"/>
  <c r="W38" i="10" s="1"/>
  <c r="AX38" i="10" s="1"/>
  <c r="AD38" i="10"/>
  <c r="AL38" i="10"/>
  <c r="CD38" i="9"/>
  <c r="BW38" i="9"/>
  <c r="BX38" i="9" s="1"/>
  <c r="DK38" i="10"/>
  <c r="DJ38" i="10"/>
  <c r="DH38" i="10"/>
  <c r="DL38" i="10"/>
  <c r="DI38" i="10"/>
  <c r="DC38" i="10"/>
  <c r="CZ38" i="10"/>
  <c r="DB38" i="10"/>
  <c r="CY38" i="10"/>
  <c r="DA38" i="10"/>
  <c r="F42" i="3"/>
  <c r="H42" i="4" s="1"/>
  <c r="G43" i="3"/>
  <c r="I43" i="3" s="1"/>
  <c r="BB40" i="7" l="1"/>
  <c r="EF41" i="4"/>
  <c r="EG41" i="4" s="1"/>
  <c r="EH41" i="4" s="1"/>
  <c r="EI41" i="4" s="1"/>
  <c r="AU41" i="4" s="1"/>
  <c r="T41" i="4" s="1"/>
  <c r="W41" i="4" s="1"/>
  <c r="AJ40" i="7"/>
  <c r="BC40" i="7" s="1"/>
  <c r="BD40" i="7" s="1"/>
  <c r="AZ40" i="7"/>
  <c r="DU41" i="5"/>
  <c r="DV41" i="5" s="1"/>
  <c r="DZ41" i="5" s="1"/>
  <c r="BE41" i="5"/>
  <c r="BD41" i="5"/>
  <c r="BY40" i="6"/>
  <c r="BZ40" i="6" s="1"/>
  <c r="AY40" i="6"/>
  <c r="BB40" i="6" s="1"/>
  <c r="BC40" i="6" s="1"/>
  <c r="BE40" i="6"/>
  <c r="BL40" i="6" s="1"/>
  <c r="BM40" i="6" s="1"/>
  <c r="AQ38" i="10"/>
  <c r="DU40" i="7"/>
  <c r="DV40" i="7" s="1"/>
  <c r="ES40" i="7"/>
  <c r="AZ42" i="1"/>
  <c r="BA42" i="1" s="1"/>
  <c r="AX42" i="1"/>
  <c r="AY42" i="1" s="1"/>
  <c r="BJ42" i="1"/>
  <c r="BK42" i="1" s="1"/>
  <c r="BO42" i="1"/>
  <c r="BE42" i="2"/>
  <c r="AY42" i="2"/>
  <c r="BY42" i="2"/>
  <c r="BZ42" i="2" s="1"/>
  <c r="AX41" i="4"/>
  <c r="AP38" i="10"/>
  <c r="AN38" i="10"/>
  <c r="AO38" i="10" s="1"/>
  <c r="AC38" i="10"/>
  <c r="AE38" i="10" s="1"/>
  <c r="DX38" i="10"/>
  <c r="DY38" i="10" s="1"/>
  <c r="DM38" i="10"/>
  <c r="DN38" i="10" s="1"/>
  <c r="EX39" i="8"/>
  <c r="EY39" i="8" s="1"/>
  <c r="EZ39" i="8" s="1"/>
  <c r="ED39" i="8"/>
  <c r="EB39" i="8"/>
  <c r="EA39" i="8"/>
  <c r="EC39" i="8"/>
  <c r="EE39" i="8"/>
  <c r="BZ38" i="9"/>
  <c r="CA38" i="9"/>
  <c r="DD38" i="10"/>
  <c r="DE38" i="10" s="1"/>
  <c r="EI43" i="3"/>
  <c r="M43" i="3"/>
  <c r="CQ43" i="3"/>
  <c r="BE40" i="7" l="1"/>
  <c r="BF40" i="7" s="1"/>
  <c r="BG40" i="7" s="1"/>
  <c r="DX41" i="5"/>
  <c r="DW41" i="5"/>
  <c r="EA41" i="5"/>
  <c r="DY41" i="5"/>
  <c r="BF41" i="5"/>
  <c r="BG41" i="5" s="1"/>
  <c r="BQ40" i="6"/>
  <c r="BS40" i="6" s="1"/>
  <c r="AZ40" i="6"/>
  <c r="BA40" i="6" s="1"/>
  <c r="AR38" i="10"/>
  <c r="BH38" i="10" s="1"/>
  <c r="BB42" i="2"/>
  <c r="BC42" i="2" s="1"/>
  <c r="AZ42" i="2"/>
  <c r="BA42" i="2" s="1"/>
  <c r="BQ42" i="2"/>
  <c r="BL42" i="2"/>
  <c r="BM42" i="2" s="1"/>
  <c r="BE41" i="4"/>
  <c r="AY41" i="4"/>
  <c r="BY41" i="4"/>
  <c r="BZ41" i="4" s="1"/>
  <c r="BQ42" i="1"/>
  <c r="BP42" i="1"/>
  <c r="BM42" i="1"/>
  <c r="BL42" i="1"/>
  <c r="BO40" i="6"/>
  <c r="BN40" i="6"/>
  <c r="ET40" i="7"/>
  <c r="EU40" i="7" s="1"/>
  <c r="EV40" i="7" s="1"/>
  <c r="DZ40" i="7"/>
  <c r="EA40" i="7"/>
  <c r="DX40" i="7"/>
  <c r="DY40" i="7"/>
  <c r="DW40" i="7"/>
  <c r="BY38" i="10"/>
  <c r="EF39" i="8"/>
  <c r="EG39" i="8" s="1"/>
  <c r="EH39" i="8" s="1"/>
  <c r="EI39" i="8" s="1"/>
  <c r="AU39" i="8" s="1"/>
  <c r="T39" i="8" s="1"/>
  <c r="W39" i="8" s="1"/>
  <c r="CB38" i="9"/>
  <c r="CC38" i="9" s="1"/>
  <c r="CE38" i="9" s="1"/>
  <c r="CF38" i="9" s="1"/>
  <c r="CG38" i="9" s="1"/>
  <c r="CI38" i="9" s="1"/>
  <c r="E38" i="9" s="1"/>
  <c r="C39" i="9" s="1"/>
  <c r="DO38" i="10"/>
  <c r="DP38" i="10" s="1"/>
  <c r="AE43" i="3"/>
  <c r="AF43" i="3"/>
  <c r="O43" i="3"/>
  <c r="T43" i="3"/>
  <c r="V43" i="3" s="1"/>
  <c r="DB43" i="3"/>
  <c r="CS43" i="3"/>
  <c r="DM43" i="3"/>
  <c r="AO43" i="3"/>
  <c r="EB41" i="5" l="1"/>
  <c r="EC41" i="5" s="1"/>
  <c r="ED41" i="5" s="1"/>
  <c r="EE41" i="5" s="1"/>
  <c r="AQ41" i="5" s="1"/>
  <c r="P41" i="5" s="1"/>
  <c r="S41" i="5" s="1"/>
  <c r="AT41" i="5" s="1"/>
  <c r="BU41" i="5" s="1"/>
  <c r="BV41" i="5" s="1"/>
  <c r="BR40" i="6"/>
  <c r="BT40" i="6" s="1"/>
  <c r="BE38" i="10"/>
  <c r="BP40" i="6"/>
  <c r="BG38" i="10"/>
  <c r="BR42" i="1"/>
  <c r="BO42" i="2"/>
  <c r="BN42" i="2"/>
  <c r="BR42" i="2"/>
  <c r="BS42" i="2"/>
  <c r="EB40" i="7"/>
  <c r="EC40" i="7" s="1"/>
  <c r="ED40" i="7" s="1"/>
  <c r="EE40" i="7" s="1"/>
  <c r="AQ40" i="7" s="1"/>
  <c r="P40" i="7" s="1"/>
  <c r="S40" i="7" s="1"/>
  <c r="BB41" i="4"/>
  <c r="BC41" i="4" s="1"/>
  <c r="AZ41" i="4"/>
  <c r="BA41" i="4" s="1"/>
  <c r="BN42" i="1"/>
  <c r="BQ41" i="4"/>
  <c r="BL41" i="4"/>
  <c r="BM41" i="4" s="1"/>
  <c r="AX39" i="8"/>
  <c r="BI38" i="10"/>
  <c r="BJ38" i="10"/>
  <c r="DZ38" i="10"/>
  <c r="EA38" i="10" s="1"/>
  <c r="EX38" i="10"/>
  <c r="DR43" i="3"/>
  <c r="DN43" i="3"/>
  <c r="DO43" i="3"/>
  <c r="DP43" i="3"/>
  <c r="DQ43" i="3"/>
  <c r="DG43" i="3"/>
  <c r="DC43" i="3"/>
  <c r="DF43" i="3"/>
  <c r="DE43" i="3"/>
  <c r="DD43" i="3"/>
  <c r="W43" i="3"/>
  <c r="AL43" i="3" s="1"/>
  <c r="CX43" i="3"/>
  <c r="CT43" i="3"/>
  <c r="CW43" i="3"/>
  <c r="CV43" i="3"/>
  <c r="CU43" i="3"/>
  <c r="Y43" i="3"/>
  <c r="Q43" i="3"/>
  <c r="R43" i="3" s="1"/>
  <c r="AS43" i="3" s="1"/>
  <c r="AG43" i="3"/>
  <c r="AU41" i="5" l="1"/>
  <c r="AV41" i="5" s="1"/>
  <c r="AW41" i="5" s="1"/>
  <c r="BA41" i="5"/>
  <c r="BM41" i="5" s="1"/>
  <c r="BP42" i="2"/>
  <c r="X43" i="3"/>
  <c r="Z43" i="3" s="1"/>
  <c r="BT43" i="3" s="1"/>
  <c r="AT40" i="7"/>
  <c r="BV40" i="6"/>
  <c r="BW40" i="6" s="1"/>
  <c r="BU40" i="6"/>
  <c r="BN41" i="4"/>
  <c r="BO41" i="4"/>
  <c r="BT42" i="2"/>
  <c r="BR41" i="4"/>
  <c r="BS41" i="4"/>
  <c r="BT42" i="1"/>
  <c r="BU42" i="1" s="1"/>
  <c r="BS42" i="1"/>
  <c r="EB38" i="10"/>
  <c r="ED38" i="10"/>
  <c r="EC38" i="10"/>
  <c r="EE38" i="10"/>
  <c r="EF38" i="10"/>
  <c r="G39" i="9"/>
  <c r="I39" i="9" s="1"/>
  <c r="F38" i="9"/>
  <c r="H38" i="10" s="1"/>
  <c r="BK38" i="10"/>
  <c r="BL38" i="10" s="1"/>
  <c r="AI43" i="3"/>
  <c r="BE39" i="8"/>
  <c r="AY39" i="8"/>
  <c r="BY39" i="8"/>
  <c r="BZ39" i="8" s="1"/>
  <c r="AH43" i="3"/>
  <c r="AK43" i="3"/>
  <c r="AM43" i="3" s="1"/>
  <c r="EY38" i="10"/>
  <c r="EZ38" i="10" s="1"/>
  <c r="FA38" i="10" s="1"/>
  <c r="DH43" i="3"/>
  <c r="DI43" i="3" s="1"/>
  <c r="CY43" i="3"/>
  <c r="CZ43" i="3" s="1"/>
  <c r="DS43" i="3"/>
  <c r="DT43" i="3" s="1"/>
  <c r="BB43" i="3" l="1"/>
  <c r="BH41" i="5"/>
  <c r="BI41" i="5" s="1"/>
  <c r="BJ41" i="5" s="1"/>
  <c r="BU42" i="2"/>
  <c r="CA42" i="2" s="1"/>
  <c r="CB42" i="2" s="1"/>
  <c r="AX41" i="5"/>
  <c r="AY41" i="5" s="1"/>
  <c r="BK41" i="5"/>
  <c r="BO41" i="5"/>
  <c r="BN41" i="5"/>
  <c r="AJ43" i="3"/>
  <c r="BC43" i="3" s="1"/>
  <c r="BP41" i="4"/>
  <c r="BV42" i="2"/>
  <c r="BW42" i="2" s="1"/>
  <c r="CH40" i="6"/>
  <c r="CA40" i="6"/>
  <c r="CB40" i="6" s="1"/>
  <c r="BT41" i="4"/>
  <c r="CF42" i="1"/>
  <c r="BY42" i="1"/>
  <c r="BZ42" i="1" s="1"/>
  <c r="BA40" i="7"/>
  <c r="AU40" i="7"/>
  <c r="BU40" i="7"/>
  <c r="BV40" i="7" s="1"/>
  <c r="BB39" i="8"/>
  <c r="BC39" i="8" s="1"/>
  <c r="AZ39" i="8"/>
  <c r="BA39" i="8" s="1"/>
  <c r="BQ39" i="8"/>
  <c r="BL39" i="8"/>
  <c r="BM39" i="8" s="1"/>
  <c r="CQ39" i="9"/>
  <c r="EI39" i="9"/>
  <c r="M39" i="9"/>
  <c r="EG38" i="10"/>
  <c r="EH38" i="10" s="1"/>
  <c r="EI38" i="10" s="1"/>
  <c r="EJ38" i="10" s="1"/>
  <c r="AV38" i="10" s="1"/>
  <c r="U38" i="10" s="1"/>
  <c r="X38" i="10" s="1"/>
  <c r="AZ43" i="3"/>
  <c r="DJ43" i="3"/>
  <c r="DK43" i="3" s="1"/>
  <c r="CH42" i="2" l="1"/>
  <c r="BP41" i="5"/>
  <c r="BV41" i="4"/>
  <c r="BW41" i="4" s="1"/>
  <c r="BL41" i="5"/>
  <c r="CE40" i="6"/>
  <c r="CD40" i="6"/>
  <c r="AX40" i="7"/>
  <c r="AY40" i="7" s="1"/>
  <c r="AV40" i="7"/>
  <c r="AW40" i="7" s="1"/>
  <c r="BH40" i="7"/>
  <c r="BI40" i="7" s="1"/>
  <c r="BM40" i="7"/>
  <c r="CE42" i="2"/>
  <c r="CD42" i="2"/>
  <c r="BU41" i="4"/>
  <c r="CC42" i="1"/>
  <c r="CB42" i="1"/>
  <c r="T39" i="9"/>
  <c r="V39" i="9" s="1"/>
  <c r="AF39" i="9"/>
  <c r="AE39" i="9"/>
  <c r="O39" i="9"/>
  <c r="CS39" i="9"/>
  <c r="DM39" i="9"/>
  <c r="AO39" i="9"/>
  <c r="DB39" i="9"/>
  <c r="AY38" i="10"/>
  <c r="BN39" i="8"/>
  <c r="BO39" i="8"/>
  <c r="BR39" i="8"/>
  <c r="BS39" i="8"/>
  <c r="DU43" i="3"/>
  <c r="DV43" i="3" s="1"/>
  <c r="ES43" i="3"/>
  <c r="BE43" i="3"/>
  <c r="BD43" i="3"/>
  <c r="BQ41" i="5" l="1"/>
  <c r="BR41" i="5"/>
  <c r="BS41" i="5" s="1"/>
  <c r="CD42" i="1"/>
  <c r="CE42" i="1" s="1"/>
  <c r="CG42" i="1" s="1"/>
  <c r="CH42" i="1" s="1"/>
  <c r="CI42" i="1" s="1"/>
  <c r="CK42" i="1" s="1"/>
  <c r="E42" i="1" s="1"/>
  <c r="C43" i="1" s="1"/>
  <c r="CF40" i="6"/>
  <c r="CG40" i="6" s="1"/>
  <c r="CI40" i="6" s="1"/>
  <c r="CJ40" i="6" s="1"/>
  <c r="CK40" i="6" s="1"/>
  <c r="CM40" i="6" s="1"/>
  <c r="E40" i="6" s="1"/>
  <c r="C41" i="6" s="1"/>
  <c r="CF42" i="2"/>
  <c r="CG42" i="2" s="1"/>
  <c r="CI42" i="2" s="1"/>
  <c r="CJ42" i="2" s="1"/>
  <c r="CK42" i="2" s="1"/>
  <c r="CM42" i="2" s="1"/>
  <c r="E42" i="2" s="1"/>
  <c r="C43" i="2" s="1"/>
  <c r="BO40" i="7"/>
  <c r="BN40" i="7"/>
  <c r="BK40" i="7"/>
  <c r="BJ40" i="7"/>
  <c r="CH41" i="4"/>
  <c r="CA41" i="4"/>
  <c r="CB41" i="4" s="1"/>
  <c r="AG39" i="9"/>
  <c r="W39" i="9"/>
  <c r="AL39" i="9" s="1"/>
  <c r="DF39" i="9"/>
  <c r="DD39" i="9"/>
  <c r="DG39" i="9"/>
  <c r="DC39" i="9"/>
  <c r="DE39" i="9"/>
  <c r="BF38" i="10"/>
  <c r="AZ38" i="10"/>
  <c r="BZ38" i="10"/>
  <c r="CA38" i="10" s="1"/>
  <c r="BT39" i="8"/>
  <c r="BP39" i="8"/>
  <c r="DO39" i="9"/>
  <c r="DN39" i="9"/>
  <c r="DP39" i="9"/>
  <c r="DQ39" i="9"/>
  <c r="DR39" i="9"/>
  <c r="CT39" i="9"/>
  <c r="CX39" i="9"/>
  <c r="CU39" i="9"/>
  <c r="CW39" i="9"/>
  <c r="CV39" i="9"/>
  <c r="Y39" i="9"/>
  <c r="Q39" i="9"/>
  <c r="R39" i="9" s="1"/>
  <c r="AS39" i="9" s="1"/>
  <c r="BF43" i="3"/>
  <c r="BG43" i="3" s="1"/>
  <c r="ET43" i="3"/>
  <c r="EU43" i="3" s="1"/>
  <c r="EV43" i="3" s="1"/>
  <c r="EA43" i="3"/>
  <c r="DY43" i="3"/>
  <c r="DX43" i="3"/>
  <c r="DW43" i="3"/>
  <c r="DZ43" i="3"/>
  <c r="CD41" i="5" l="1"/>
  <c r="BW41" i="5"/>
  <c r="BX41" i="5" s="1"/>
  <c r="F42" i="1"/>
  <c r="H42" i="2" s="1"/>
  <c r="BP40" i="7"/>
  <c r="AI39" i="9"/>
  <c r="BL40" i="7"/>
  <c r="G43" i="1"/>
  <c r="K43" i="1" s="1"/>
  <c r="CE41" i="4"/>
  <c r="CD41" i="4"/>
  <c r="F42" i="2"/>
  <c r="AH39" i="9"/>
  <c r="AK39" i="9"/>
  <c r="AM39" i="9" s="1"/>
  <c r="X39" i="9"/>
  <c r="Z39" i="9" s="1"/>
  <c r="BV39" i="8"/>
  <c r="BW39" i="8" s="1"/>
  <c r="DS39" i="9"/>
  <c r="DT39" i="9" s="1"/>
  <c r="BR38" i="10"/>
  <c r="BM38" i="10"/>
  <c r="BN38" i="10" s="1"/>
  <c r="DH39" i="9"/>
  <c r="DI39" i="9" s="1"/>
  <c r="CY39" i="9"/>
  <c r="CZ39" i="9" s="1"/>
  <c r="BU39" i="8"/>
  <c r="BC38" i="10"/>
  <c r="BD38" i="10" s="1"/>
  <c r="BA38" i="10"/>
  <c r="BB38" i="10" s="1"/>
  <c r="EB43" i="3"/>
  <c r="EC43" i="3" s="1"/>
  <c r="ED43" i="3" s="1"/>
  <c r="EE43" i="3" s="1"/>
  <c r="AQ43" i="3" s="1"/>
  <c r="P43" i="3" s="1"/>
  <c r="S43" i="3" s="1"/>
  <c r="I42" i="2" l="1"/>
  <c r="J42" i="2" s="1"/>
  <c r="CA41" i="5"/>
  <c r="BZ41" i="5"/>
  <c r="F40" i="6"/>
  <c r="I40" i="6" s="1"/>
  <c r="J40" i="6" s="1"/>
  <c r="D40" i="8" s="1"/>
  <c r="D40" i="9" s="1"/>
  <c r="G40" i="10" s="1"/>
  <c r="AJ39" i="9"/>
  <c r="BC39" i="9" s="1"/>
  <c r="BE39" i="9" s="1"/>
  <c r="EK43" i="1"/>
  <c r="CS43" i="1"/>
  <c r="O43" i="1"/>
  <c r="CF41" i="4"/>
  <c r="CG41" i="4" s="1"/>
  <c r="CI41" i="4" s="1"/>
  <c r="CJ41" i="4" s="1"/>
  <c r="CK41" i="4" s="1"/>
  <c r="CM41" i="4" s="1"/>
  <c r="E41" i="4" s="1"/>
  <c r="C42" i="4" s="1"/>
  <c r="BQ40" i="7"/>
  <c r="BR40" i="7"/>
  <c r="BS40" i="7" s="1"/>
  <c r="BP38" i="10"/>
  <c r="BO38" i="10"/>
  <c r="BS38" i="10"/>
  <c r="BT38" i="10"/>
  <c r="AZ39" i="9"/>
  <c r="CH39" i="8"/>
  <c r="CA39" i="8"/>
  <c r="CB39" i="8" s="1"/>
  <c r="DJ39" i="9"/>
  <c r="DK39" i="9" s="1"/>
  <c r="BT39" i="9"/>
  <c r="BB39" i="9"/>
  <c r="AT43" i="3"/>
  <c r="CB41" i="5" l="1"/>
  <c r="CC41" i="5" s="1"/>
  <c r="CE41" i="5" s="1"/>
  <c r="CF41" i="5" s="1"/>
  <c r="CG41" i="5" s="1"/>
  <c r="CI41" i="5" s="1"/>
  <c r="E41" i="5" s="1"/>
  <c r="F41" i="5" s="1"/>
  <c r="H41" i="6" s="1"/>
  <c r="K43" i="2"/>
  <c r="M43" i="2" s="1"/>
  <c r="CU43" i="2" s="1"/>
  <c r="CW43" i="2" s="1"/>
  <c r="D42" i="4"/>
  <c r="D42" i="5" s="1"/>
  <c r="G42" i="6" s="1"/>
  <c r="BD39" i="9"/>
  <c r="BF39" i="9" s="1"/>
  <c r="BG39" i="9" s="1"/>
  <c r="CD40" i="7"/>
  <c r="BW40" i="7"/>
  <c r="BX40" i="7" s="1"/>
  <c r="AH43" i="1"/>
  <c r="Q43" i="1"/>
  <c r="V43" i="1"/>
  <c r="X43" i="1" s="1"/>
  <c r="AG43" i="1"/>
  <c r="DD43" i="1"/>
  <c r="AQ43" i="1"/>
  <c r="CU43" i="1"/>
  <c r="DO43" i="1"/>
  <c r="BQ38" i="10"/>
  <c r="DU39" i="9"/>
  <c r="DV39" i="9" s="1"/>
  <c r="ES39" i="9"/>
  <c r="CE39" i="8"/>
  <c r="CD39" i="8"/>
  <c r="BU38" i="10"/>
  <c r="BA43" i="3"/>
  <c r="AU43" i="3"/>
  <c r="BU43" i="3"/>
  <c r="BV43" i="3" s="1"/>
  <c r="AS43" i="2" l="1"/>
  <c r="DQ43" i="2"/>
  <c r="DR43" i="2" s="1"/>
  <c r="Q43" i="2"/>
  <c r="X43" i="2" s="1"/>
  <c r="Z43" i="2" s="1"/>
  <c r="EM43" i="2"/>
  <c r="K42" i="4"/>
  <c r="M42" i="4" s="1"/>
  <c r="Q42" i="4" s="1"/>
  <c r="DF43" i="2"/>
  <c r="DH43" i="2" s="1"/>
  <c r="S43" i="2"/>
  <c r="U43" i="2" s="1"/>
  <c r="V43" i="2" s="1"/>
  <c r="AW43" i="2" s="1"/>
  <c r="AJ43" i="2"/>
  <c r="AI43" i="1"/>
  <c r="Y43" i="1"/>
  <c r="AJ43" i="1" s="1"/>
  <c r="C42" i="5"/>
  <c r="DF43" i="1"/>
  <c r="DG43" i="1"/>
  <c r="DI43" i="1"/>
  <c r="DE43" i="1"/>
  <c r="DH43" i="1"/>
  <c r="BV38" i="10"/>
  <c r="CI38" i="10" s="1"/>
  <c r="S43" i="1"/>
  <c r="T43" i="1" s="1"/>
  <c r="AU43" i="1" s="1"/>
  <c r="AA43" i="1"/>
  <c r="CA40" i="7"/>
  <c r="BZ40" i="7"/>
  <c r="DA43" i="2"/>
  <c r="CY43" i="2"/>
  <c r="CZ43" i="2"/>
  <c r="DB43" i="2"/>
  <c r="CX43" i="2"/>
  <c r="DT43" i="1"/>
  <c r="DP43" i="1"/>
  <c r="DS43" i="1"/>
  <c r="DQ43" i="1"/>
  <c r="DR43" i="1"/>
  <c r="F41" i="4"/>
  <c r="DS43" i="2"/>
  <c r="DT43" i="2"/>
  <c r="DU43" i="2"/>
  <c r="DV43" i="2"/>
  <c r="CZ43" i="1"/>
  <c r="CX43" i="1"/>
  <c r="CV43" i="1"/>
  <c r="CW43" i="1"/>
  <c r="CY43" i="1"/>
  <c r="BW38" i="10"/>
  <c r="BX38" i="10" s="1"/>
  <c r="CF39" i="8"/>
  <c r="CG39" i="8" s="1"/>
  <c r="CI39" i="8" s="1"/>
  <c r="CJ39" i="8" s="1"/>
  <c r="CK39" i="8" s="1"/>
  <c r="CM39" i="8" s="1"/>
  <c r="E39" i="8" s="1"/>
  <c r="C40" i="8" s="1"/>
  <c r="ET39" i="9"/>
  <c r="EU39" i="9" s="1"/>
  <c r="EV39" i="9" s="1"/>
  <c r="DX39" i="9"/>
  <c r="DW39" i="9"/>
  <c r="DZ39" i="9"/>
  <c r="DY39" i="9"/>
  <c r="EA39" i="9"/>
  <c r="AX43" i="3"/>
  <c r="AY43" i="3" s="1"/>
  <c r="AV43" i="3"/>
  <c r="AW43" i="3" s="1"/>
  <c r="BH43" i="3"/>
  <c r="BI43" i="3" s="1"/>
  <c r="BM43" i="3"/>
  <c r="I41" i="4" l="1"/>
  <c r="J41" i="4" s="1"/>
  <c r="D41" i="6" s="1"/>
  <c r="AI43" i="2"/>
  <c r="DG43" i="2"/>
  <c r="AK43" i="2"/>
  <c r="DI43" i="2"/>
  <c r="G42" i="5"/>
  <c r="I42" i="5" s="1"/>
  <c r="AM43" i="1"/>
  <c r="AA43" i="2"/>
  <c r="AP43" i="2" s="1"/>
  <c r="AC43" i="2"/>
  <c r="DK43" i="2"/>
  <c r="DJ43" i="2"/>
  <c r="AK43" i="1"/>
  <c r="AL43" i="1" s="1"/>
  <c r="AN43" i="1"/>
  <c r="Z43" i="1"/>
  <c r="AB43" i="1" s="1"/>
  <c r="CU42" i="4"/>
  <c r="DF42" i="4" s="1"/>
  <c r="EM42" i="4"/>
  <c r="CB40" i="7"/>
  <c r="CC40" i="7" s="1"/>
  <c r="CE40" i="7" s="1"/>
  <c r="CF40" i="7" s="1"/>
  <c r="CG40" i="7" s="1"/>
  <c r="CB38" i="10"/>
  <c r="CC38" i="10" s="1"/>
  <c r="CE38" i="10" s="1"/>
  <c r="DU43" i="1"/>
  <c r="DV43" i="1" s="1"/>
  <c r="DW43" i="2"/>
  <c r="DX43" i="2" s="1"/>
  <c r="X42" i="4"/>
  <c r="Z42" i="4" s="1"/>
  <c r="AI42" i="4"/>
  <c r="AJ42" i="4"/>
  <c r="S42" i="4"/>
  <c r="DJ43" i="1"/>
  <c r="DK43" i="1" s="1"/>
  <c r="DA43" i="1"/>
  <c r="DB43" i="1" s="1"/>
  <c r="DC43" i="2"/>
  <c r="DD43" i="2" s="1"/>
  <c r="EB39" i="9"/>
  <c r="EC39" i="9" s="1"/>
  <c r="ED39" i="9" s="1"/>
  <c r="EE39" i="9" s="1"/>
  <c r="AQ39" i="9" s="1"/>
  <c r="P39" i="9" s="1"/>
  <c r="S39" i="9" s="1"/>
  <c r="BN43" i="3"/>
  <c r="BO43" i="3"/>
  <c r="BK43" i="3"/>
  <c r="BJ43" i="3"/>
  <c r="K41" i="6" l="1"/>
  <c r="M41" i="6" s="1"/>
  <c r="Q41" i="6" s="1"/>
  <c r="D41" i="7"/>
  <c r="G41" i="8" s="1"/>
  <c r="AO43" i="1"/>
  <c r="AO43" i="2"/>
  <c r="AQ43" i="2" s="1"/>
  <c r="AM43" i="2"/>
  <c r="AB43" i="2"/>
  <c r="AD43" i="2" s="1"/>
  <c r="BF43" i="2" s="1"/>
  <c r="DL43" i="2"/>
  <c r="DM43" i="2" s="1"/>
  <c r="DN43" i="2" s="1"/>
  <c r="DO43" i="2" s="1"/>
  <c r="DY43" i="2" s="1"/>
  <c r="DZ43" i="2" s="1"/>
  <c r="AL43" i="2"/>
  <c r="CW42" i="4"/>
  <c r="DA42" i="4" s="1"/>
  <c r="AS42" i="4"/>
  <c r="CQ42" i="5"/>
  <c r="CS42" i="5" s="1"/>
  <c r="EI42" i="5"/>
  <c r="M42" i="5"/>
  <c r="AF42" i="5" s="1"/>
  <c r="DQ42" i="4"/>
  <c r="DT42" i="4" s="1"/>
  <c r="BL43" i="3"/>
  <c r="BB43" i="1"/>
  <c r="CI40" i="7"/>
  <c r="E40" i="7" s="1"/>
  <c r="C41" i="7" s="1"/>
  <c r="CF38" i="10"/>
  <c r="CG38" i="10" s="1"/>
  <c r="CH38" i="10" s="1"/>
  <c r="CJ38" i="10" s="1"/>
  <c r="CK38" i="10" s="1"/>
  <c r="CL38" i="10" s="1"/>
  <c r="DL43" i="1"/>
  <c r="DM43" i="1" s="1"/>
  <c r="EU43" i="1" s="1"/>
  <c r="BV43" i="1"/>
  <c r="BD43" i="1"/>
  <c r="BE43" i="1"/>
  <c r="AC42" i="4"/>
  <c r="U42" i="4"/>
  <c r="V42" i="4" s="1"/>
  <c r="AW42" i="4" s="1"/>
  <c r="AK42" i="4"/>
  <c r="DG42" i="4"/>
  <c r="DK42" i="4"/>
  <c r="DJ42" i="4"/>
  <c r="DI42" i="4"/>
  <c r="DH42" i="4"/>
  <c r="AA42" i="4"/>
  <c r="AP42" i="4" s="1"/>
  <c r="K40" i="8"/>
  <c r="M40" i="8" s="1"/>
  <c r="AT39" i="9"/>
  <c r="F39" i="8"/>
  <c r="BP43" i="3"/>
  <c r="AN43" i="2" l="1"/>
  <c r="EM41" i="6"/>
  <c r="CU41" i="6"/>
  <c r="DF41" i="6" s="1"/>
  <c r="G41" i="7"/>
  <c r="I41" i="7" s="1"/>
  <c r="EI41" i="7" s="1"/>
  <c r="BD43" i="2"/>
  <c r="BX43" i="2"/>
  <c r="BG43" i="2"/>
  <c r="BI43" i="2" s="1"/>
  <c r="CZ42" i="4"/>
  <c r="CY42" i="4"/>
  <c r="DB42" i="4"/>
  <c r="CX42" i="4"/>
  <c r="AO42" i="5"/>
  <c r="DB42" i="5"/>
  <c r="DF42" i="5" s="1"/>
  <c r="DV42" i="4"/>
  <c r="DM42" i="5"/>
  <c r="DP42" i="5" s="1"/>
  <c r="DU42" i="4"/>
  <c r="DR42" i="4"/>
  <c r="DS42" i="4"/>
  <c r="O42" i="5"/>
  <c r="Q42" i="5" s="1"/>
  <c r="R42" i="5" s="1"/>
  <c r="AS42" i="5" s="1"/>
  <c r="T42" i="5"/>
  <c r="V42" i="5" s="1"/>
  <c r="AE42" i="5"/>
  <c r="AG42" i="5" s="1"/>
  <c r="BQ43" i="3"/>
  <c r="CD43" i="3" s="1"/>
  <c r="EW43" i="2"/>
  <c r="EX43" i="2" s="1"/>
  <c r="EY43" i="2" s="1"/>
  <c r="EZ43" i="2" s="1"/>
  <c r="F40" i="7"/>
  <c r="H40" i="8" s="1"/>
  <c r="CU42" i="5"/>
  <c r="CX42" i="5"/>
  <c r="CV42" i="5"/>
  <c r="CW42" i="5"/>
  <c r="CT42" i="5"/>
  <c r="CN38" i="10"/>
  <c r="E38" i="10" s="1"/>
  <c r="DW43" i="1"/>
  <c r="DX43" i="1" s="1"/>
  <c r="EC43" i="1" s="1"/>
  <c r="M41" i="7"/>
  <c r="AE41" i="7" s="1"/>
  <c r="AL42" i="4"/>
  <c r="AO42" i="4"/>
  <c r="AQ42" i="4" s="1"/>
  <c r="AB42" i="4"/>
  <c r="AD42" i="4" s="1"/>
  <c r="BX42" i="4" s="1"/>
  <c r="EV43" i="1"/>
  <c r="EW43" i="1" s="1"/>
  <c r="EX43" i="1" s="1"/>
  <c r="BF43" i="1"/>
  <c r="BG43" i="1"/>
  <c r="X41" i="6"/>
  <c r="Z41" i="6" s="1"/>
  <c r="AJ41" i="6"/>
  <c r="AI41" i="6"/>
  <c r="S41" i="6"/>
  <c r="ED43" i="2"/>
  <c r="EC43" i="2"/>
  <c r="EE43" i="2"/>
  <c r="EA43" i="2"/>
  <c r="EB43" i="2"/>
  <c r="DQ41" i="6"/>
  <c r="CW41" i="6"/>
  <c r="DL42" i="4"/>
  <c r="DM42" i="4" s="1"/>
  <c r="AM42" i="4"/>
  <c r="CU40" i="8"/>
  <c r="Q40" i="8"/>
  <c r="EM40" i="8"/>
  <c r="I39" i="8"/>
  <c r="J39" i="8" s="1"/>
  <c r="D39" i="10" s="1"/>
  <c r="BA39" i="9"/>
  <c r="AU39" i="9"/>
  <c r="BU39" i="9"/>
  <c r="BV39" i="9" s="1"/>
  <c r="BR43" i="3"/>
  <c r="BS43" i="3" s="1"/>
  <c r="AS41" i="6" l="1"/>
  <c r="CQ41" i="7"/>
  <c r="DM41" i="7" s="1"/>
  <c r="DQ41" i="7" s="1"/>
  <c r="BH43" i="2"/>
  <c r="BJ43" i="2" s="1"/>
  <c r="BK43" i="2" s="1"/>
  <c r="DE42" i="5"/>
  <c r="DG42" i="5"/>
  <c r="DC42" i="5"/>
  <c r="BW43" i="3"/>
  <c r="BX43" i="3" s="1"/>
  <c r="BZ43" i="3" s="1"/>
  <c r="DD42" i="5"/>
  <c r="DC42" i="4"/>
  <c r="DD42" i="4" s="1"/>
  <c r="DN42" i="4" s="1"/>
  <c r="DO42" i="4" s="1"/>
  <c r="DN42" i="5"/>
  <c r="DW42" i="4"/>
  <c r="DX42" i="4" s="1"/>
  <c r="DR42" i="5"/>
  <c r="DQ42" i="5"/>
  <c r="W42" i="5"/>
  <c r="AL42" i="5" s="1"/>
  <c r="DO42" i="5"/>
  <c r="Y42" i="5"/>
  <c r="DY43" i="1"/>
  <c r="EB43" i="1"/>
  <c r="DZ43" i="1"/>
  <c r="CY42" i="5"/>
  <c r="CZ42" i="5" s="1"/>
  <c r="AK41" i="6"/>
  <c r="EA43" i="1"/>
  <c r="C39" i="10"/>
  <c r="L39" i="10" s="1"/>
  <c r="N39" i="10" s="1"/>
  <c r="R39" i="10" s="1"/>
  <c r="AN42" i="4"/>
  <c r="BG42" i="4" s="1"/>
  <c r="O41" i="7"/>
  <c r="Q41" i="7" s="1"/>
  <c r="R41" i="7" s="1"/>
  <c r="AS41" i="7" s="1"/>
  <c r="BF42" i="4"/>
  <c r="T41" i="7"/>
  <c r="V41" i="7" s="1"/>
  <c r="AF41" i="7"/>
  <c r="AG41" i="7" s="1"/>
  <c r="AO41" i="7"/>
  <c r="EF43" i="2"/>
  <c r="EG43" i="2" s="1"/>
  <c r="EH43" i="2" s="1"/>
  <c r="EI43" i="2" s="1"/>
  <c r="AU43" i="2" s="1"/>
  <c r="T43" i="2" s="1"/>
  <c r="W43" i="2" s="1"/>
  <c r="AX43" i="2" s="1"/>
  <c r="BH43" i="1"/>
  <c r="BI43" i="1" s="1"/>
  <c r="AA41" i="6"/>
  <c r="AB41" i="6" s="1"/>
  <c r="DP41" i="7"/>
  <c r="DO41" i="7"/>
  <c r="BD42" i="4"/>
  <c r="AC41" i="6"/>
  <c r="U41" i="6"/>
  <c r="V41" i="6" s="1"/>
  <c r="AW41" i="6" s="1"/>
  <c r="DH41" i="6"/>
  <c r="DG41" i="6"/>
  <c r="DI41" i="6"/>
  <c r="DJ41" i="6"/>
  <c r="DK41" i="6"/>
  <c r="CY41" i="6"/>
  <c r="DB41" i="6"/>
  <c r="CX41" i="6"/>
  <c r="DA41" i="6"/>
  <c r="CZ41" i="6"/>
  <c r="DS41" i="6"/>
  <c r="DR41" i="6"/>
  <c r="DT41" i="6"/>
  <c r="DV41" i="6"/>
  <c r="DU41" i="6"/>
  <c r="F38" i="10"/>
  <c r="X40" i="8"/>
  <c r="Z40" i="8" s="1"/>
  <c r="S40" i="8"/>
  <c r="AJ40" i="8"/>
  <c r="AI40" i="8"/>
  <c r="AX39" i="9"/>
  <c r="AY39" i="9" s="1"/>
  <c r="AV39" i="9"/>
  <c r="AW39" i="9" s="1"/>
  <c r="DQ40" i="8"/>
  <c r="CW40" i="8"/>
  <c r="DF40" i="8"/>
  <c r="AS40" i="8"/>
  <c r="BH39" i="9"/>
  <c r="BI39" i="9" s="1"/>
  <c r="BM39" i="9"/>
  <c r="DR41" i="7" l="1"/>
  <c r="DB41" i="7"/>
  <c r="DC41" i="7" s="1"/>
  <c r="DN41" i="7"/>
  <c r="CS41" i="7"/>
  <c r="CW41" i="7" s="1"/>
  <c r="CA43" i="3"/>
  <c r="DH42" i="5"/>
  <c r="DI42" i="5" s="1"/>
  <c r="DJ42" i="5" s="1"/>
  <c r="DK42" i="5" s="1"/>
  <c r="I38" i="10"/>
  <c r="J38" i="10" s="1"/>
  <c r="K38" i="10" s="1"/>
  <c r="I38" i="1" s="1"/>
  <c r="AI42" i="5"/>
  <c r="X42" i="5"/>
  <c r="Z42" i="5" s="1"/>
  <c r="BT42" i="5" s="1"/>
  <c r="AK42" i="5"/>
  <c r="AM42" i="5" s="1"/>
  <c r="DS42" i="5"/>
  <c r="DT42" i="5" s="1"/>
  <c r="AH42" i="5"/>
  <c r="ED43" i="1"/>
  <c r="EE43" i="1" s="1"/>
  <c r="EF43" i="1" s="1"/>
  <c r="EG43" i="1" s="1"/>
  <c r="AS43" i="1" s="1"/>
  <c r="R43" i="1" s="1"/>
  <c r="U43" i="1" s="1"/>
  <c r="AV43" i="1" s="1"/>
  <c r="CV39" i="10"/>
  <c r="AT39" i="10" s="1"/>
  <c r="EN39" i="10"/>
  <c r="Y41" i="7"/>
  <c r="W41" i="7"/>
  <c r="X41" i="7" s="1"/>
  <c r="DG41" i="7"/>
  <c r="AM41" i="6"/>
  <c r="CU41" i="7"/>
  <c r="DF41" i="7"/>
  <c r="DE41" i="7"/>
  <c r="AL41" i="6"/>
  <c r="DD41" i="7"/>
  <c r="AD41" i="6"/>
  <c r="BX41" i="6" s="1"/>
  <c r="AO41" i="6"/>
  <c r="AP41" i="6"/>
  <c r="DS41" i="7"/>
  <c r="DT41" i="7" s="1"/>
  <c r="DY42" i="4"/>
  <c r="DZ42" i="4" s="1"/>
  <c r="EW42" i="4"/>
  <c r="BE43" i="2"/>
  <c r="AY43" i="2"/>
  <c r="BY43" i="2"/>
  <c r="BZ43" i="2" s="1"/>
  <c r="DC41" i="6"/>
  <c r="DD41" i="6" s="1"/>
  <c r="DW41" i="6"/>
  <c r="DX41" i="6" s="1"/>
  <c r="BI42" i="4"/>
  <c r="BH42" i="4"/>
  <c r="DL41" i="6"/>
  <c r="DM41" i="6" s="1"/>
  <c r="AK40" i="8"/>
  <c r="AC40" i="8"/>
  <c r="U40" i="8"/>
  <c r="V40" i="8" s="1"/>
  <c r="AW40" i="8" s="1"/>
  <c r="AA40" i="8"/>
  <c r="AP40" i="8" s="1"/>
  <c r="DB40" i="8"/>
  <c r="CY40" i="8"/>
  <c r="CX40" i="8"/>
  <c r="CZ40" i="8"/>
  <c r="DA40" i="8"/>
  <c r="DH40" i="8"/>
  <c r="DK40" i="8"/>
  <c r="DG40" i="8"/>
  <c r="DJ40" i="8"/>
  <c r="DI40" i="8"/>
  <c r="DV40" i="8"/>
  <c r="DR40" i="8"/>
  <c r="DS40" i="8"/>
  <c r="DU40" i="8"/>
  <c r="DT40" i="8"/>
  <c r="BK39" i="9"/>
  <c r="BJ39" i="9"/>
  <c r="T39" i="10"/>
  <c r="AJ39" i="10"/>
  <c r="AK39" i="10"/>
  <c r="Y39" i="10"/>
  <c r="AA39" i="10" s="1"/>
  <c r="BN39" i="9"/>
  <c r="BO39" i="9"/>
  <c r="CB43" i="3"/>
  <c r="CC43" i="3" s="1"/>
  <c r="CE43" i="3" s="1"/>
  <c r="CF43" i="3" s="1"/>
  <c r="CG43" i="3" s="1"/>
  <c r="CI43" i="3" s="1"/>
  <c r="E43" i="3" s="1"/>
  <c r="C44" i="3" s="1"/>
  <c r="CX41" i="7" l="1"/>
  <c r="CT41" i="7"/>
  <c r="CV41" i="7"/>
  <c r="BB42" i="5"/>
  <c r="AZ42" i="5"/>
  <c r="AJ42" i="5"/>
  <c r="BC42" i="5" s="1"/>
  <c r="CX39" i="10"/>
  <c r="CZ39" i="10" s="1"/>
  <c r="DR39" i="10"/>
  <c r="DT39" i="10" s="1"/>
  <c r="DG39" i="10"/>
  <c r="DJ39" i="10" s="1"/>
  <c r="Z41" i="7"/>
  <c r="BT41" i="7" s="1"/>
  <c r="DU42" i="5"/>
  <c r="DV42" i="5" s="1"/>
  <c r="ES42" i="5"/>
  <c r="ET42" i="5" s="1"/>
  <c r="EU42" i="5" s="1"/>
  <c r="EV42" i="5" s="1"/>
  <c r="AK41" i="7"/>
  <c r="AI41" i="7"/>
  <c r="AL41" i="7"/>
  <c r="AH41" i="7"/>
  <c r="DH41" i="7"/>
  <c r="DI41" i="7" s="1"/>
  <c r="AN41" i="6"/>
  <c r="CY41" i="7"/>
  <c r="CZ41" i="7" s="1"/>
  <c r="BJ42" i="4"/>
  <c r="BK42" i="4" s="1"/>
  <c r="AQ41" i="6"/>
  <c r="BD41" i="6" s="1"/>
  <c r="BC43" i="1"/>
  <c r="AW43" i="1"/>
  <c r="BW43" i="1"/>
  <c r="BX43" i="1" s="1"/>
  <c r="BB43" i="2"/>
  <c r="BC43" i="2" s="1"/>
  <c r="AZ43" i="2"/>
  <c r="BA43" i="2" s="1"/>
  <c r="BL43" i="2"/>
  <c r="BM43" i="2" s="1"/>
  <c r="BQ43" i="2"/>
  <c r="EX42" i="4"/>
  <c r="EY42" i="4" s="1"/>
  <c r="EZ42" i="4" s="1"/>
  <c r="DN41" i="6"/>
  <c r="DO41" i="6" s="1"/>
  <c r="EA42" i="4"/>
  <c r="EE42" i="4"/>
  <c r="EB42" i="4"/>
  <c r="ED42" i="4"/>
  <c r="EC42" i="4"/>
  <c r="BL39" i="9"/>
  <c r="AM40" i="8"/>
  <c r="AB40" i="8"/>
  <c r="AD40" i="8" s="1"/>
  <c r="BX40" i="8" s="1"/>
  <c r="AL39" i="10"/>
  <c r="DC40" i="8"/>
  <c r="DD40" i="8" s="1"/>
  <c r="AL40" i="8"/>
  <c r="DW40" i="8"/>
  <c r="DX40" i="8" s="1"/>
  <c r="AB39" i="10"/>
  <c r="AM39" i="10" s="1"/>
  <c r="AO40" i="8"/>
  <c r="AQ40" i="8" s="1"/>
  <c r="G44" i="3"/>
  <c r="I44" i="3" s="1"/>
  <c r="BP39" i="9"/>
  <c r="V39" i="10"/>
  <c r="W39" i="10" s="1"/>
  <c r="AX39" i="10" s="1"/>
  <c r="AD39" i="10"/>
  <c r="DL40" i="8"/>
  <c r="DM40" i="8" s="1"/>
  <c r="F43" i="3"/>
  <c r="H43" i="4" s="1"/>
  <c r="DC39" i="10" l="1"/>
  <c r="BE42" i="5"/>
  <c r="BD42" i="5"/>
  <c r="DU39" i="10"/>
  <c r="DV39" i="10"/>
  <c r="DW39" i="10"/>
  <c r="DA39" i="10"/>
  <c r="DB39" i="10"/>
  <c r="CY39" i="10"/>
  <c r="DK39" i="10"/>
  <c r="DI39" i="10"/>
  <c r="DL39" i="10"/>
  <c r="DS39" i="10"/>
  <c r="DH39" i="10"/>
  <c r="AM41" i="7"/>
  <c r="AZ41" i="7" s="1"/>
  <c r="AJ41" i="7"/>
  <c r="DW42" i="5"/>
  <c r="EA42" i="5"/>
  <c r="DX42" i="5"/>
  <c r="DY42" i="5"/>
  <c r="DZ42" i="5"/>
  <c r="DJ41" i="7"/>
  <c r="DK41" i="7" s="1"/>
  <c r="DU41" i="7" s="1"/>
  <c r="DV41" i="7" s="1"/>
  <c r="BG41" i="6"/>
  <c r="BI41" i="6" s="1"/>
  <c r="BF41" i="6"/>
  <c r="BR39" i="9"/>
  <c r="BS39" i="9" s="1"/>
  <c r="AN40" i="8"/>
  <c r="BG40" i="8" s="1"/>
  <c r="BI40" i="8" s="1"/>
  <c r="DY41" i="6"/>
  <c r="DZ41" i="6" s="1"/>
  <c r="EW41" i="6"/>
  <c r="BR43" i="2"/>
  <c r="BS43" i="2"/>
  <c r="BO43" i="2"/>
  <c r="BN43" i="2"/>
  <c r="AZ43" i="1"/>
  <c r="BA43" i="1" s="1"/>
  <c r="AX43" i="1"/>
  <c r="AY43" i="1" s="1"/>
  <c r="EF42" i="4"/>
  <c r="EG42" i="4" s="1"/>
  <c r="EH42" i="4" s="1"/>
  <c r="EI42" i="4" s="1"/>
  <c r="AU42" i="4" s="1"/>
  <c r="T42" i="4" s="1"/>
  <c r="W42" i="4" s="1"/>
  <c r="BJ43" i="1"/>
  <c r="BK43" i="1" s="1"/>
  <c r="BO43" i="1"/>
  <c r="DN40" i="8"/>
  <c r="DO40" i="8" s="1"/>
  <c r="DY40" i="8" s="1"/>
  <c r="DZ40" i="8" s="1"/>
  <c r="BF40" i="8"/>
  <c r="AP39" i="10"/>
  <c r="AN39" i="10"/>
  <c r="AO39" i="10" s="1"/>
  <c r="AQ39" i="10"/>
  <c r="AC39" i="10"/>
  <c r="AE39" i="10" s="1"/>
  <c r="BQ39" i="9"/>
  <c r="BD40" i="8"/>
  <c r="CQ44" i="3"/>
  <c r="EI44" i="3"/>
  <c r="M44" i="3"/>
  <c r="BF42" i="5" l="1"/>
  <c r="BG42" i="5" s="1"/>
  <c r="DD39" i="10"/>
  <c r="DE39" i="10" s="1"/>
  <c r="DX39" i="10"/>
  <c r="DY39" i="10" s="1"/>
  <c r="DM39" i="10"/>
  <c r="DN39" i="10" s="1"/>
  <c r="DO39" i="10" s="1"/>
  <c r="DP39" i="10" s="1"/>
  <c r="BB41" i="7"/>
  <c r="BP43" i="2"/>
  <c r="BC41" i="7"/>
  <c r="BD41" i="7" s="1"/>
  <c r="EB42" i="5"/>
  <c r="EC42" i="5" s="1"/>
  <c r="ED42" i="5" s="1"/>
  <c r="EE42" i="5" s="1"/>
  <c r="AQ42" i="5" s="1"/>
  <c r="P42" i="5" s="1"/>
  <c r="S42" i="5" s="1"/>
  <c r="AT42" i="5" s="1"/>
  <c r="BA42" i="5" s="1"/>
  <c r="ES41" i="7"/>
  <c r="ET41" i="7" s="1"/>
  <c r="EU41" i="7" s="1"/>
  <c r="EV41" i="7" s="1"/>
  <c r="BH41" i="6"/>
  <c r="BJ41" i="6" s="1"/>
  <c r="BK41" i="6" s="1"/>
  <c r="AR39" i="10"/>
  <c r="BH39" i="10" s="1"/>
  <c r="EW40" i="8"/>
  <c r="EX40" i="8" s="1"/>
  <c r="EY40" i="8" s="1"/>
  <c r="EZ40" i="8" s="1"/>
  <c r="BT43" i="2"/>
  <c r="BQ43" i="1"/>
  <c r="BP43" i="1"/>
  <c r="BL43" i="1"/>
  <c r="BM43" i="1"/>
  <c r="EX41" i="6"/>
  <c r="EY41" i="6" s="1"/>
  <c r="EZ41" i="6" s="1"/>
  <c r="ED41" i="6"/>
  <c r="EE41" i="6"/>
  <c r="EB41" i="6"/>
  <c r="EA41" i="6"/>
  <c r="EC41" i="6"/>
  <c r="AX42" i="4"/>
  <c r="DX41" i="7"/>
  <c r="EA41" i="7"/>
  <c r="DZ41" i="7"/>
  <c r="DW41" i="7"/>
  <c r="DY41" i="7"/>
  <c r="BH40" i="8"/>
  <c r="BJ40" i="8" s="1"/>
  <c r="BK40" i="8" s="1"/>
  <c r="BY39" i="10"/>
  <c r="CD39" i="9"/>
  <c r="BW39" i="9"/>
  <c r="BX39" i="9" s="1"/>
  <c r="EC40" i="8"/>
  <c r="EA40" i="8"/>
  <c r="ED40" i="8"/>
  <c r="EE40" i="8"/>
  <c r="EB40" i="8"/>
  <c r="AF44" i="3"/>
  <c r="AE44" i="3"/>
  <c r="O44" i="3"/>
  <c r="T44" i="3"/>
  <c r="V44" i="3" s="1"/>
  <c r="DM44" i="3"/>
  <c r="DB44" i="3"/>
  <c r="AO44" i="3"/>
  <c r="CS44" i="3"/>
  <c r="AG44" i="3" l="1"/>
  <c r="BV43" i="2"/>
  <c r="BW43" i="2" s="1"/>
  <c r="BE41" i="7"/>
  <c r="BF41" i="7" s="1"/>
  <c r="BG41" i="7" s="1"/>
  <c r="AU42" i="5"/>
  <c r="AX42" i="5" s="1"/>
  <c r="AY42" i="5" s="1"/>
  <c r="BU42" i="5"/>
  <c r="BV42" i="5" s="1"/>
  <c r="BG39" i="10"/>
  <c r="BE39" i="10"/>
  <c r="AV42" i="5"/>
  <c r="AW42" i="5" s="1"/>
  <c r="BH42" i="5"/>
  <c r="BI42" i="5" s="1"/>
  <c r="BM42" i="5"/>
  <c r="BR43" i="1"/>
  <c r="BU43" i="2"/>
  <c r="CH43" i="2" s="1"/>
  <c r="EB41" i="7"/>
  <c r="EC41" i="7" s="1"/>
  <c r="ED41" i="7" s="1"/>
  <c r="EE41" i="7" s="1"/>
  <c r="AQ41" i="7" s="1"/>
  <c r="P41" i="7" s="1"/>
  <c r="BE42" i="4"/>
  <c r="AY42" i="4"/>
  <c r="BY42" i="4"/>
  <c r="BZ42" i="4" s="1"/>
  <c r="EF41" i="6"/>
  <c r="EG41" i="6" s="1"/>
  <c r="EH41" i="6" s="1"/>
  <c r="EI41" i="6" s="1"/>
  <c r="AU41" i="6" s="1"/>
  <c r="T41" i="6" s="1"/>
  <c r="W41" i="6" s="1"/>
  <c r="BN43" i="1"/>
  <c r="W44" i="3"/>
  <c r="AL44" i="3" s="1"/>
  <c r="DZ39" i="10"/>
  <c r="EA39" i="10" s="1"/>
  <c r="EX39" i="10"/>
  <c r="CA39" i="9"/>
  <c r="BZ39" i="9"/>
  <c r="BJ39" i="10"/>
  <c r="BI39" i="10"/>
  <c r="EF40" i="8"/>
  <c r="EG40" i="8" s="1"/>
  <c r="EH40" i="8" s="1"/>
  <c r="EI40" i="8" s="1"/>
  <c r="AU40" i="8" s="1"/>
  <c r="T40" i="8" s="1"/>
  <c r="W40" i="8" s="1"/>
  <c r="DR44" i="3"/>
  <c r="DO44" i="3"/>
  <c r="DQ44" i="3"/>
  <c r="DN44" i="3"/>
  <c r="DP44" i="3"/>
  <c r="DG44" i="3"/>
  <c r="DE44" i="3"/>
  <c r="DD44" i="3"/>
  <c r="DF44" i="3"/>
  <c r="DC44" i="3"/>
  <c r="Q44" i="3"/>
  <c r="R44" i="3" s="1"/>
  <c r="AS44" i="3" s="1"/>
  <c r="Y44" i="3"/>
  <c r="CX44" i="3"/>
  <c r="CU44" i="3"/>
  <c r="CV44" i="3"/>
  <c r="CW44" i="3"/>
  <c r="CT44" i="3"/>
  <c r="BT43" i="1" l="1"/>
  <c r="BU43" i="1" s="1"/>
  <c r="AI44" i="3"/>
  <c r="BO42" i="5"/>
  <c r="BN42" i="5"/>
  <c r="BK42" i="5"/>
  <c r="BJ42" i="5"/>
  <c r="CA43" i="2"/>
  <c r="CB43" i="2" s="1"/>
  <c r="CE43" i="2" s="1"/>
  <c r="S41" i="7"/>
  <c r="AT41" i="7" s="1"/>
  <c r="AH44" i="3"/>
  <c r="X44" i="3"/>
  <c r="Z44" i="3" s="1"/>
  <c r="BT44" i="3" s="1"/>
  <c r="AK44" i="3"/>
  <c r="AM44" i="3" s="1"/>
  <c r="BS43" i="1"/>
  <c r="AX41" i="6"/>
  <c r="BB42" i="4"/>
  <c r="BC42" i="4" s="1"/>
  <c r="AZ42" i="4"/>
  <c r="BA42" i="4" s="1"/>
  <c r="BQ42" i="4"/>
  <c r="BL42" i="4"/>
  <c r="BM42" i="4" s="1"/>
  <c r="CB39" i="9"/>
  <c r="CC39" i="9" s="1"/>
  <c r="CE39" i="9" s="1"/>
  <c r="CF39" i="9" s="1"/>
  <c r="CG39" i="9" s="1"/>
  <c r="BK39" i="10"/>
  <c r="BL39" i="10" s="1"/>
  <c r="AX40" i="8"/>
  <c r="CY44" i="3"/>
  <c r="CZ44" i="3" s="1"/>
  <c r="EY39" i="10"/>
  <c r="EZ39" i="10" s="1"/>
  <c r="FA39" i="10" s="1"/>
  <c r="EE39" i="10"/>
  <c r="ED39" i="10"/>
  <c r="EB39" i="10"/>
  <c r="EF39" i="10"/>
  <c r="EC39" i="10"/>
  <c r="DS44" i="3"/>
  <c r="DT44" i="3" s="1"/>
  <c r="DH44" i="3"/>
  <c r="DI44" i="3" s="1"/>
  <c r="DJ44" i="3" l="1"/>
  <c r="DK44" i="3" s="1"/>
  <c r="ES44" i="3" s="1"/>
  <c r="BL42" i="5"/>
  <c r="BP42" i="5"/>
  <c r="AZ44" i="3"/>
  <c r="AJ44" i="3"/>
  <c r="BC44" i="3" s="1"/>
  <c r="CD43" i="2"/>
  <c r="CF43" i="2" s="1"/>
  <c r="CG43" i="2" s="1"/>
  <c r="CI43" i="2" s="1"/>
  <c r="CJ43" i="2" s="1"/>
  <c r="CK43" i="2" s="1"/>
  <c r="CM43" i="2" s="1"/>
  <c r="E43" i="2" s="1"/>
  <c r="C44" i="2" s="1"/>
  <c r="CI39" i="9"/>
  <c r="E39" i="9" s="1"/>
  <c r="BB44" i="3"/>
  <c r="BU41" i="7"/>
  <c r="BV41" i="7" s="1"/>
  <c r="BA41" i="7"/>
  <c r="BM41" i="7" s="1"/>
  <c r="AU41" i="7"/>
  <c r="AX41" i="7" s="1"/>
  <c r="AY41" i="7" s="1"/>
  <c r="BN42" i="4"/>
  <c r="BO42" i="4"/>
  <c r="BS42" i="4"/>
  <c r="BR42" i="4"/>
  <c r="BE41" i="6"/>
  <c r="AY41" i="6"/>
  <c r="BY41" i="6"/>
  <c r="BZ41" i="6" s="1"/>
  <c r="CF43" i="1"/>
  <c r="BY43" i="1"/>
  <c r="BZ43" i="1" s="1"/>
  <c r="BE40" i="8"/>
  <c r="AY40" i="8"/>
  <c r="BY40" i="8"/>
  <c r="BZ40" i="8" s="1"/>
  <c r="EG39" i="10"/>
  <c r="EH39" i="10" s="1"/>
  <c r="EI39" i="10" s="1"/>
  <c r="EJ39" i="10" s="1"/>
  <c r="AV39" i="10" s="1"/>
  <c r="U39" i="10" s="1"/>
  <c r="X39" i="10" s="1"/>
  <c r="DU44" i="3"/>
  <c r="DV44" i="3" s="1"/>
  <c r="BQ42" i="5" l="1"/>
  <c r="CD42" i="5" s="1"/>
  <c r="BR42" i="5"/>
  <c r="BS42" i="5" s="1"/>
  <c r="F39" i="9"/>
  <c r="H39" i="10" s="1"/>
  <c r="C40" i="9"/>
  <c r="G40" i="9" s="1"/>
  <c r="I40" i="9" s="1"/>
  <c r="EI40" i="9" s="1"/>
  <c r="F43" i="2"/>
  <c r="BT42" i="4"/>
  <c r="BH41" i="7"/>
  <c r="BI41" i="7" s="1"/>
  <c r="BJ41" i="7" s="1"/>
  <c r="AV41" i="7"/>
  <c r="AW41" i="7" s="1"/>
  <c r="CC43" i="1"/>
  <c r="CB43" i="1"/>
  <c r="BN41" i="7"/>
  <c r="BO41" i="7"/>
  <c r="BB41" i="6"/>
  <c r="BC41" i="6" s="1"/>
  <c r="AZ41" i="6"/>
  <c r="BA41" i="6" s="1"/>
  <c r="BL41" i="6"/>
  <c r="BM41" i="6" s="1"/>
  <c r="BQ41" i="6"/>
  <c r="BP42" i="4"/>
  <c r="AY39" i="10"/>
  <c r="BB40" i="8"/>
  <c r="BC40" i="8" s="1"/>
  <c r="AZ40" i="8"/>
  <c r="BA40" i="8" s="1"/>
  <c r="BL40" i="8"/>
  <c r="BM40" i="8" s="1"/>
  <c r="BQ40" i="8"/>
  <c r="ET44" i="3"/>
  <c r="EU44" i="3" s="1"/>
  <c r="EV44" i="3" s="1"/>
  <c r="BE44" i="3"/>
  <c r="BD44" i="3"/>
  <c r="EA44" i="3"/>
  <c r="DY44" i="3"/>
  <c r="DZ44" i="3"/>
  <c r="DW44" i="3"/>
  <c r="DX44" i="3"/>
  <c r="BW42" i="5" l="1"/>
  <c r="BX42" i="5" s="1"/>
  <c r="BZ42" i="5" s="1"/>
  <c r="M40" i="9"/>
  <c r="T40" i="9" s="1"/>
  <c r="V40" i="9" s="1"/>
  <c r="CQ40" i="9"/>
  <c r="AO40" i="9" s="1"/>
  <c r="CD43" i="1"/>
  <c r="CE43" i="1" s="1"/>
  <c r="CG43" i="1" s="1"/>
  <c r="CH43" i="1" s="1"/>
  <c r="CI43" i="1" s="1"/>
  <c r="CK43" i="1" s="1"/>
  <c r="E43" i="1" s="1"/>
  <c r="BK41" i="7"/>
  <c r="BL41" i="7" s="1"/>
  <c r="BP41" i="7"/>
  <c r="BU42" i="4"/>
  <c r="BV42" i="4"/>
  <c r="BW42" i="4" s="1"/>
  <c r="BR41" i="6"/>
  <c r="BS41" i="6"/>
  <c r="BN41" i="6"/>
  <c r="BO41" i="6"/>
  <c r="DB40" i="9"/>
  <c r="BF39" i="10"/>
  <c r="AZ39" i="10"/>
  <c r="BZ39" i="10"/>
  <c r="CA39" i="10" s="1"/>
  <c r="BR40" i="8"/>
  <c r="BS40" i="8"/>
  <c r="BO40" i="8"/>
  <c r="BN40" i="8"/>
  <c r="BF44" i="3"/>
  <c r="BG44" i="3" s="1"/>
  <c r="EB44" i="3"/>
  <c r="EC44" i="3" s="1"/>
  <c r="ED44" i="3" s="1"/>
  <c r="EE44" i="3" s="1"/>
  <c r="AQ44" i="3" s="1"/>
  <c r="P44" i="3" s="1"/>
  <c r="DM40" i="9" l="1"/>
  <c r="CA42" i="5"/>
  <c r="CS40" i="9"/>
  <c r="CV40" i="9" s="1"/>
  <c r="BR41" i="7"/>
  <c r="BS41" i="7" s="1"/>
  <c r="AF40" i="9"/>
  <c r="AE40" i="9"/>
  <c r="O40" i="9"/>
  <c r="W40" i="9" s="1"/>
  <c r="AH40" i="9" s="1"/>
  <c r="CB42" i="5"/>
  <c r="CC42" i="5" s="1"/>
  <c r="CE42" i="5" s="1"/>
  <c r="CF42" i="5" s="1"/>
  <c r="CG42" i="5" s="1"/>
  <c r="CI42" i="5" s="1"/>
  <c r="E42" i="5" s="1"/>
  <c r="F43" i="1"/>
  <c r="H43" i="2" s="1"/>
  <c r="I43" i="2" s="1"/>
  <c r="C44" i="1"/>
  <c r="G44" i="1" s="1"/>
  <c r="K44" i="1" s="1"/>
  <c r="S44" i="3"/>
  <c r="AT44" i="3" s="1"/>
  <c r="K44" i="2"/>
  <c r="M44" i="2" s="1"/>
  <c r="BT41" i="6"/>
  <c r="BP41" i="6"/>
  <c r="CH42" i="4"/>
  <c r="CA42" i="4"/>
  <c r="CB42" i="4" s="1"/>
  <c r="BQ41" i="7"/>
  <c r="BT40" i="8"/>
  <c r="BP40" i="8"/>
  <c r="CT40" i="9"/>
  <c r="CW40" i="9"/>
  <c r="CX40" i="9"/>
  <c r="CU40" i="9"/>
  <c r="BC39" i="10"/>
  <c r="BD39" i="10" s="1"/>
  <c r="BA39" i="10"/>
  <c r="BB39" i="10" s="1"/>
  <c r="DE40" i="9"/>
  <c r="DG40" i="9"/>
  <c r="DC40" i="9"/>
  <c r="DF40" i="9"/>
  <c r="DD40" i="9"/>
  <c r="BM39" i="10"/>
  <c r="BN39" i="10" s="1"/>
  <c r="BR39" i="10"/>
  <c r="DQ40" i="9"/>
  <c r="DN40" i="9"/>
  <c r="DR40" i="9"/>
  <c r="DO40" i="9"/>
  <c r="DP40" i="9"/>
  <c r="AG40" i="9" l="1"/>
  <c r="Q40" i="9"/>
  <c r="R40" i="9" s="1"/>
  <c r="AS40" i="9" s="1"/>
  <c r="Y40" i="9"/>
  <c r="C43" i="5"/>
  <c r="F42" i="5"/>
  <c r="H42" i="6" s="1"/>
  <c r="BA44" i="3"/>
  <c r="BM44" i="3" s="1"/>
  <c r="AU44" i="3"/>
  <c r="AX44" i="3" s="1"/>
  <c r="AY44" i="3" s="1"/>
  <c r="BU44" i="3"/>
  <c r="BV44" i="3" s="1"/>
  <c r="CD41" i="7"/>
  <c r="BW41" i="7"/>
  <c r="BX41" i="7" s="1"/>
  <c r="CE42" i="4"/>
  <c r="CD42" i="4"/>
  <c r="BV41" i="6"/>
  <c r="BW41" i="6" s="1"/>
  <c r="BU41" i="6"/>
  <c r="EK44" i="1"/>
  <c r="CS44" i="1"/>
  <c r="O44" i="1"/>
  <c r="EM44" i="2"/>
  <c r="Q44" i="2"/>
  <c r="CU44" i="2"/>
  <c r="X40" i="9"/>
  <c r="Z40" i="9" s="1"/>
  <c r="AK40" i="9"/>
  <c r="AL40" i="9"/>
  <c r="AI40" i="9"/>
  <c r="AJ40" i="9" s="1"/>
  <c r="BV40" i="8"/>
  <c r="BW40" i="8" s="1"/>
  <c r="BU40" i="8"/>
  <c r="CA40" i="8" s="1"/>
  <c r="CB40" i="8" s="1"/>
  <c r="CY40" i="9"/>
  <c r="CZ40" i="9" s="1"/>
  <c r="DS40" i="9"/>
  <c r="DT40" i="9" s="1"/>
  <c r="BT39" i="10"/>
  <c r="BS39" i="10"/>
  <c r="DH40" i="9"/>
  <c r="DI40" i="9" s="1"/>
  <c r="BO39" i="10"/>
  <c r="BP39" i="10"/>
  <c r="J43" i="2" l="1"/>
  <c r="D43" i="4" s="1"/>
  <c r="D43" i="5" s="1"/>
  <c r="BH44" i="3"/>
  <c r="BI44" i="3" s="1"/>
  <c r="BK44" i="3" s="1"/>
  <c r="AV44" i="3"/>
  <c r="AW44" i="3" s="1"/>
  <c r="CF42" i="4"/>
  <c r="CG42" i="4" s="1"/>
  <c r="CI42" i="4" s="1"/>
  <c r="CJ42" i="4" s="1"/>
  <c r="CK42" i="4" s="1"/>
  <c r="CM42" i="4" s="1"/>
  <c r="E42" i="4" s="1"/>
  <c r="C43" i="4" s="1"/>
  <c r="DD44" i="1"/>
  <c r="AQ44" i="1"/>
  <c r="CU44" i="1"/>
  <c r="DO44" i="1"/>
  <c r="CA41" i="6"/>
  <c r="CB41" i="6" s="1"/>
  <c r="CH41" i="6"/>
  <c r="DF44" i="2"/>
  <c r="CW44" i="2"/>
  <c r="DQ44" i="2"/>
  <c r="AS44" i="2"/>
  <c r="AI44" i="2"/>
  <c r="AJ44" i="2"/>
  <c r="X44" i="2"/>
  <c r="Z44" i="2" s="1"/>
  <c r="S44" i="2"/>
  <c r="BZ41" i="7"/>
  <c r="CA41" i="7"/>
  <c r="V44" i="1"/>
  <c r="X44" i="1" s="1"/>
  <c r="AG44" i="1"/>
  <c r="Q44" i="1"/>
  <c r="AH44" i="1"/>
  <c r="CH40" i="8"/>
  <c r="AM40" i="9"/>
  <c r="BC40" i="9" s="1"/>
  <c r="DJ40" i="9"/>
  <c r="DK40" i="9" s="1"/>
  <c r="BU39" i="10"/>
  <c r="BQ39" i="10"/>
  <c r="BT40" i="9"/>
  <c r="CE40" i="8"/>
  <c r="CD40" i="8"/>
  <c r="BJ44" i="3"/>
  <c r="BO44" i="3"/>
  <c r="BN44" i="3"/>
  <c r="G43" i="5" l="1"/>
  <c r="I43" i="5" s="1"/>
  <c r="CQ43" i="5" s="1"/>
  <c r="G43" i="6"/>
  <c r="K43" i="4"/>
  <c r="M43" i="4" s="1"/>
  <c r="CU43" i="4" s="1"/>
  <c r="M43" i="5"/>
  <c r="BL44" i="3"/>
  <c r="AA44" i="2"/>
  <c r="AO44" i="2" s="1"/>
  <c r="AZ40" i="9"/>
  <c r="DG44" i="2"/>
  <c r="DJ44" i="2"/>
  <c r="DK44" i="2"/>
  <c r="DI44" i="2"/>
  <c r="DH44" i="2"/>
  <c r="AA44" i="1"/>
  <c r="S44" i="1"/>
  <c r="T44" i="1" s="1"/>
  <c r="AU44" i="1" s="1"/>
  <c r="AK44" i="2"/>
  <c r="CD41" i="6"/>
  <c r="CE41" i="6"/>
  <c r="Y44" i="1"/>
  <c r="AJ44" i="1" s="1"/>
  <c r="F42" i="4"/>
  <c r="AI44" i="1"/>
  <c r="DT44" i="1"/>
  <c r="DR44" i="1"/>
  <c r="DS44" i="1"/>
  <c r="DP44" i="1"/>
  <c r="DQ44" i="1"/>
  <c r="CB41" i="7"/>
  <c r="CC41" i="7" s="1"/>
  <c r="CE41" i="7" s="1"/>
  <c r="CF41" i="7" s="1"/>
  <c r="CG41" i="7" s="1"/>
  <c r="CI41" i="7" s="1"/>
  <c r="E41" i="7" s="1"/>
  <c r="C42" i="7" s="1"/>
  <c r="CX44" i="1"/>
  <c r="CW44" i="1"/>
  <c r="CV44" i="1"/>
  <c r="CY44" i="1"/>
  <c r="CZ44" i="1"/>
  <c r="DU44" i="2"/>
  <c r="DV44" i="2"/>
  <c r="DR44" i="2"/>
  <c r="DT44" i="2"/>
  <c r="DS44" i="2"/>
  <c r="U44" i="2"/>
  <c r="V44" i="2" s="1"/>
  <c r="AW44" i="2" s="1"/>
  <c r="AC44" i="2"/>
  <c r="CY44" i="2"/>
  <c r="CX44" i="2"/>
  <c r="CZ44" i="2"/>
  <c r="DA44" i="2"/>
  <c r="DB44" i="2"/>
  <c r="DI44" i="1"/>
  <c r="DF44" i="1"/>
  <c r="DG44" i="1"/>
  <c r="DE44" i="1"/>
  <c r="DH44" i="1"/>
  <c r="BB40" i="9"/>
  <c r="CF40" i="8"/>
  <c r="CG40" i="8" s="1"/>
  <c r="CI40" i="8" s="1"/>
  <c r="CJ40" i="8" s="1"/>
  <c r="CK40" i="8" s="1"/>
  <c r="BD40" i="9"/>
  <c r="BE40" i="9"/>
  <c r="DU40" i="9"/>
  <c r="DV40" i="9" s="1"/>
  <c r="ES40" i="9"/>
  <c r="BV39" i="10"/>
  <c r="BW39" i="10"/>
  <c r="BX39" i="10" s="1"/>
  <c r="BP44" i="3"/>
  <c r="EI43" i="5" l="1"/>
  <c r="I42" i="4"/>
  <c r="J42" i="4" s="1"/>
  <c r="D42" i="6" s="1"/>
  <c r="D42" i="7" s="1"/>
  <c r="G42" i="8" s="1"/>
  <c r="AM44" i="2"/>
  <c r="EM43" i="4"/>
  <c r="Q43" i="4"/>
  <c r="X43" i="4" s="1"/>
  <c r="Z43" i="4" s="1"/>
  <c r="BR44" i="3"/>
  <c r="BS44" i="3" s="1"/>
  <c r="BQ44" i="3"/>
  <c r="CD44" i="3" s="1"/>
  <c r="AL44" i="2"/>
  <c r="AN44" i="2" s="1"/>
  <c r="AE43" i="5"/>
  <c r="T43" i="5"/>
  <c r="V43" i="5" s="1"/>
  <c r="O43" i="5"/>
  <c r="AF43" i="5"/>
  <c r="DB43" i="5"/>
  <c r="CS43" i="5"/>
  <c r="AO43" i="5"/>
  <c r="DM43" i="5"/>
  <c r="CM40" i="8"/>
  <c r="E40" i="8" s="1"/>
  <c r="C41" i="8" s="1"/>
  <c r="AP44" i="2"/>
  <c r="AQ44" i="2" s="1"/>
  <c r="AB44" i="2"/>
  <c r="AD44" i="2" s="1"/>
  <c r="DA44" i="1"/>
  <c r="DB44" i="1" s="1"/>
  <c r="DJ44" i="1"/>
  <c r="DK44" i="1" s="1"/>
  <c r="Z44" i="1"/>
  <c r="AB44" i="1" s="1"/>
  <c r="DC44" i="2"/>
  <c r="DD44" i="2" s="1"/>
  <c r="DQ43" i="4"/>
  <c r="CW43" i="4"/>
  <c r="DF43" i="4"/>
  <c r="AS43" i="4"/>
  <c r="AN44" i="1"/>
  <c r="AM44" i="1"/>
  <c r="DW44" i="2"/>
  <c r="DX44" i="2" s="1"/>
  <c r="CF41" i="6"/>
  <c r="CG41" i="6" s="1"/>
  <c r="CI41" i="6" s="1"/>
  <c r="CJ41" i="6" s="1"/>
  <c r="CK41" i="6" s="1"/>
  <c r="CM41" i="6" s="1"/>
  <c r="E41" i="6" s="1"/>
  <c r="C42" i="6" s="1"/>
  <c r="AJ43" i="4"/>
  <c r="DU44" i="1"/>
  <c r="DV44" i="1" s="1"/>
  <c r="AK44" i="1"/>
  <c r="AL44" i="1" s="1"/>
  <c r="DL44" i="2"/>
  <c r="DM44" i="2" s="1"/>
  <c r="CI39" i="10"/>
  <c r="CB39" i="10"/>
  <c r="CC39" i="10" s="1"/>
  <c r="ET40" i="9"/>
  <c r="EU40" i="9" s="1"/>
  <c r="EV40" i="9" s="1"/>
  <c r="DX40" i="9"/>
  <c r="EA40" i="9"/>
  <c r="DW40" i="9"/>
  <c r="DZ40" i="9"/>
  <c r="DY40" i="9"/>
  <c r="BF40" i="9"/>
  <c r="BG40" i="9" s="1"/>
  <c r="BW44" i="3" l="1"/>
  <c r="BX44" i="3" s="1"/>
  <c r="AI43" i="4"/>
  <c r="S43" i="4"/>
  <c r="AA43" i="4" s="1"/>
  <c r="AO44" i="1"/>
  <c r="F40" i="8"/>
  <c r="I40" i="8" s="1"/>
  <c r="J40" i="8" s="1"/>
  <c r="D40" i="10" s="1"/>
  <c r="DG43" i="5"/>
  <c r="DE43" i="5"/>
  <c r="DF43" i="5"/>
  <c r="DC43" i="5"/>
  <c r="DD43" i="5"/>
  <c r="DR43" i="5"/>
  <c r="DO43" i="5"/>
  <c r="DN43" i="5"/>
  <c r="DQ43" i="5"/>
  <c r="DP43" i="5"/>
  <c r="CW43" i="5"/>
  <c r="CX43" i="5"/>
  <c r="CU43" i="5"/>
  <c r="CT43" i="5"/>
  <c r="CV43" i="5"/>
  <c r="Y43" i="5"/>
  <c r="Q43" i="5"/>
  <c r="R43" i="5" s="1"/>
  <c r="AS43" i="5" s="1"/>
  <c r="AK43" i="4"/>
  <c r="W43" i="5"/>
  <c r="X43" i="5" s="1"/>
  <c r="AG43" i="5"/>
  <c r="G42" i="7"/>
  <c r="I42" i="7" s="1"/>
  <c r="M42" i="7" s="1"/>
  <c r="BX44" i="2"/>
  <c r="BD44" i="2"/>
  <c r="BG44" i="2"/>
  <c r="BI44" i="2" s="1"/>
  <c r="BF44" i="2"/>
  <c r="BB44" i="1"/>
  <c r="DN44" i="2"/>
  <c r="DO44" i="2" s="1"/>
  <c r="EW44" i="2" s="1"/>
  <c r="DL44" i="1"/>
  <c r="DM44" i="1" s="1"/>
  <c r="F41" i="7"/>
  <c r="H41" i="8" s="1"/>
  <c r="DK43" i="4"/>
  <c r="DI43" i="4"/>
  <c r="DH43" i="4"/>
  <c r="DJ43" i="4"/>
  <c r="DG43" i="4"/>
  <c r="DB43" i="4"/>
  <c r="CZ43" i="4"/>
  <c r="CY43" i="4"/>
  <c r="DA43" i="4"/>
  <c r="CX43" i="4"/>
  <c r="DR43" i="4"/>
  <c r="DV43" i="4"/>
  <c r="DS43" i="4"/>
  <c r="DT43" i="4"/>
  <c r="DU43" i="4"/>
  <c r="U43" i="4"/>
  <c r="V43" i="4" s="1"/>
  <c r="AW43" i="4" s="1"/>
  <c r="BV44" i="1"/>
  <c r="BD44" i="1"/>
  <c r="BE44" i="1"/>
  <c r="CE39" i="10"/>
  <c r="CF39" i="10"/>
  <c r="EB40" i="9"/>
  <c r="EC40" i="9" s="1"/>
  <c r="ED40" i="9" s="1"/>
  <c r="EE40" i="9" s="1"/>
  <c r="AQ40" i="9" s="1"/>
  <c r="P40" i="9" s="1"/>
  <c r="S40" i="9" s="1"/>
  <c r="CA44" i="3"/>
  <c r="BZ44" i="3"/>
  <c r="AC43" i="4" l="1"/>
  <c r="AL43" i="4"/>
  <c r="AB43" i="4"/>
  <c r="AD43" i="4" s="1"/>
  <c r="AO43" i="4"/>
  <c r="AM43" i="4"/>
  <c r="AN43" i="4" s="1"/>
  <c r="AP43" i="4"/>
  <c r="DY44" i="2"/>
  <c r="DZ44" i="2" s="1"/>
  <c r="ED44" i="2" s="1"/>
  <c r="EI42" i="7"/>
  <c r="DS43" i="5"/>
  <c r="DT43" i="5" s="1"/>
  <c r="CQ42" i="7"/>
  <c r="AO42" i="7" s="1"/>
  <c r="AI43" i="5"/>
  <c r="CY43" i="5"/>
  <c r="CZ43" i="5" s="1"/>
  <c r="AL43" i="5"/>
  <c r="DH43" i="5"/>
  <c r="DI43" i="5" s="1"/>
  <c r="AH43" i="5"/>
  <c r="Z43" i="5"/>
  <c r="AK43" i="5"/>
  <c r="K42" i="6"/>
  <c r="M42" i="6" s="1"/>
  <c r="EM42" i="6" s="1"/>
  <c r="BH44" i="2"/>
  <c r="BJ44" i="2" s="1"/>
  <c r="BK44" i="2" s="1"/>
  <c r="DW44" i="1"/>
  <c r="DX44" i="1" s="1"/>
  <c r="EU44" i="1"/>
  <c r="EV44" i="1" s="1"/>
  <c r="EW44" i="1" s="1"/>
  <c r="EX44" i="1" s="1"/>
  <c r="DC43" i="4"/>
  <c r="DD43" i="4" s="1"/>
  <c r="DL43" i="4"/>
  <c r="DM43" i="4" s="1"/>
  <c r="BG44" i="1"/>
  <c r="BF44" i="1"/>
  <c r="EX44" i="2"/>
  <c r="EY44" i="2" s="1"/>
  <c r="EZ44" i="2" s="1"/>
  <c r="F41" i="6"/>
  <c r="I41" i="6" s="1"/>
  <c r="J41" i="6" s="1"/>
  <c r="D41" i="8" s="1"/>
  <c r="AF42" i="7"/>
  <c r="O42" i="7"/>
  <c r="AE42" i="7"/>
  <c r="T42" i="7"/>
  <c r="V42" i="7" s="1"/>
  <c r="DW43" i="4"/>
  <c r="DX43" i="4" s="1"/>
  <c r="AT40" i="9"/>
  <c r="CG39" i="10"/>
  <c r="CH39" i="10" s="1"/>
  <c r="CJ39" i="10" s="1"/>
  <c r="CK39" i="10" s="1"/>
  <c r="CL39" i="10" s="1"/>
  <c r="CN39" i="10" s="1"/>
  <c r="E39" i="10" s="1"/>
  <c r="CB44" i="3"/>
  <c r="CC44" i="3" s="1"/>
  <c r="CE44" i="3" s="1"/>
  <c r="CF44" i="3" s="1"/>
  <c r="CG44" i="3" s="1"/>
  <c r="CI44" i="3" s="1"/>
  <c r="E44" i="3" s="1"/>
  <c r="C45" i="3" s="1"/>
  <c r="AQ43" i="4" l="1"/>
  <c r="EA44" i="2"/>
  <c r="EC44" i="2"/>
  <c r="EB44" i="2"/>
  <c r="EE44" i="2"/>
  <c r="W42" i="7"/>
  <c r="X42" i="7" s="1"/>
  <c r="Q42" i="6"/>
  <c r="X42" i="6" s="1"/>
  <c r="Z42" i="6" s="1"/>
  <c r="BD43" i="4"/>
  <c r="DJ43" i="5"/>
  <c r="DK43" i="5" s="1"/>
  <c r="DU43" i="5" s="1"/>
  <c r="DV43" i="5" s="1"/>
  <c r="AG42" i="7"/>
  <c r="CU42" i="6"/>
  <c r="DQ42" i="6" s="1"/>
  <c r="CS42" i="7"/>
  <c r="CW42" i="7" s="1"/>
  <c r="DB42" i="7"/>
  <c r="DC42" i="7" s="1"/>
  <c r="DM42" i="7"/>
  <c r="DR42" i="7" s="1"/>
  <c r="AJ43" i="5"/>
  <c r="DN43" i="4"/>
  <c r="DO43" i="4" s="1"/>
  <c r="DY43" i="4" s="1"/>
  <c r="DZ43" i="4" s="1"/>
  <c r="AM43" i="5"/>
  <c r="AZ43" i="5" s="1"/>
  <c r="BT43" i="5"/>
  <c r="BH44" i="1"/>
  <c r="BI44" i="1" s="1"/>
  <c r="DZ44" i="1"/>
  <c r="EC44" i="1"/>
  <c r="EA44" i="1"/>
  <c r="EB44" i="1"/>
  <c r="DY44" i="1"/>
  <c r="D41" i="9"/>
  <c r="G41" i="10" s="1"/>
  <c r="K41" i="8"/>
  <c r="M41" i="8" s="1"/>
  <c r="BG43" i="4"/>
  <c r="Q42" i="7"/>
  <c r="R42" i="7" s="1"/>
  <c r="AS42" i="7" s="1"/>
  <c r="Y42" i="7"/>
  <c r="BX43" i="4"/>
  <c r="BF43" i="4"/>
  <c r="C40" i="10"/>
  <c r="BA40" i="9"/>
  <c r="AU40" i="9"/>
  <c r="BU40" i="9"/>
  <c r="BV40" i="9" s="1"/>
  <c r="EF44" i="2" l="1"/>
  <c r="EG44" i="2" s="1"/>
  <c r="EH44" i="2" s="1"/>
  <c r="EI44" i="2" s="1"/>
  <c r="AU44" i="2" s="1"/>
  <c r="T44" i="2" s="1"/>
  <c r="W44" i="2" s="1"/>
  <c r="S42" i="6"/>
  <c r="AC42" i="6" s="1"/>
  <c r="AI42" i="6"/>
  <c r="AL42" i="7"/>
  <c r="AK42" i="7"/>
  <c r="AH42" i="7"/>
  <c r="AI42" i="7"/>
  <c r="Z42" i="7"/>
  <c r="BT42" i="7" s="1"/>
  <c r="ES43" i="5"/>
  <c r="ET43" i="5" s="1"/>
  <c r="EU43" i="5" s="1"/>
  <c r="EV43" i="5" s="1"/>
  <c r="AJ42" i="6"/>
  <c r="CU42" i="7"/>
  <c r="CV42" i="7"/>
  <c r="DD42" i="7"/>
  <c r="CT42" i="7"/>
  <c r="DE42" i="7"/>
  <c r="DG42" i="7"/>
  <c r="CX42" i="7"/>
  <c r="DF42" i="6"/>
  <c r="DG42" i="6" s="1"/>
  <c r="CW42" i="6"/>
  <c r="DA42" i="6" s="1"/>
  <c r="AS42" i="6"/>
  <c r="DP42" i="7"/>
  <c r="DO42" i="7"/>
  <c r="BC43" i="5"/>
  <c r="BD43" i="5" s="1"/>
  <c r="DN42" i="7"/>
  <c r="DQ42" i="7"/>
  <c r="DF42" i="7"/>
  <c r="BB43" i="5"/>
  <c r="EW43" i="4"/>
  <c r="EX43" i="4" s="1"/>
  <c r="EY43" i="4" s="1"/>
  <c r="EZ43" i="4" s="1"/>
  <c r="ED44" i="1"/>
  <c r="EE44" i="1" s="1"/>
  <c r="EF44" i="1" s="1"/>
  <c r="EG44" i="1" s="1"/>
  <c r="AS44" i="1" s="1"/>
  <c r="R44" i="1" s="1"/>
  <c r="U44" i="1" s="1"/>
  <c r="AV44" i="1" s="1"/>
  <c r="AW44" i="1" s="1"/>
  <c r="DX43" i="5"/>
  <c r="DZ43" i="5"/>
  <c r="DY43" i="5"/>
  <c r="EA43" i="5"/>
  <c r="DW43" i="5"/>
  <c r="U42" i="6"/>
  <c r="V42" i="6" s="1"/>
  <c r="AW42" i="6" s="1"/>
  <c r="EM41" i="8"/>
  <c r="Q41" i="8"/>
  <c r="CU41" i="8"/>
  <c r="AX44" i="2"/>
  <c r="EA43" i="4"/>
  <c r="ED43" i="4"/>
  <c r="EE43" i="4"/>
  <c r="EC43" i="4"/>
  <c r="EB43" i="4"/>
  <c r="BH43" i="4"/>
  <c r="BI43" i="4"/>
  <c r="AA42" i="6"/>
  <c r="AL42" i="6" s="1"/>
  <c r="DV42" i="6"/>
  <c r="DU42" i="6"/>
  <c r="DS42" i="6"/>
  <c r="DT42" i="6"/>
  <c r="DR42" i="6"/>
  <c r="AX40" i="9"/>
  <c r="AY40" i="9" s="1"/>
  <c r="AV40" i="9"/>
  <c r="AW40" i="9" s="1"/>
  <c r="BM40" i="9"/>
  <c r="BH40" i="9"/>
  <c r="BI40" i="9" s="1"/>
  <c r="G45" i="3"/>
  <c r="I45" i="3" s="1"/>
  <c r="F44" i="3"/>
  <c r="H44" i="4" s="1"/>
  <c r="F39" i="10"/>
  <c r="L40" i="10"/>
  <c r="N40" i="10" s="1"/>
  <c r="AK42" i="6" l="1"/>
  <c r="I39" i="10"/>
  <c r="J39" i="10" s="1"/>
  <c r="K39" i="10" s="1"/>
  <c r="I39" i="1" s="1"/>
  <c r="AJ42" i="7"/>
  <c r="AM42" i="7"/>
  <c r="AZ42" i="7" s="1"/>
  <c r="CZ42" i="6"/>
  <c r="CY42" i="6"/>
  <c r="CX42" i="6"/>
  <c r="DB42" i="6"/>
  <c r="CY42" i="7"/>
  <c r="CZ42" i="7" s="1"/>
  <c r="DH42" i="7"/>
  <c r="DI42" i="7" s="1"/>
  <c r="DJ42" i="6"/>
  <c r="DH42" i="6"/>
  <c r="DK42" i="6"/>
  <c r="DI42" i="6"/>
  <c r="BE43" i="5"/>
  <c r="BF43" i="5" s="1"/>
  <c r="BG43" i="5" s="1"/>
  <c r="DS42" i="7"/>
  <c r="DT42" i="7" s="1"/>
  <c r="BC44" i="1"/>
  <c r="BJ44" i="1" s="1"/>
  <c r="BK44" i="1" s="1"/>
  <c r="BW44" i="1"/>
  <c r="BX44" i="1" s="1"/>
  <c r="AB42" i="6"/>
  <c r="AD42" i="6" s="1"/>
  <c r="BX42" i="6" s="1"/>
  <c r="EB43" i="5"/>
  <c r="EC43" i="5" s="1"/>
  <c r="ED43" i="5" s="1"/>
  <c r="EE43" i="5" s="1"/>
  <c r="AQ43" i="5" s="1"/>
  <c r="P43" i="5" s="1"/>
  <c r="S43" i="5" s="1"/>
  <c r="AT43" i="5" s="1"/>
  <c r="BU43" i="5" s="1"/>
  <c r="BV43" i="5" s="1"/>
  <c r="BJ43" i="4"/>
  <c r="BK43" i="4" s="1"/>
  <c r="BE44" i="2"/>
  <c r="AY44" i="2"/>
  <c r="BY44" i="2"/>
  <c r="BZ44" i="2" s="1"/>
  <c r="DF41" i="8"/>
  <c r="AS41" i="8"/>
  <c r="DQ41" i="8"/>
  <c r="CW41" i="8"/>
  <c r="X41" i="8"/>
  <c r="Z41" i="8" s="1"/>
  <c r="AJ41" i="8"/>
  <c r="S41" i="8"/>
  <c r="AI41" i="8"/>
  <c r="AM42" i="6"/>
  <c r="AN42" i="6" s="1"/>
  <c r="DW42" i="6"/>
  <c r="DX42" i="6" s="1"/>
  <c r="EF43" i="4"/>
  <c r="EG43" i="4" s="1"/>
  <c r="EH43" i="4" s="1"/>
  <c r="EI43" i="4" s="1"/>
  <c r="AU43" i="4" s="1"/>
  <c r="T43" i="4" s="1"/>
  <c r="W43" i="4" s="1"/>
  <c r="AO42" i="6"/>
  <c r="AZ44" i="1"/>
  <c r="BA44" i="1" s="1"/>
  <c r="AX44" i="1"/>
  <c r="AY44" i="1" s="1"/>
  <c r="AP42" i="6"/>
  <c r="BJ40" i="9"/>
  <c r="BK40" i="9"/>
  <c r="BN40" i="9"/>
  <c r="BO40" i="9"/>
  <c r="EI45" i="3"/>
  <c r="CQ45" i="3"/>
  <c r="DB45" i="3" s="1"/>
  <c r="R40" i="10"/>
  <c r="EN40" i="10"/>
  <c r="CV40" i="10"/>
  <c r="M45" i="3"/>
  <c r="AE45" i="3" s="1"/>
  <c r="BB42" i="7" l="1"/>
  <c r="BC42" i="7"/>
  <c r="BE42" i="7" s="1"/>
  <c r="DC42" i="6"/>
  <c r="DD42" i="6" s="1"/>
  <c r="DJ42" i="7"/>
  <c r="DK42" i="7" s="1"/>
  <c r="DU42" i="7" s="1"/>
  <c r="DV42" i="7" s="1"/>
  <c r="DW42" i="7" s="1"/>
  <c r="DL42" i="6"/>
  <c r="DM42" i="6" s="1"/>
  <c r="BO44" i="1"/>
  <c r="BP44" i="1" s="1"/>
  <c r="BA43" i="5"/>
  <c r="AU43" i="5"/>
  <c r="O45" i="3"/>
  <c r="Y45" i="3" s="1"/>
  <c r="DM45" i="3"/>
  <c r="DR45" i="3" s="1"/>
  <c r="AO45" i="3"/>
  <c r="T45" i="3"/>
  <c r="V45" i="3" s="1"/>
  <c r="AF45" i="3"/>
  <c r="AG45" i="3" s="1"/>
  <c r="CS45" i="3"/>
  <c r="CX45" i="3" s="1"/>
  <c r="AQ42" i="6"/>
  <c r="BD42" i="6" s="1"/>
  <c r="AK41" i="8"/>
  <c r="AX43" i="4"/>
  <c r="AC41" i="8"/>
  <c r="U41" i="8"/>
  <c r="V41" i="8" s="1"/>
  <c r="AW41" i="8" s="1"/>
  <c r="DH41" i="8"/>
  <c r="DJ41" i="8"/>
  <c r="DI41" i="8"/>
  <c r="DK41" i="8"/>
  <c r="DG41" i="8"/>
  <c r="AA41" i="8"/>
  <c r="AB41" i="8" s="1"/>
  <c r="BM44" i="1"/>
  <c r="BL44" i="1"/>
  <c r="BB44" i="2"/>
  <c r="BC44" i="2" s="1"/>
  <c r="AZ44" i="2"/>
  <c r="BA44" i="2" s="1"/>
  <c r="BL44" i="2"/>
  <c r="BM44" i="2" s="1"/>
  <c r="BQ44" i="2"/>
  <c r="CZ41" i="8"/>
  <c r="DB41" i="8"/>
  <c r="DA41" i="8"/>
  <c r="CX41" i="8"/>
  <c r="CY41" i="8"/>
  <c r="DU41" i="8"/>
  <c r="DV41" i="8"/>
  <c r="DR41" i="8"/>
  <c r="DT41" i="8"/>
  <c r="DS41" i="8"/>
  <c r="BL40" i="9"/>
  <c r="AJ40" i="10"/>
  <c r="AK40" i="10"/>
  <c r="T40" i="10"/>
  <c r="Y40" i="10"/>
  <c r="AA40" i="10" s="1"/>
  <c r="BP40" i="9"/>
  <c r="DG40" i="10"/>
  <c r="DR40" i="10"/>
  <c r="AT40" i="10"/>
  <c r="CX40" i="10"/>
  <c r="DG45" i="3"/>
  <c r="DE45" i="3"/>
  <c r="DC45" i="3"/>
  <c r="DF45" i="3"/>
  <c r="DD45" i="3"/>
  <c r="DX42" i="7" l="1"/>
  <c r="DY42" i="7"/>
  <c r="EA42" i="7"/>
  <c r="BD42" i="7"/>
  <c r="BF42" i="7" s="1"/>
  <c r="BG42" i="7" s="1"/>
  <c r="ES42" i="7"/>
  <c r="ET42" i="7" s="1"/>
  <c r="EU42" i="7" s="1"/>
  <c r="EV42" i="7" s="1"/>
  <c r="BQ44" i="1"/>
  <c r="DN42" i="6"/>
  <c r="DO42" i="6" s="1"/>
  <c r="DY42" i="6" s="1"/>
  <c r="DZ42" i="6" s="1"/>
  <c r="DZ42" i="7"/>
  <c r="EB42" i="7" s="1"/>
  <c r="EC42" i="7" s="1"/>
  <c r="ED42" i="7" s="1"/>
  <c r="EE42" i="7" s="1"/>
  <c r="AQ42" i="7" s="1"/>
  <c r="P42" i="7" s="1"/>
  <c r="S42" i="7" s="1"/>
  <c r="DQ45" i="3"/>
  <c r="Q45" i="3"/>
  <c r="R45" i="3" s="1"/>
  <c r="AS45" i="3" s="1"/>
  <c r="W45" i="3"/>
  <c r="AH45" i="3" s="1"/>
  <c r="DN45" i="3"/>
  <c r="DO45" i="3"/>
  <c r="DP45" i="3"/>
  <c r="BR44" i="1"/>
  <c r="AX43" i="5"/>
  <c r="AY43" i="5" s="1"/>
  <c r="AV43" i="5"/>
  <c r="AW43" i="5" s="1"/>
  <c r="BM43" i="5"/>
  <c r="BH43" i="5"/>
  <c r="BI43" i="5" s="1"/>
  <c r="AD41" i="8"/>
  <c r="BX41" i="8" s="1"/>
  <c r="CU45" i="3"/>
  <c r="BF42" i="6"/>
  <c r="BG42" i="6"/>
  <c r="BH42" i="6" s="1"/>
  <c r="CW45" i="3"/>
  <c r="CT45" i="3"/>
  <c r="CV45" i="3"/>
  <c r="AP41" i="8"/>
  <c r="AO41" i="8"/>
  <c r="DL41" i="8"/>
  <c r="DM41" i="8" s="1"/>
  <c r="DW41" i="8"/>
  <c r="DX41" i="8" s="1"/>
  <c r="BN44" i="1"/>
  <c r="BR44" i="2"/>
  <c r="BS44" i="2"/>
  <c r="AL41" i="8"/>
  <c r="BN44" i="2"/>
  <c r="BO44" i="2"/>
  <c r="BR40" i="9"/>
  <c r="BS40" i="9" s="1"/>
  <c r="AM41" i="8"/>
  <c r="DC41" i="8"/>
  <c r="DD41" i="8" s="1"/>
  <c r="BE43" i="4"/>
  <c r="AY43" i="4"/>
  <c r="BY43" i="4"/>
  <c r="BZ43" i="4" s="1"/>
  <c r="AB40" i="10"/>
  <c r="AP40" i="10" s="1"/>
  <c r="DW40" i="10"/>
  <c r="DU40" i="10"/>
  <c r="DS40" i="10"/>
  <c r="DT40" i="10"/>
  <c r="DV40" i="10"/>
  <c r="V40" i="10"/>
  <c r="W40" i="10" s="1"/>
  <c r="AX40" i="10" s="1"/>
  <c r="AD40" i="10"/>
  <c r="DL40" i="10"/>
  <c r="DH40" i="10"/>
  <c r="DJ40" i="10"/>
  <c r="DK40" i="10"/>
  <c r="DI40" i="10"/>
  <c r="AL40" i="10"/>
  <c r="BQ40" i="9"/>
  <c r="CY40" i="10"/>
  <c r="DC40" i="10"/>
  <c r="DA40" i="10"/>
  <c r="CZ40" i="10"/>
  <c r="DB40" i="10"/>
  <c r="DH45" i="3"/>
  <c r="DI45" i="3" s="1"/>
  <c r="DS45" i="3" l="1"/>
  <c r="DT45" i="3" s="1"/>
  <c r="AL45" i="3"/>
  <c r="X45" i="3"/>
  <c r="Z45" i="3" s="1"/>
  <c r="BT45" i="3" s="1"/>
  <c r="AK45" i="3"/>
  <c r="EW42" i="6"/>
  <c r="EX42" i="6" s="1"/>
  <c r="EY42" i="6" s="1"/>
  <c r="EZ42" i="6" s="1"/>
  <c r="AI45" i="3"/>
  <c r="AJ45" i="3" s="1"/>
  <c r="BT44" i="1"/>
  <c r="BU44" i="1" s="1"/>
  <c r="BI42" i="6"/>
  <c r="BJ42" i="6" s="1"/>
  <c r="BK42" i="6" s="1"/>
  <c r="CY45" i="3"/>
  <c r="CZ45" i="3" s="1"/>
  <c r="DJ45" i="3" s="1"/>
  <c r="DK45" i="3" s="1"/>
  <c r="BJ43" i="5"/>
  <c r="BK43" i="5"/>
  <c r="BO43" i="5"/>
  <c r="BN43" i="5"/>
  <c r="DN41" i="8"/>
  <c r="DO41" i="8" s="1"/>
  <c r="AQ41" i="8"/>
  <c r="BD41" i="8" s="1"/>
  <c r="BT44" i="2"/>
  <c r="BS44" i="1"/>
  <c r="CF44" i="1" s="1"/>
  <c r="BP44" i="2"/>
  <c r="AN41" i="8"/>
  <c r="EC42" i="6"/>
  <c r="EB42" i="6"/>
  <c r="EE42" i="6"/>
  <c r="ED42" i="6"/>
  <c r="EA42" i="6"/>
  <c r="BB43" i="4"/>
  <c r="BC43" i="4" s="1"/>
  <c r="AZ43" i="4"/>
  <c r="BA43" i="4" s="1"/>
  <c r="BL43" i="4"/>
  <c r="BM43" i="4" s="1"/>
  <c r="BQ43" i="4"/>
  <c r="AT42" i="7"/>
  <c r="AN40" i="10"/>
  <c r="AM40" i="10"/>
  <c r="DX40" i="10"/>
  <c r="DY40" i="10" s="1"/>
  <c r="DM40" i="10"/>
  <c r="DN40" i="10" s="1"/>
  <c r="CD40" i="9"/>
  <c r="BW40" i="9"/>
  <c r="BX40" i="9" s="1"/>
  <c r="DD40" i="10"/>
  <c r="DE40" i="10" s="1"/>
  <c r="AC40" i="10"/>
  <c r="AE40" i="10" s="1"/>
  <c r="AQ40" i="10"/>
  <c r="AR40" i="10" s="1"/>
  <c r="AM45" i="3"/>
  <c r="BC45" i="3" l="1"/>
  <c r="BE45" i="3" s="1"/>
  <c r="BP43" i="5"/>
  <c r="BV44" i="2"/>
  <c r="BW44" i="2" s="1"/>
  <c r="BL43" i="5"/>
  <c r="BG41" i="8"/>
  <c r="BI41" i="8" s="1"/>
  <c r="BF41" i="8"/>
  <c r="BY44" i="1"/>
  <c r="BZ44" i="1" s="1"/>
  <c r="CB44" i="1" s="1"/>
  <c r="BU44" i="2"/>
  <c r="CA44" i="2" s="1"/>
  <c r="CB44" i="2" s="1"/>
  <c r="BA42" i="7"/>
  <c r="AU42" i="7"/>
  <c r="BU42" i="7"/>
  <c r="BV42" i="7" s="1"/>
  <c r="BR43" i="4"/>
  <c r="BS43" i="4"/>
  <c r="BO43" i="4"/>
  <c r="BN43" i="4"/>
  <c r="AO40" i="10"/>
  <c r="BH40" i="10" s="1"/>
  <c r="EW41" i="8"/>
  <c r="EX41" i="8" s="1"/>
  <c r="EY41" i="8" s="1"/>
  <c r="EZ41" i="8" s="1"/>
  <c r="DY41" i="8"/>
  <c r="DZ41" i="8" s="1"/>
  <c r="EF42" i="6"/>
  <c r="EG42" i="6" s="1"/>
  <c r="EH42" i="6" s="1"/>
  <c r="EI42" i="6" s="1"/>
  <c r="AU42" i="6" s="1"/>
  <c r="T42" i="6" s="1"/>
  <c r="W42" i="6" s="1"/>
  <c r="DO40" i="10"/>
  <c r="DP40" i="10" s="1"/>
  <c r="DZ40" i="10" s="1"/>
  <c r="EA40" i="10" s="1"/>
  <c r="CA40" i="9"/>
  <c r="BZ40" i="9"/>
  <c r="BE40" i="10"/>
  <c r="BY40" i="10"/>
  <c r="BG40" i="10"/>
  <c r="BD45" i="3"/>
  <c r="BB45" i="3"/>
  <c r="AZ45" i="3"/>
  <c r="DU45" i="3"/>
  <c r="DV45" i="3" s="1"/>
  <c r="ES45" i="3"/>
  <c r="BH41" i="8" l="1"/>
  <c r="BJ41" i="8" s="1"/>
  <c r="BK41" i="8" s="1"/>
  <c r="CC44" i="1"/>
  <c r="CD44" i="1" s="1"/>
  <c r="CE44" i="1" s="1"/>
  <c r="CG44" i="1" s="1"/>
  <c r="CH44" i="1" s="1"/>
  <c r="CI44" i="1" s="1"/>
  <c r="CK44" i="1" s="1"/>
  <c r="E44" i="1" s="1"/>
  <c r="CH44" i="2"/>
  <c r="BR43" i="5"/>
  <c r="BS43" i="5" s="1"/>
  <c r="BQ43" i="5"/>
  <c r="BP43" i="4"/>
  <c r="BT43" i="4"/>
  <c r="AX42" i="6"/>
  <c r="CE44" i="2"/>
  <c r="CD44" i="2"/>
  <c r="AX42" i="7"/>
  <c r="AY42" i="7" s="1"/>
  <c r="AV42" i="7"/>
  <c r="AW42" i="7" s="1"/>
  <c r="EE41" i="8"/>
  <c r="EA41" i="8"/>
  <c r="EC41" i="8"/>
  <c r="ED41" i="8"/>
  <c r="EB41" i="8"/>
  <c r="BH42" i="7"/>
  <c r="BI42" i="7" s="1"/>
  <c r="BM42" i="7"/>
  <c r="EX40" i="10"/>
  <c r="EY40" i="10" s="1"/>
  <c r="EZ40" i="10" s="1"/>
  <c r="FA40" i="10" s="1"/>
  <c r="CB40" i="9"/>
  <c r="CC40" i="9" s="1"/>
  <c r="CE40" i="9" s="1"/>
  <c r="CF40" i="9" s="1"/>
  <c r="CG40" i="9" s="1"/>
  <c r="EB40" i="10"/>
  <c r="EE40" i="10"/>
  <c r="ED40" i="10"/>
  <c r="EF40" i="10"/>
  <c r="EC40" i="10"/>
  <c r="BI40" i="10"/>
  <c r="BJ40" i="10"/>
  <c r="ET45" i="3"/>
  <c r="EU45" i="3" s="1"/>
  <c r="EV45" i="3" s="1"/>
  <c r="EA45" i="3"/>
  <c r="DW45" i="3"/>
  <c r="DY45" i="3"/>
  <c r="DZ45" i="3"/>
  <c r="DX45" i="3"/>
  <c r="BF45" i="3"/>
  <c r="BG45" i="3" s="1"/>
  <c r="BV43" i="4" l="1"/>
  <c r="BW43" i="4" s="1"/>
  <c r="CD43" i="5"/>
  <c r="BW43" i="5"/>
  <c r="BX43" i="5" s="1"/>
  <c r="CI40" i="9"/>
  <c r="E40" i="9" s="1"/>
  <c r="C41" i="9" s="1"/>
  <c r="G41" i="9" s="1"/>
  <c r="I41" i="9" s="1"/>
  <c r="CF44" i="2"/>
  <c r="CG44" i="2" s="1"/>
  <c r="CI44" i="2" s="1"/>
  <c r="CJ44" i="2" s="1"/>
  <c r="CK44" i="2" s="1"/>
  <c r="CM44" i="2" s="1"/>
  <c r="E44" i="2" s="1"/>
  <c r="C45" i="2" s="1"/>
  <c r="BK42" i="7"/>
  <c r="BJ42" i="7"/>
  <c r="BE42" i="6"/>
  <c r="AY42" i="6"/>
  <c r="BY42" i="6"/>
  <c r="BZ42" i="6" s="1"/>
  <c r="EF41" i="8"/>
  <c r="EG41" i="8" s="1"/>
  <c r="EH41" i="8" s="1"/>
  <c r="EI41" i="8" s="1"/>
  <c r="AU41" i="8" s="1"/>
  <c r="T41" i="8" s="1"/>
  <c r="BU43" i="4"/>
  <c r="F44" i="1"/>
  <c r="H44" i="2" s="1"/>
  <c r="C45" i="1"/>
  <c r="BO42" i="7"/>
  <c r="BN42" i="7"/>
  <c r="BK40" i="10"/>
  <c r="BL40" i="10" s="1"/>
  <c r="EG40" i="10"/>
  <c r="EH40" i="10" s="1"/>
  <c r="EI40" i="10" s="1"/>
  <c r="EJ40" i="10" s="1"/>
  <c r="AV40" i="10" s="1"/>
  <c r="U40" i="10" s="1"/>
  <c r="X40" i="10" s="1"/>
  <c r="EB45" i="3"/>
  <c r="EC45" i="3" s="1"/>
  <c r="ED45" i="3" s="1"/>
  <c r="EE45" i="3" s="1"/>
  <c r="AQ45" i="3" s="1"/>
  <c r="P45" i="3" s="1"/>
  <c r="S45" i="3" s="1"/>
  <c r="F40" i="9" l="1"/>
  <c r="H40" i="10" s="1"/>
  <c r="F44" i="2"/>
  <c r="I44" i="2" s="1"/>
  <c r="CA43" i="5"/>
  <c r="BZ43" i="5"/>
  <c r="BL42" i="7"/>
  <c r="W41" i="8"/>
  <c r="AX41" i="8" s="1"/>
  <c r="BP42" i="7"/>
  <c r="BB42" i="6"/>
  <c r="BC42" i="6" s="1"/>
  <c r="AZ42" i="6"/>
  <c r="BA42" i="6" s="1"/>
  <c r="BQ42" i="6"/>
  <c r="BL42" i="6"/>
  <c r="BM42" i="6" s="1"/>
  <c r="G45" i="1"/>
  <c r="K45" i="1" s="1"/>
  <c r="CH43" i="4"/>
  <c r="CA43" i="4"/>
  <c r="CB43" i="4" s="1"/>
  <c r="CQ41" i="9"/>
  <c r="EI41" i="9"/>
  <c r="M41" i="9"/>
  <c r="AY40" i="10"/>
  <c r="AT45" i="3"/>
  <c r="J44" i="2" l="1"/>
  <c r="D44" i="4" s="1"/>
  <c r="D44" i="5" s="1"/>
  <c r="G44" i="6" s="1"/>
  <c r="BQ42" i="7"/>
  <c r="BW42" i="7" s="1"/>
  <c r="BX42" i="7" s="1"/>
  <c r="CB43" i="5"/>
  <c r="CC43" i="5" s="1"/>
  <c r="CE43" i="5" s="1"/>
  <c r="CF43" i="5" s="1"/>
  <c r="CG43" i="5" s="1"/>
  <c r="CI43" i="5" s="1"/>
  <c r="E43" i="5" s="1"/>
  <c r="C44" i="5" s="1"/>
  <c r="BR42" i="7"/>
  <c r="BS42" i="7" s="1"/>
  <c r="K45" i="2"/>
  <c r="M45" i="2" s="1"/>
  <c r="Q45" i="2" s="1"/>
  <c r="BE41" i="8"/>
  <c r="BQ41" i="8" s="1"/>
  <c r="AY41" i="8"/>
  <c r="BB41" i="8" s="1"/>
  <c r="BC41" i="8" s="1"/>
  <c r="BY41" i="8"/>
  <c r="BZ41" i="8" s="1"/>
  <c r="CS45" i="1"/>
  <c r="EK45" i="1"/>
  <c r="O45" i="1"/>
  <c r="BN42" i="6"/>
  <c r="BO42" i="6"/>
  <c r="BS42" i="6"/>
  <c r="BR42" i="6"/>
  <c r="CD43" i="4"/>
  <c r="CE43" i="4"/>
  <c r="AE41" i="9"/>
  <c r="AF41" i="9"/>
  <c r="T41" i="9"/>
  <c r="V41" i="9" s="1"/>
  <c r="O41" i="9"/>
  <c r="AO41" i="9"/>
  <c r="DB41" i="9"/>
  <c r="CS41" i="9"/>
  <c r="DM41" i="9"/>
  <c r="BF40" i="10"/>
  <c r="AZ40" i="10"/>
  <c r="BZ40" i="10"/>
  <c r="CA40" i="10" s="1"/>
  <c r="BA45" i="3"/>
  <c r="AU45" i="3"/>
  <c r="BU45" i="3"/>
  <c r="BV45" i="3" s="1"/>
  <c r="CD42" i="7" l="1"/>
  <c r="G44" i="5"/>
  <c r="I44" i="5" s="1"/>
  <c r="CU45" i="2"/>
  <c r="DQ45" i="2" s="1"/>
  <c r="BL41" i="8"/>
  <c r="BM41" i="8" s="1"/>
  <c r="BO41" i="8" s="1"/>
  <c r="AZ41" i="8"/>
  <c r="BA41" i="8" s="1"/>
  <c r="EM45" i="2"/>
  <c r="M44" i="5"/>
  <c r="F43" i="5"/>
  <c r="H43" i="6" s="1"/>
  <c r="BT42" i="6"/>
  <c r="AG45" i="1"/>
  <c r="Q45" i="1"/>
  <c r="V45" i="1"/>
  <c r="X45" i="1" s="1"/>
  <c r="AH45" i="1"/>
  <c r="CA42" i="7"/>
  <c r="BZ42" i="7"/>
  <c r="DO45" i="1"/>
  <c r="CU45" i="1"/>
  <c r="DD45" i="1"/>
  <c r="AQ45" i="1"/>
  <c r="AJ45" i="2"/>
  <c r="AI45" i="2"/>
  <c r="X45" i="2"/>
  <c r="Z45" i="2" s="1"/>
  <c r="S45" i="2"/>
  <c r="BP42" i="6"/>
  <c r="BR41" i="8"/>
  <c r="BS41" i="8"/>
  <c r="CF43" i="4"/>
  <c r="CG43" i="4" s="1"/>
  <c r="CI43" i="4" s="1"/>
  <c r="CJ43" i="4" s="1"/>
  <c r="CK43" i="4" s="1"/>
  <c r="CM43" i="4" s="1"/>
  <c r="E43" i="4" s="1"/>
  <c r="C44" i="4" s="1"/>
  <c r="K44" i="4" s="1"/>
  <c r="M44" i="4" s="1"/>
  <c r="DR41" i="9"/>
  <c r="DO41" i="9"/>
  <c r="DN41" i="9"/>
  <c r="DP41" i="9"/>
  <c r="DQ41" i="9"/>
  <c r="Y41" i="9"/>
  <c r="Q41" i="9"/>
  <c r="R41" i="9" s="1"/>
  <c r="AS41" i="9" s="1"/>
  <c r="CV41" i="9"/>
  <c r="CW41" i="9"/>
  <c r="CX41" i="9"/>
  <c r="CT41" i="9"/>
  <c r="CU41" i="9"/>
  <c r="W41" i="9"/>
  <c r="AL41" i="9" s="1"/>
  <c r="DG41" i="9"/>
  <c r="DE41" i="9"/>
  <c r="DC41" i="9"/>
  <c r="DF41" i="9"/>
  <c r="DD41" i="9"/>
  <c r="BC40" i="10"/>
  <c r="BD40" i="10" s="1"/>
  <c r="BA40" i="10"/>
  <c r="BB40" i="10" s="1"/>
  <c r="AG41" i="9"/>
  <c r="BR40" i="10"/>
  <c r="BM40" i="10"/>
  <c r="BN40" i="10" s="1"/>
  <c r="AX45" i="3"/>
  <c r="AY45" i="3" s="1"/>
  <c r="AV45" i="3"/>
  <c r="AW45" i="3" s="1"/>
  <c r="BM45" i="3"/>
  <c r="BH45" i="3"/>
  <c r="BI45" i="3" s="1"/>
  <c r="BN41" i="8" l="1"/>
  <c r="CW45" i="2"/>
  <c r="CY45" i="2" s="1"/>
  <c r="AS45" i="2"/>
  <c r="DF45" i="2"/>
  <c r="DJ45" i="2" s="1"/>
  <c r="CQ44" i="5"/>
  <c r="AO44" i="5" s="1"/>
  <c r="EI44" i="5"/>
  <c r="BV42" i="6"/>
  <c r="BW42" i="6" s="1"/>
  <c r="Y45" i="1"/>
  <c r="Z45" i="1" s="1"/>
  <c r="BU42" i="6"/>
  <c r="CA42" i="6" s="1"/>
  <c r="CB42" i="6" s="1"/>
  <c r="AA45" i="2"/>
  <c r="AP45" i="2" s="1"/>
  <c r="CB42" i="7"/>
  <c r="CC42" i="7" s="1"/>
  <c r="CE42" i="7" s="1"/>
  <c r="CF42" i="7" s="1"/>
  <c r="CG42" i="7" s="1"/>
  <c r="CI42" i="7" s="1"/>
  <c r="E42" i="7" s="1"/>
  <c r="C43" i="7" s="1"/>
  <c r="BT41" i="8"/>
  <c r="AK45" i="2"/>
  <c r="DS45" i="2"/>
  <c r="DT45" i="2"/>
  <c r="DR45" i="2"/>
  <c r="DV45" i="2"/>
  <c r="DU45" i="2"/>
  <c r="DB45" i="2"/>
  <c r="CX45" i="2"/>
  <c r="DA45" i="2"/>
  <c r="DE45" i="1"/>
  <c r="DG45" i="1"/>
  <c r="DF45" i="1"/>
  <c r="DH45" i="1"/>
  <c r="DI45" i="1"/>
  <c r="BP41" i="8"/>
  <c r="CZ45" i="1"/>
  <c r="CY45" i="1"/>
  <c r="CX45" i="1"/>
  <c r="CV45" i="1"/>
  <c r="CW45" i="1"/>
  <c r="S45" i="1"/>
  <c r="T45" i="1" s="1"/>
  <c r="AU45" i="1" s="1"/>
  <c r="AA45" i="1"/>
  <c r="AC45" i="2"/>
  <c r="U45" i="2"/>
  <c r="V45" i="2" s="1"/>
  <c r="AW45" i="2" s="1"/>
  <c r="DP45" i="1"/>
  <c r="DR45" i="1"/>
  <c r="DT45" i="1"/>
  <c r="DS45" i="1"/>
  <c r="DQ45" i="1"/>
  <c r="AI45" i="1"/>
  <c r="AK41" i="9"/>
  <c r="AM41" i="9" s="1"/>
  <c r="AI41" i="9"/>
  <c r="AH41" i="9"/>
  <c r="DH41" i="9"/>
  <c r="DI41" i="9" s="1"/>
  <c r="DS41" i="9"/>
  <c r="DT41" i="9" s="1"/>
  <c r="BP40" i="10"/>
  <c r="BO40" i="10"/>
  <c r="X41" i="9"/>
  <c r="Z41" i="9" s="1"/>
  <c r="BT40" i="10"/>
  <c r="BS40" i="10"/>
  <c r="T44" i="5"/>
  <c r="V44" i="5" s="1"/>
  <c r="O44" i="5"/>
  <c r="AF44" i="5"/>
  <c r="AE44" i="5"/>
  <c r="CY41" i="9"/>
  <c r="CZ41" i="9" s="1"/>
  <c r="BO45" i="3"/>
  <c r="BN45" i="3"/>
  <c r="BJ45" i="3"/>
  <c r="BK45" i="3"/>
  <c r="DH45" i="2" l="1"/>
  <c r="DG45" i="2"/>
  <c r="CS44" i="5"/>
  <c r="CU44" i="5" s="1"/>
  <c r="DK45" i="2"/>
  <c r="CZ45" i="2"/>
  <c r="AK45" i="1"/>
  <c r="DI45" i="2"/>
  <c r="DL45" i="2" s="1"/>
  <c r="DM45" i="2" s="1"/>
  <c r="AJ45" i="1"/>
  <c r="AB45" i="1"/>
  <c r="BV45" i="1" s="1"/>
  <c r="DB44" i="5"/>
  <c r="DE44" i="5" s="1"/>
  <c r="DM44" i="5"/>
  <c r="DQ44" i="5" s="1"/>
  <c r="AN45" i="1"/>
  <c r="AB45" i="2"/>
  <c r="AD45" i="2" s="1"/>
  <c r="AL45" i="2"/>
  <c r="AM45" i="2"/>
  <c r="AM45" i="1"/>
  <c r="CH42" i="6"/>
  <c r="AO45" i="2"/>
  <c r="AQ45" i="2" s="1"/>
  <c r="Q44" i="4"/>
  <c r="DA45" i="1"/>
  <c r="DB45" i="1" s="1"/>
  <c r="DU45" i="1"/>
  <c r="DV45" i="1" s="1"/>
  <c r="F43" i="4"/>
  <c r="DJ45" i="1"/>
  <c r="DK45" i="1" s="1"/>
  <c r="DW45" i="2"/>
  <c r="DX45" i="2" s="1"/>
  <c r="F42" i="7"/>
  <c r="H42" i="8" s="1"/>
  <c r="BV41" i="8"/>
  <c r="BW41" i="8" s="1"/>
  <c r="BU41" i="8"/>
  <c r="AJ41" i="9"/>
  <c r="BC41" i="9" s="1"/>
  <c r="DC45" i="2"/>
  <c r="DD45" i="2" s="1"/>
  <c r="CD42" i="6"/>
  <c r="CE42" i="6"/>
  <c r="DJ41" i="9"/>
  <c r="DK41" i="9" s="1"/>
  <c r="BQ40" i="10"/>
  <c r="BP45" i="3"/>
  <c r="AZ41" i="9"/>
  <c r="BU40" i="10"/>
  <c r="AG44" i="5"/>
  <c r="CT44" i="5"/>
  <c r="CX44" i="5"/>
  <c r="CW44" i="5"/>
  <c r="Q44" i="5"/>
  <c r="R44" i="5" s="1"/>
  <c r="AS44" i="5" s="1"/>
  <c r="Y44" i="5"/>
  <c r="BT41" i="9"/>
  <c r="BB41" i="9"/>
  <c r="W44" i="5"/>
  <c r="AL44" i="5" s="1"/>
  <c r="BL45" i="3"/>
  <c r="CV44" i="5" l="1"/>
  <c r="AL45" i="1"/>
  <c r="I43" i="4"/>
  <c r="J43" i="4" s="1"/>
  <c r="D43" i="6" s="1"/>
  <c r="D43" i="7" s="1"/>
  <c r="DN44" i="5"/>
  <c r="DR44" i="5"/>
  <c r="DO44" i="5"/>
  <c r="DP44" i="5"/>
  <c r="DD44" i="5"/>
  <c r="DG44" i="5"/>
  <c r="DC44" i="5"/>
  <c r="DF44" i="5"/>
  <c r="AO45" i="1"/>
  <c r="BD45" i="1" s="1"/>
  <c r="BD45" i="2"/>
  <c r="AN45" i="2"/>
  <c r="BG45" i="2" s="1"/>
  <c r="BI45" i="2" s="1"/>
  <c r="BF45" i="2"/>
  <c r="BX45" i="2"/>
  <c r="DN45" i="2"/>
  <c r="DO45" i="2" s="1"/>
  <c r="DY45" i="2" s="1"/>
  <c r="DZ45" i="2" s="1"/>
  <c r="CU44" i="4"/>
  <c r="CW44" i="4" s="1"/>
  <c r="EM44" i="4"/>
  <c r="DL45" i="1"/>
  <c r="DM45" i="1" s="1"/>
  <c r="EU45" i="1" s="1"/>
  <c r="BE41" i="9"/>
  <c r="BD41" i="9"/>
  <c r="CF42" i="6"/>
  <c r="CG42" i="6" s="1"/>
  <c r="CI42" i="6" s="1"/>
  <c r="CJ42" i="6" s="1"/>
  <c r="CK42" i="6" s="1"/>
  <c r="CM42" i="6" s="1"/>
  <c r="E42" i="6" s="1"/>
  <c r="C43" i="6" s="1"/>
  <c r="CH41" i="8"/>
  <c r="CA41" i="8"/>
  <c r="CB41" i="8" s="1"/>
  <c r="X44" i="4"/>
  <c r="Z44" i="4" s="1"/>
  <c r="S44" i="4"/>
  <c r="AI44" i="4"/>
  <c r="AJ44" i="4"/>
  <c r="BW40" i="10"/>
  <c r="BX40" i="10" s="1"/>
  <c r="BV40" i="10"/>
  <c r="CB40" i="10" s="1"/>
  <c r="CC40" i="10" s="1"/>
  <c r="AI44" i="5"/>
  <c r="X44" i="5"/>
  <c r="Z44" i="5" s="1"/>
  <c r="CY44" i="5"/>
  <c r="CZ44" i="5" s="1"/>
  <c r="DU41" i="9"/>
  <c r="DV41" i="9" s="1"/>
  <c r="ES41" i="9"/>
  <c r="AH44" i="5"/>
  <c r="AK44" i="5"/>
  <c r="AM44" i="5" s="1"/>
  <c r="BR45" i="3"/>
  <c r="BS45" i="3" s="1"/>
  <c r="BQ45" i="3"/>
  <c r="DS44" i="5" l="1"/>
  <c r="DT44" i="5" s="1"/>
  <c r="G43" i="8"/>
  <c r="G43" i="7"/>
  <c r="I43" i="7" s="1"/>
  <c r="CQ43" i="7" s="1"/>
  <c r="DH44" i="5"/>
  <c r="DI44" i="5" s="1"/>
  <c r="DJ44" i="5" s="1"/>
  <c r="DK44" i="5" s="1"/>
  <c r="BE45" i="1"/>
  <c r="BB45" i="1"/>
  <c r="DF44" i="4"/>
  <c r="DH44" i="4" s="1"/>
  <c r="DQ44" i="4"/>
  <c r="DS44" i="4" s="1"/>
  <c r="BH45" i="2"/>
  <c r="BJ45" i="2" s="1"/>
  <c r="BK45" i="2" s="1"/>
  <c r="EW45" i="2"/>
  <c r="EX45" i="2" s="1"/>
  <c r="EY45" i="2" s="1"/>
  <c r="EZ45" i="2" s="1"/>
  <c r="AS44" i="4"/>
  <c r="DW45" i="1"/>
  <c r="DX45" i="1" s="1"/>
  <c r="DY45" i="1" s="1"/>
  <c r="BF41" i="9"/>
  <c r="BG41" i="9" s="1"/>
  <c r="AJ44" i="5"/>
  <c r="BC44" i="5" s="1"/>
  <c r="BG45" i="1"/>
  <c r="BF45" i="1"/>
  <c r="DB44" i="4"/>
  <c r="CZ44" i="4"/>
  <c r="DA44" i="4"/>
  <c r="CX44" i="4"/>
  <c r="CY44" i="4"/>
  <c r="AK44" i="4"/>
  <c r="EV45" i="1"/>
  <c r="EW45" i="1" s="1"/>
  <c r="EX45" i="1" s="1"/>
  <c r="AC44" i="4"/>
  <c r="U44" i="4"/>
  <c r="V44" i="4" s="1"/>
  <c r="AW44" i="4" s="1"/>
  <c r="AA44" i="4"/>
  <c r="AB44" i="4" s="1"/>
  <c r="CE41" i="8"/>
  <c r="CD41" i="8"/>
  <c r="EE45" i="2"/>
  <c r="ED45" i="2"/>
  <c r="EC45" i="2"/>
  <c r="EA45" i="2"/>
  <c r="EB45" i="2"/>
  <c r="CI40" i="10"/>
  <c r="CF40" i="10"/>
  <c r="CE40" i="10"/>
  <c r="BT44" i="5"/>
  <c r="BB44" i="5"/>
  <c r="ET41" i="9"/>
  <c r="EU41" i="9" s="1"/>
  <c r="EV41" i="9" s="1"/>
  <c r="AZ44" i="5"/>
  <c r="EA41" i="9"/>
  <c r="DX41" i="9"/>
  <c r="DY41" i="9"/>
  <c r="DW41" i="9"/>
  <c r="DZ41" i="9"/>
  <c r="CD45" i="3"/>
  <c r="BW45" i="3"/>
  <c r="BX45" i="3" s="1"/>
  <c r="EI43" i="7" l="1"/>
  <c r="M43" i="7"/>
  <c r="T43" i="7" s="1"/>
  <c r="V43" i="7" s="1"/>
  <c r="DG44" i="4"/>
  <c r="DK44" i="4"/>
  <c r="DT44" i="4"/>
  <c r="DU44" i="4"/>
  <c r="DI44" i="4"/>
  <c r="DR44" i="4"/>
  <c r="DJ44" i="4"/>
  <c r="DV44" i="4"/>
  <c r="EC45" i="1"/>
  <c r="EA45" i="1"/>
  <c r="EB45" i="1"/>
  <c r="DZ45" i="1"/>
  <c r="AM44" i="4"/>
  <c r="K43" i="6"/>
  <c r="M43" i="6" s="1"/>
  <c r="Q43" i="6" s="1"/>
  <c r="BH45" i="1"/>
  <c r="BI45" i="1" s="1"/>
  <c r="CF41" i="8"/>
  <c r="CG41" i="8" s="1"/>
  <c r="CI41" i="8" s="1"/>
  <c r="CJ41" i="8" s="1"/>
  <c r="CK41" i="8" s="1"/>
  <c r="AD44" i="4"/>
  <c r="BX44" i="4" s="1"/>
  <c r="AL44" i="4"/>
  <c r="F42" i="6"/>
  <c r="I42" i="6" s="1"/>
  <c r="J42" i="6" s="1"/>
  <c r="D42" i="8" s="1"/>
  <c r="D42" i="9" s="1"/>
  <c r="G42" i="10" s="1"/>
  <c r="DC44" i="4"/>
  <c r="DD44" i="4" s="1"/>
  <c r="O43" i="7"/>
  <c r="AF43" i="7"/>
  <c r="DM43" i="7"/>
  <c r="CS43" i="7"/>
  <c r="AO43" i="7"/>
  <c r="DB43" i="7"/>
  <c r="EF45" i="2"/>
  <c r="EG45" i="2" s="1"/>
  <c r="EH45" i="2" s="1"/>
  <c r="EI45" i="2" s="1"/>
  <c r="AU45" i="2" s="1"/>
  <c r="T45" i="2" s="1"/>
  <c r="W45" i="2" s="1"/>
  <c r="AP44" i="4"/>
  <c r="AO44" i="4"/>
  <c r="CG40" i="10"/>
  <c r="CH40" i="10" s="1"/>
  <c r="CJ40" i="10" s="1"/>
  <c r="CK40" i="10" s="1"/>
  <c r="CL40" i="10" s="1"/>
  <c r="EB41" i="9"/>
  <c r="EC41" i="9" s="1"/>
  <c r="ED41" i="9" s="1"/>
  <c r="EE41" i="9" s="1"/>
  <c r="AQ41" i="9" s="1"/>
  <c r="P41" i="9" s="1"/>
  <c r="S41" i="9" s="1"/>
  <c r="BD44" i="5"/>
  <c r="BE44" i="5"/>
  <c r="DU44" i="5"/>
  <c r="DV44" i="5" s="1"/>
  <c r="ES44" i="5"/>
  <c r="BZ45" i="3"/>
  <c r="CA45" i="3"/>
  <c r="AE43" i="7" l="1"/>
  <c r="AG43" i="7" s="1"/>
  <c r="DL44" i="4"/>
  <c r="DM44" i="4" s="1"/>
  <c r="DN44" i="4" s="1"/>
  <c r="DO44" i="4" s="1"/>
  <c r="EW44" i="4" s="1"/>
  <c r="DW44" i="4"/>
  <c r="DX44" i="4" s="1"/>
  <c r="ED45" i="1"/>
  <c r="EE45" i="1" s="1"/>
  <c r="EF45" i="1" s="1"/>
  <c r="EG45" i="1" s="1"/>
  <c r="AS45" i="1" s="1"/>
  <c r="R45" i="1" s="1"/>
  <c r="U45" i="1" s="1"/>
  <c r="AV45" i="1" s="1"/>
  <c r="W43" i="7"/>
  <c r="AL43" i="7" s="1"/>
  <c r="AN44" i="4"/>
  <c r="CU43" i="6"/>
  <c r="AS43" i="6" s="1"/>
  <c r="EM43" i="6"/>
  <c r="CN40" i="10"/>
  <c r="E40" i="10" s="1"/>
  <c r="CM41" i="8"/>
  <c r="E41" i="8" s="1"/>
  <c r="C42" i="8" s="1"/>
  <c r="K42" i="8" s="1"/>
  <c r="M42" i="8" s="1"/>
  <c r="AQ44" i="4"/>
  <c r="DD43" i="7"/>
  <c r="DC43" i="7"/>
  <c r="DG43" i="7"/>
  <c r="DE43" i="7"/>
  <c r="DF43" i="7"/>
  <c r="CU43" i="7"/>
  <c r="CX43" i="7"/>
  <c r="CV43" i="7"/>
  <c r="CW43" i="7"/>
  <c r="CT43" i="7"/>
  <c r="AX45" i="2"/>
  <c r="S43" i="6"/>
  <c r="AI43" i="6"/>
  <c r="X43" i="6"/>
  <c r="Z43" i="6" s="1"/>
  <c r="AJ43" i="6"/>
  <c r="DR43" i="7"/>
  <c r="DO43" i="7"/>
  <c r="DQ43" i="7"/>
  <c r="DN43" i="7"/>
  <c r="DP43" i="7"/>
  <c r="Q43" i="7"/>
  <c r="R43" i="7" s="1"/>
  <c r="AS43" i="7" s="1"/>
  <c r="Y43" i="7"/>
  <c r="EA44" i="5"/>
  <c r="DX44" i="5"/>
  <c r="DY44" i="5"/>
  <c r="DZ44" i="5"/>
  <c r="DW44" i="5"/>
  <c r="AT41" i="9"/>
  <c r="BF44" i="5"/>
  <c r="BG44" i="5" s="1"/>
  <c r="ET44" i="5"/>
  <c r="EU44" i="5" s="1"/>
  <c r="EV44" i="5" s="1"/>
  <c r="CB45" i="3"/>
  <c r="CC45" i="3" s="1"/>
  <c r="CE45" i="3" s="1"/>
  <c r="CF45" i="3" s="1"/>
  <c r="CG45" i="3" s="1"/>
  <c r="CI45" i="3" s="1"/>
  <c r="E45" i="3" s="1"/>
  <c r="C46" i="3" s="1"/>
  <c r="X43" i="7" l="1"/>
  <c r="AK43" i="7"/>
  <c r="AM43" i="7" s="1"/>
  <c r="AH43" i="7"/>
  <c r="AI43" i="7"/>
  <c r="CW43" i="6"/>
  <c r="DB43" i="6" s="1"/>
  <c r="BG44" i="4"/>
  <c r="BI44" i="4" s="1"/>
  <c r="DQ43" i="6"/>
  <c r="DT43" i="6" s="1"/>
  <c r="DF43" i="6"/>
  <c r="DI43" i="6" s="1"/>
  <c r="Q42" i="8"/>
  <c r="X42" i="8" s="1"/>
  <c r="Z42" i="8" s="1"/>
  <c r="EM42" i="8"/>
  <c r="CU42" i="8"/>
  <c r="DF42" i="8" s="1"/>
  <c r="F41" i="8"/>
  <c r="I41" i="8" s="1"/>
  <c r="J41" i="8" s="1"/>
  <c r="D41" i="10" s="1"/>
  <c r="DY44" i="4"/>
  <c r="DZ44" i="4" s="1"/>
  <c r="EB44" i="4" s="1"/>
  <c r="F40" i="10"/>
  <c r="C41" i="10"/>
  <c r="Z43" i="7"/>
  <c r="BT43" i="7" s="1"/>
  <c r="CY43" i="7"/>
  <c r="CZ43" i="7" s="1"/>
  <c r="AA43" i="6"/>
  <c r="AO43" i="6" s="1"/>
  <c r="DH43" i="7"/>
  <c r="DI43" i="7" s="1"/>
  <c r="BE45" i="2"/>
  <c r="AY45" i="2"/>
  <c r="BY45" i="2"/>
  <c r="BZ45" i="2" s="1"/>
  <c r="BC45" i="1"/>
  <c r="AW45" i="1"/>
  <c r="BW45" i="1"/>
  <c r="BX45" i="1" s="1"/>
  <c r="AK43" i="6"/>
  <c r="BD44" i="4"/>
  <c r="BF44" i="4"/>
  <c r="U43" i="6"/>
  <c r="V43" i="6" s="1"/>
  <c r="AW43" i="6" s="1"/>
  <c r="AC43" i="6"/>
  <c r="EX44" i="4"/>
  <c r="EY44" i="4" s="1"/>
  <c r="EZ44" i="4" s="1"/>
  <c r="DS43" i="7"/>
  <c r="DT43" i="7" s="1"/>
  <c r="EB44" i="5"/>
  <c r="EC44" i="5" s="1"/>
  <c r="ED44" i="5" s="1"/>
  <c r="EE44" i="5" s="1"/>
  <c r="AQ44" i="5" s="1"/>
  <c r="P44" i="5" s="1"/>
  <c r="BA41" i="9"/>
  <c r="AU41" i="9"/>
  <c r="BU41" i="9"/>
  <c r="BV41" i="9" s="1"/>
  <c r="DA43" i="6" l="1"/>
  <c r="CZ43" i="6"/>
  <c r="AJ43" i="7"/>
  <c r="BC43" i="7" s="1"/>
  <c r="BE43" i="7" s="1"/>
  <c r="I40" i="10"/>
  <c r="J40" i="10" s="1"/>
  <c r="K40" i="10" s="1"/>
  <c r="I40" i="1" s="1"/>
  <c r="DU43" i="6"/>
  <c r="BH44" i="4"/>
  <c r="BJ44" i="4" s="1"/>
  <c r="BK44" i="4" s="1"/>
  <c r="CX43" i="6"/>
  <c r="CY43" i="6"/>
  <c r="DS43" i="6"/>
  <c r="DV43" i="6"/>
  <c r="DJ43" i="7"/>
  <c r="DK43" i="7" s="1"/>
  <c r="ES43" i="7" s="1"/>
  <c r="DR43" i="6"/>
  <c r="AI42" i="8"/>
  <c r="DJ43" i="6"/>
  <c r="DK43" i="6"/>
  <c r="S42" i="8"/>
  <c r="AA42" i="8" s="1"/>
  <c r="AP42" i="8" s="1"/>
  <c r="AJ42" i="8"/>
  <c r="DG43" i="6"/>
  <c r="CW42" i="8"/>
  <c r="CZ42" i="8" s="1"/>
  <c r="AS42" i="8"/>
  <c r="DQ42" i="8"/>
  <c r="DV42" i="8" s="1"/>
  <c r="DH43" i="6"/>
  <c r="L41" i="10"/>
  <c r="N41" i="10" s="1"/>
  <c r="R41" i="10" s="1"/>
  <c r="AJ41" i="10" s="1"/>
  <c r="EC44" i="4"/>
  <c r="ED44" i="4"/>
  <c r="EA44" i="4"/>
  <c r="EE44" i="4"/>
  <c r="BB43" i="7"/>
  <c r="AZ43" i="7"/>
  <c r="AB43" i="6"/>
  <c r="AD43" i="6" s="1"/>
  <c r="BX43" i="6" s="1"/>
  <c r="AP43" i="6"/>
  <c r="AQ43" i="6" s="1"/>
  <c r="AL43" i="6"/>
  <c r="AM43" i="6"/>
  <c r="S44" i="5"/>
  <c r="AT44" i="5" s="1"/>
  <c r="BB45" i="2"/>
  <c r="BC45" i="2" s="1"/>
  <c r="AZ45" i="2"/>
  <c r="BA45" i="2" s="1"/>
  <c r="BQ45" i="2"/>
  <c r="BL45" i="2"/>
  <c r="BM45" i="2" s="1"/>
  <c r="AZ45" i="1"/>
  <c r="BA45" i="1" s="1"/>
  <c r="AX45" i="1"/>
  <c r="AY45" i="1" s="1"/>
  <c r="BJ45" i="1"/>
  <c r="BK45" i="1" s="1"/>
  <c r="BO45" i="1"/>
  <c r="AX41" i="9"/>
  <c r="AY41" i="9" s="1"/>
  <c r="AV41" i="9"/>
  <c r="AW41" i="9" s="1"/>
  <c r="BM41" i="9"/>
  <c r="BH41" i="9"/>
  <c r="BI41" i="9" s="1"/>
  <c r="DK42" i="8"/>
  <c r="DH42" i="8"/>
  <c r="DI42" i="8"/>
  <c r="DG42" i="8"/>
  <c r="DJ42" i="8"/>
  <c r="F45" i="3"/>
  <c r="H45" i="4" s="1"/>
  <c r="G46" i="3"/>
  <c r="I46" i="3" s="1"/>
  <c r="DC43" i="6" l="1"/>
  <c r="DD43" i="6" s="1"/>
  <c r="AK42" i="8"/>
  <c r="DW43" i="6"/>
  <c r="DX43" i="6" s="1"/>
  <c r="DU43" i="7"/>
  <c r="DV43" i="7" s="1"/>
  <c r="DX43" i="7" s="1"/>
  <c r="U42" i="8"/>
  <c r="V42" i="8" s="1"/>
  <c r="AW42" i="8" s="1"/>
  <c r="AC42" i="8"/>
  <c r="CY42" i="8"/>
  <c r="DB42" i="8"/>
  <c r="DA42" i="8"/>
  <c r="DL43" i="6"/>
  <c r="DM43" i="6" s="1"/>
  <c r="DN43" i="6" s="1"/>
  <c r="DO43" i="6" s="1"/>
  <c r="DY43" i="6" s="1"/>
  <c r="DZ43" i="6" s="1"/>
  <c r="DR42" i="8"/>
  <c r="DT42" i="8"/>
  <c r="CX42" i="8"/>
  <c r="DU42" i="8"/>
  <c r="DS42" i="8"/>
  <c r="CV41" i="10"/>
  <c r="CX41" i="10" s="1"/>
  <c r="CZ41" i="10" s="1"/>
  <c r="EN41" i="10"/>
  <c r="AK41" i="10"/>
  <c r="AL41" i="10" s="1"/>
  <c r="Y41" i="10"/>
  <c r="AA41" i="10" s="1"/>
  <c r="T41" i="10"/>
  <c r="BD43" i="7"/>
  <c r="BF43" i="7" s="1"/>
  <c r="BG43" i="7" s="1"/>
  <c r="EF44" i="4"/>
  <c r="EG44" i="4" s="1"/>
  <c r="EH44" i="4" s="1"/>
  <c r="EI44" i="4" s="1"/>
  <c r="AU44" i="4" s="1"/>
  <c r="T44" i="4" s="1"/>
  <c r="W44" i="4" s="1"/>
  <c r="AX44" i="4" s="1"/>
  <c r="BD43" i="6"/>
  <c r="BF43" i="6"/>
  <c r="AN43" i="6"/>
  <c r="BG43" i="6" s="1"/>
  <c r="BH43" i="6" s="1"/>
  <c r="AB42" i="8"/>
  <c r="AL42" i="8"/>
  <c r="BA44" i="5"/>
  <c r="BM44" i="5" s="1"/>
  <c r="BU44" i="5"/>
  <c r="BV44" i="5" s="1"/>
  <c r="AU44" i="5"/>
  <c r="AV44" i="5" s="1"/>
  <c r="AW44" i="5" s="1"/>
  <c r="AO42" i="8"/>
  <c r="AQ42" i="8" s="1"/>
  <c r="BO45" i="2"/>
  <c r="BN45" i="2"/>
  <c r="BQ45" i="1"/>
  <c r="BP45" i="1"/>
  <c r="BS45" i="2"/>
  <c r="BR45" i="2"/>
  <c r="BL45" i="1"/>
  <c r="BM45" i="1"/>
  <c r="AM42" i="8"/>
  <c r="ET43" i="7"/>
  <c r="EU43" i="7" s="1"/>
  <c r="EV43" i="7" s="1"/>
  <c r="DL42" i="8"/>
  <c r="DM42" i="8" s="1"/>
  <c r="BJ41" i="9"/>
  <c r="BK41" i="9"/>
  <c r="BN41" i="9"/>
  <c r="BO41" i="9"/>
  <c r="CQ46" i="3"/>
  <c r="EI46" i="3"/>
  <c r="M46" i="3"/>
  <c r="AD42" i="8" l="1"/>
  <c r="EA43" i="7"/>
  <c r="DZ43" i="7"/>
  <c r="BX42" i="8"/>
  <c r="DW43" i="7"/>
  <c r="DY43" i="7"/>
  <c r="DC42" i="8"/>
  <c r="DD42" i="8" s="1"/>
  <c r="DN42" i="8" s="1"/>
  <c r="DO42" i="8" s="1"/>
  <c r="DY42" i="8" s="1"/>
  <c r="DZ42" i="8" s="1"/>
  <c r="DW42" i="8"/>
  <c r="DX42" i="8" s="1"/>
  <c r="DR41" i="10"/>
  <c r="DT41" i="10" s="1"/>
  <c r="DG41" i="10"/>
  <c r="DJ41" i="10" s="1"/>
  <c r="AT41" i="10"/>
  <c r="DA41" i="10"/>
  <c r="DC41" i="10"/>
  <c r="DB41" i="10"/>
  <c r="CY41" i="10"/>
  <c r="AB41" i="10"/>
  <c r="AC41" i="10" s="1"/>
  <c r="V41" i="10"/>
  <c r="W41" i="10" s="1"/>
  <c r="AX41" i="10" s="1"/>
  <c r="AD41" i="10"/>
  <c r="AX44" i="5"/>
  <c r="AY44" i="5" s="1"/>
  <c r="BI43" i="6"/>
  <c r="BJ43" i="6" s="1"/>
  <c r="BK43" i="6" s="1"/>
  <c r="AN42" i="8"/>
  <c r="BG42" i="8" s="1"/>
  <c r="BH42" i="8" s="1"/>
  <c r="BH44" i="5"/>
  <c r="BI44" i="5" s="1"/>
  <c r="BJ44" i="5" s="1"/>
  <c r="BT45" i="2"/>
  <c r="EW43" i="6"/>
  <c r="EX43" i="6" s="1"/>
  <c r="EY43" i="6" s="1"/>
  <c r="EZ43" i="6" s="1"/>
  <c r="BP45" i="2"/>
  <c r="BD42" i="8"/>
  <c r="BF42" i="8"/>
  <c r="BR45" i="1"/>
  <c r="BN45" i="1"/>
  <c r="BE44" i="4"/>
  <c r="AY44" i="4"/>
  <c r="BY44" i="4"/>
  <c r="BZ44" i="4" s="1"/>
  <c r="EC43" i="6"/>
  <c r="ED43" i="6"/>
  <c r="EB43" i="6"/>
  <c r="EA43" i="6"/>
  <c r="EE43" i="6"/>
  <c r="BL41" i="9"/>
  <c r="BO44" i="5"/>
  <c r="BN44" i="5"/>
  <c r="BP41" i="9"/>
  <c r="AF46" i="3"/>
  <c r="AE46" i="3"/>
  <c r="O46" i="3"/>
  <c r="T46" i="3"/>
  <c r="V46" i="3" s="1"/>
  <c r="DM46" i="3"/>
  <c r="DB46" i="3"/>
  <c r="CS46" i="3"/>
  <c r="AO46" i="3"/>
  <c r="EB43" i="7" l="1"/>
  <c r="EC43" i="7" s="1"/>
  <c r="ED43" i="7" s="1"/>
  <c r="EE43" i="7" s="1"/>
  <c r="AQ43" i="7" s="1"/>
  <c r="P43" i="7" s="1"/>
  <c r="S43" i="7" s="1"/>
  <c r="AT43" i="7" s="1"/>
  <c r="DU41" i="10"/>
  <c r="DW41" i="10"/>
  <c r="DV41" i="10"/>
  <c r="DS41" i="10"/>
  <c r="DD41" i="10"/>
  <c r="DE41" i="10" s="1"/>
  <c r="DH41" i="10"/>
  <c r="DL41" i="10"/>
  <c r="DK41" i="10"/>
  <c r="DI41" i="10"/>
  <c r="AN41" i="10"/>
  <c r="AM41" i="10"/>
  <c r="AP41" i="10"/>
  <c r="AQ41" i="10"/>
  <c r="AE41" i="10"/>
  <c r="BY41" i="10" s="1"/>
  <c r="BK44" i="5"/>
  <c r="BL44" i="5" s="1"/>
  <c r="BU45" i="2"/>
  <c r="CH45" i="2" s="1"/>
  <c r="BI42" i="8"/>
  <c r="BJ42" i="8" s="1"/>
  <c r="BK42" i="8" s="1"/>
  <c r="BV45" i="2"/>
  <c r="BW45" i="2" s="1"/>
  <c r="EW42" i="8"/>
  <c r="EX42" i="8" s="1"/>
  <c r="EY42" i="8" s="1"/>
  <c r="EZ42" i="8" s="1"/>
  <c r="EF43" i="6"/>
  <c r="EG43" i="6" s="1"/>
  <c r="EH43" i="6" s="1"/>
  <c r="EI43" i="6" s="1"/>
  <c r="AU43" i="6" s="1"/>
  <c r="T43" i="6" s="1"/>
  <c r="BB44" i="4"/>
  <c r="BC44" i="4" s="1"/>
  <c r="AZ44" i="4"/>
  <c r="BA44" i="4" s="1"/>
  <c r="BQ44" i="4"/>
  <c r="BL44" i="4"/>
  <c r="BM44" i="4" s="1"/>
  <c r="BT45" i="1"/>
  <c r="BU45" i="1" s="1"/>
  <c r="BS45" i="1"/>
  <c r="BR41" i="9"/>
  <c r="BS41" i="9" s="1"/>
  <c r="BP44" i="5"/>
  <c r="AG46" i="3"/>
  <c r="EB42" i="8"/>
  <c r="EC42" i="8"/>
  <c r="ED42" i="8"/>
  <c r="EE42" i="8"/>
  <c r="EA42" i="8"/>
  <c r="BQ41" i="9"/>
  <c r="W46" i="3"/>
  <c r="AL46" i="3" s="1"/>
  <c r="DR46" i="3"/>
  <c r="DO46" i="3"/>
  <c r="DQ46" i="3"/>
  <c r="DP46" i="3"/>
  <c r="DN46" i="3"/>
  <c r="DG46" i="3"/>
  <c r="DD46" i="3"/>
  <c r="DE46" i="3"/>
  <c r="DF46" i="3"/>
  <c r="DC46" i="3"/>
  <c r="Y46" i="3"/>
  <c r="Q46" i="3"/>
  <c r="R46" i="3" s="1"/>
  <c r="AS46" i="3" s="1"/>
  <c r="CX46" i="3"/>
  <c r="CU46" i="3"/>
  <c r="CT46" i="3"/>
  <c r="CW46" i="3"/>
  <c r="CV46" i="3"/>
  <c r="DX41" i="10" l="1"/>
  <c r="DY41" i="10" s="1"/>
  <c r="DM41" i="10"/>
  <c r="DN41" i="10" s="1"/>
  <c r="DO41" i="10" s="1"/>
  <c r="DP41" i="10" s="1"/>
  <c r="EX41" i="10" s="1"/>
  <c r="EY41" i="10" s="1"/>
  <c r="EZ41" i="10" s="1"/>
  <c r="FA41" i="10" s="1"/>
  <c r="CA45" i="2"/>
  <c r="CB45" i="2" s="1"/>
  <c r="CD45" i="2" s="1"/>
  <c r="AO41" i="10"/>
  <c r="AR41" i="10"/>
  <c r="BG41" i="10" s="1"/>
  <c r="W43" i="6"/>
  <c r="AX43" i="6" s="1"/>
  <c r="AK46" i="3"/>
  <c r="AM46" i="3" s="1"/>
  <c r="CF45" i="1"/>
  <c r="BY45" i="1"/>
  <c r="BZ45" i="1" s="1"/>
  <c r="BO44" i="4"/>
  <c r="BN44" i="4"/>
  <c r="BS44" i="4"/>
  <c r="BR44" i="4"/>
  <c r="BA43" i="7"/>
  <c r="AU43" i="7"/>
  <c r="BU43" i="7"/>
  <c r="BV43" i="7" s="1"/>
  <c r="X46" i="3"/>
  <c r="Z46" i="3" s="1"/>
  <c r="BT46" i="3" s="1"/>
  <c r="AH46" i="3"/>
  <c r="AI46" i="3"/>
  <c r="CD41" i="9"/>
  <c r="BW41" i="9"/>
  <c r="BX41" i="9" s="1"/>
  <c r="BR44" i="5"/>
  <c r="BS44" i="5" s="1"/>
  <c r="BQ44" i="5"/>
  <c r="EF42" i="8"/>
  <c r="EG42" i="8" s="1"/>
  <c r="EH42" i="8" s="1"/>
  <c r="EI42" i="8" s="1"/>
  <c r="AU42" i="8" s="1"/>
  <c r="T42" i="8" s="1"/>
  <c r="W42" i="8" s="1"/>
  <c r="DS46" i="3"/>
  <c r="DT46" i="3" s="1"/>
  <c r="DH46" i="3"/>
  <c r="DI46" i="3" s="1"/>
  <c r="CY46" i="3"/>
  <c r="CZ46" i="3" s="1"/>
  <c r="CE45" i="2" l="1"/>
  <c r="CF45" i="2" s="1"/>
  <c r="CG45" i="2" s="1"/>
  <c r="CI45" i="2" s="1"/>
  <c r="CJ45" i="2" s="1"/>
  <c r="CK45" i="2" s="1"/>
  <c r="CM45" i="2" s="1"/>
  <c r="E45" i="2" s="1"/>
  <c r="C46" i="2" s="1"/>
  <c r="DZ41" i="10"/>
  <c r="EA41" i="10" s="1"/>
  <c r="EC41" i="10" s="1"/>
  <c r="BE41" i="10"/>
  <c r="BH41" i="10"/>
  <c r="BI41" i="10" s="1"/>
  <c r="BP44" i="4"/>
  <c r="BT44" i="4"/>
  <c r="AJ46" i="3"/>
  <c r="BC46" i="3" s="1"/>
  <c r="BY43" i="6"/>
  <c r="BZ43" i="6" s="1"/>
  <c r="AY43" i="6"/>
  <c r="BE43" i="6"/>
  <c r="BL43" i="6" s="1"/>
  <c r="BM43" i="6" s="1"/>
  <c r="BN43" i="6" s="1"/>
  <c r="AX43" i="7"/>
  <c r="AY43" i="7" s="1"/>
  <c r="AV43" i="7"/>
  <c r="AW43" i="7" s="1"/>
  <c r="BM43" i="7"/>
  <c r="BH43" i="7"/>
  <c r="BI43" i="7" s="1"/>
  <c r="CB45" i="1"/>
  <c r="CC45" i="1"/>
  <c r="CD44" i="5"/>
  <c r="BW44" i="5"/>
  <c r="BX44" i="5" s="1"/>
  <c r="AX42" i="8"/>
  <c r="CA41" i="9"/>
  <c r="BZ41" i="9"/>
  <c r="DJ46" i="3"/>
  <c r="DK46" i="3" s="1"/>
  <c r="AZ46" i="3"/>
  <c r="BB46" i="3"/>
  <c r="BU44" i="4" l="1"/>
  <c r="CH44" i="4" s="1"/>
  <c r="BJ41" i="10"/>
  <c r="BK41" i="10" s="1"/>
  <c r="BL41" i="10" s="1"/>
  <c r="EF41" i="10"/>
  <c r="EE41" i="10"/>
  <c r="ED41" i="10"/>
  <c r="EB41" i="10"/>
  <c r="BE46" i="3"/>
  <c r="BD46" i="3"/>
  <c r="BV44" i="4"/>
  <c r="BW44" i="4" s="1"/>
  <c r="F45" i="2"/>
  <c r="BQ43" i="6"/>
  <c r="BO43" i="6"/>
  <c r="BP43" i="6" s="1"/>
  <c r="AZ43" i="6"/>
  <c r="BA43" i="6" s="1"/>
  <c r="BB43" i="6"/>
  <c r="BC43" i="6" s="1"/>
  <c r="BJ43" i="7"/>
  <c r="BK43" i="7"/>
  <c r="BN43" i="7"/>
  <c r="BO43" i="7"/>
  <c r="CD45" i="1"/>
  <c r="CE45" i="1" s="1"/>
  <c r="CG45" i="1" s="1"/>
  <c r="CH45" i="1" s="1"/>
  <c r="CI45" i="1" s="1"/>
  <c r="CK45" i="1" s="1"/>
  <c r="E45" i="1" s="1"/>
  <c r="CB41" i="9"/>
  <c r="CC41" i="9" s="1"/>
  <c r="CE41" i="9" s="1"/>
  <c r="CF41" i="9" s="1"/>
  <c r="CG41" i="9" s="1"/>
  <c r="CI41" i="9" s="1"/>
  <c r="E41" i="9" s="1"/>
  <c r="C42" i="9" s="1"/>
  <c r="BE42" i="8"/>
  <c r="AY42" i="8"/>
  <c r="BY42" i="8"/>
  <c r="BZ42" i="8" s="1"/>
  <c r="BZ44" i="5"/>
  <c r="CA44" i="5"/>
  <c r="DU46" i="3"/>
  <c r="DV46" i="3" s="1"/>
  <c r="ES46" i="3"/>
  <c r="CA44" i="4" l="1"/>
  <c r="CB44" i="4" s="1"/>
  <c r="EG41" i="10"/>
  <c r="EH41" i="10" s="1"/>
  <c r="EI41" i="10" s="1"/>
  <c r="EJ41" i="10" s="1"/>
  <c r="AV41" i="10" s="1"/>
  <c r="U41" i="10" s="1"/>
  <c r="X41" i="10" s="1"/>
  <c r="AY41" i="10" s="1"/>
  <c r="BF41" i="10" s="1"/>
  <c r="BR41" i="10" s="1"/>
  <c r="BF46" i="3"/>
  <c r="BG46" i="3" s="1"/>
  <c r="BS43" i="6"/>
  <c r="BR43" i="6"/>
  <c r="F45" i="1"/>
  <c r="H45" i="2" s="1"/>
  <c r="I45" i="2" s="1"/>
  <c r="C46" i="1"/>
  <c r="CE44" i="4"/>
  <c r="CD44" i="4"/>
  <c r="BP43" i="7"/>
  <c r="BL43" i="7"/>
  <c r="BB42" i="8"/>
  <c r="BC42" i="8" s="1"/>
  <c r="AZ42" i="8"/>
  <c r="BA42" i="8" s="1"/>
  <c r="CB44" i="5"/>
  <c r="CC44" i="5" s="1"/>
  <c r="CE44" i="5" s="1"/>
  <c r="CF44" i="5" s="1"/>
  <c r="CG44" i="5" s="1"/>
  <c r="CI44" i="5" s="1"/>
  <c r="E44" i="5" s="1"/>
  <c r="C45" i="5" s="1"/>
  <c r="BL42" i="8"/>
  <c r="BM42" i="8" s="1"/>
  <c r="BQ42" i="8"/>
  <c r="ET46" i="3"/>
  <c r="EU46" i="3" s="1"/>
  <c r="EV46" i="3" s="1"/>
  <c r="EA46" i="3"/>
  <c r="DZ46" i="3"/>
  <c r="DW46" i="3"/>
  <c r="DX46" i="3"/>
  <c r="DY46" i="3"/>
  <c r="BZ41" i="10" l="1"/>
  <c r="CA41" i="10" s="1"/>
  <c r="AZ41" i="10"/>
  <c r="BA41" i="10" s="1"/>
  <c r="BB41" i="10" s="1"/>
  <c r="BT43" i="6"/>
  <c r="BM41" i="10"/>
  <c r="BN41" i="10" s="1"/>
  <c r="BO41" i="10" s="1"/>
  <c r="BC41" i="10"/>
  <c r="BD41" i="10" s="1"/>
  <c r="CF44" i="4"/>
  <c r="CG44" i="4" s="1"/>
  <c r="CI44" i="4" s="1"/>
  <c r="CJ44" i="4" s="1"/>
  <c r="CK44" i="4" s="1"/>
  <c r="CM44" i="4" s="1"/>
  <c r="E44" i="4" s="1"/>
  <c r="C45" i="4" s="1"/>
  <c r="G46" i="1"/>
  <c r="K46" i="1" s="1"/>
  <c r="K46" i="2"/>
  <c r="M46" i="2" s="1"/>
  <c r="BR43" i="7"/>
  <c r="BS43" i="7" s="1"/>
  <c r="BQ43" i="7"/>
  <c r="F41" i="9"/>
  <c r="H41" i="10" s="1"/>
  <c r="G42" i="9"/>
  <c r="I42" i="9" s="1"/>
  <c r="BS41" i="10"/>
  <c r="BT41" i="10"/>
  <c r="BS42" i="8"/>
  <c r="BR42" i="8"/>
  <c r="BO42" i="8"/>
  <c r="BN42" i="8"/>
  <c r="EB46" i="3"/>
  <c r="EC46" i="3" s="1"/>
  <c r="ED46" i="3" s="1"/>
  <c r="EE46" i="3" s="1"/>
  <c r="AQ46" i="3" s="1"/>
  <c r="P46" i="3" s="1"/>
  <c r="S46" i="3" s="1"/>
  <c r="J45" i="2" l="1"/>
  <c r="D45" i="4" s="1"/>
  <c r="BP41" i="10"/>
  <c r="BQ41" i="10" s="1"/>
  <c r="BU43" i="6"/>
  <c r="BV43" i="6"/>
  <c r="BW43" i="6" s="1"/>
  <c r="CD43" i="7"/>
  <c r="BW43" i="7"/>
  <c r="BX43" i="7" s="1"/>
  <c r="CU46" i="2"/>
  <c r="Q46" i="2"/>
  <c r="EM46" i="2"/>
  <c r="O46" i="1"/>
  <c r="EK46" i="1"/>
  <c r="CS46" i="1"/>
  <c r="F44" i="4"/>
  <c r="F44" i="5"/>
  <c r="H44" i="6" s="1"/>
  <c r="CQ42" i="9"/>
  <c r="EI42" i="9"/>
  <c r="M42" i="9"/>
  <c r="BU41" i="10"/>
  <c r="BP42" i="8"/>
  <c r="BT42" i="8"/>
  <c r="AT46" i="3"/>
  <c r="I44" i="4" l="1"/>
  <c r="J44" i="4" s="1"/>
  <c r="D44" i="6" s="1"/>
  <c r="D44" i="7" s="1"/>
  <c r="G44" i="8" s="1"/>
  <c r="D45" i="5"/>
  <c r="K45" i="4"/>
  <c r="M45" i="4" s="1"/>
  <c r="CH43" i="6"/>
  <c r="CA43" i="6"/>
  <c r="CB43" i="6" s="1"/>
  <c r="DO46" i="1"/>
  <c r="CU46" i="1"/>
  <c r="DD46" i="1"/>
  <c r="AQ46" i="1"/>
  <c r="AG46" i="1"/>
  <c r="AH46" i="1"/>
  <c r="Q46" i="1"/>
  <c r="V46" i="1"/>
  <c r="X46" i="1" s="1"/>
  <c r="S46" i="2"/>
  <c r="AJ46" i="2"/>
  <c r="X46" i="2"/>
  <c r="Z46" i="2" s="1"/>
  <c r="AI46" i="2"/>
  <c r="DQ46" i="2"/>
  <c r="CW46" i="2"/>
  <c r="DF46" i="2"/>
  <c r="AS46" i="2"/>
  <c r="BZ43" i="7"/>
  <c r="CA43" i="7"/>
  <c r="BV41" i="10"/>
  <c r="CI41" i="10" s="1"/>
  <c r="BW41" i="10"/>
  <c r="BX41" i="10" s="1"/>
  <c r="BV42" i="8"/>
  <c r="BW42" i="8" s="1"/>
  <c r="AE42" i="9"/>
  <c r="O42" i="9"/>
  <c r="AF42" i="9"/>
  <c r="T42" i="9"/>
  <c r="V42" i="9" s="1"/>
  <c r="DB42" i="9"/>
  <c r="AO42" i="9"/>
  <c r="DM42" i="9"/>
  <c r="CS42" i="9"/>
  <c r="BU42" i="8"/>
  <c r="BA46" i="3"/>
  <c r="AU46" i="3"/>
  <c r="BU46" i="3"/>
  <c r="BV46" i="3" s="1"/>
  <c r="G45" i="6" l="1"/>
  <c r="G45" i="5"/>
  <c r="I45" i="5" s="1"/>
  <c r="AA46" i="2"/>
  <c r="AP46" i="2" s="1"/>
  <c r="AK46" i="2"/>
  <c r="CD43" i="6"/>
  <c r="CE43" i="6"/>
  <c r="CU45" i="4"/>
  <c r="Q45" i="4"/>
  <c r="EM45" i="4"/>
  <c r="Y46" i="1"/>
  <c r="AJ46" i="1" s="1"/>
  <c r="AI46" i="1"/>
  <c r="CB41" i="10"/>
  <c r="CC41" i="10" s="1"/>
  <c r="CF41" i="10" s="1"/>
  <c r="DH46" i="2"/>
  <c r="DG46" i="2"/>
  <c r="DJ46" i="2"/>
  <c r="DI46" i="2"/>
  <c r="DK46" i="2"/>
  <c r="CY46" i="2"/>
  <c r="CX46" i="2"/>
  <c r="DB46" i="2"/>
  <c r="CZ46" i="2"/>
  <c r="DA46" i="2"/>
  <c r="DS46" i="2"/>
  <c r="DV46" i="2"/>
  <c r="DR46" i="2"/>
  <c r="DT46" i="2"/>
  <c r="DU46" i="2"/>
  <c r="U46" i="2"/>
  <c r="V46" i="2" s="1"/>
  <c r="AW46" i="2" s="1"/>
  <c r="AC46" i="2"/>
  <c r="AO46" i="2"/>
  <c r="AQ46" i="2" s="1"/>
  <c r="AB46" i="2"/>
  <c r="DI46" i="1"/>
  <c r="DH46" i="1"/>
  <c r="DF46" i="1"/>
  <c r="DE46" i="1"/>
  <c r="DG46" i="1"/>
  <c r="CZ46" i="1"/>
  <c r="CW46" i="1"/>
  <c r="CV46" i="1"/>
  <c r="CY46" i="1"/>
  <c r="CX46" i="1"/>
  <c r="DR46" i="1"/>
  <c r="DT46" i="1"/>
  <c r="DQ46" i="1"/>
  <c r="DP46" i="1"/>
  <c r="DS46" i="1"/>
  <c r="CB43" i="7"/>
  <c r="CC43" i="7" s="1"/>
  <c r="CE43" i="7" s="1"/>
  <c r="CF43" i="7" s="1"/>
  <c r="CG43" i="7" s="1"/>
  <c r="CI43" i="7" s="1"/>
  <c r="E43" i="7" s="1"/>
  <c r="C44" i="7" s="1"/>
  <c r="AA46" i="1"/>
  <c r="S46" i="1"/>
  <c r="T46" i="1" s="1"/>
  <c r="AU46" i="1" s="1"/>
  <c r="W42" i="9"/>
  <c r="AH42" i="9" s="1"/>
  <c r="AG42" i="9"/>
  <c r="DG42" i="9"/>
  <c r="DF42" i="9"/>
  <c r="DD42" i="9"/>
  <c r="DE42" i="9"/>
  <c r="DC42" i="9"/>
  <c r="CH42" i="8"/>
  <c r="CA42" i="8"/>
  <c r="CB42" i="8" s="1"/>
  <c r="CT42" i="9"/>
  <c r="CW42" i="9"/>
  <c r="CU42" i="9"/>
  <c r="CX42" i="9"/>
  <c r="CV42" i="9"/>
  <c r="DR42" i="9"/>
  <c r="DQ42" i="9"/>
  <c r="DO42" i="9"/>
  <c r="DN42" i="9"/>
  <c r="DP42" i="9"/>
  <c r="Y42" i="9"/>
  <c r="Q42" i="9"/>
  <c r="R42" i="9" s="1"/>
  <c r="AS42" i="9" s="1"/>
  <c r="AX46" i="3"/>
  <c r="AY46" i="3" s="1"/>
  <c r="AV46" i="3"/>
  <c r="AW46" i="3" s="1"/>
  <c r="BH46" i="3"/>
  <c r="BI46" i="3" s="1"/>
  <c r="BM46" i="3"/>
  <c r="AM46" i="2" l="1"/>
  <c r="AL46" i="2"/>
  <c r="EI45" i="5"/>
  <c r="CQ45" i="5"/>
  <c r="M45" i="5"/>
  <c r="Z46" i="1"/>
  <c r="AB46" i="1" s="1"/>
  <c r="BV46" i="1" s="1"/>
  <c r="AK46" i="1"/>
  <c r="AL46" i="1" s="1"/>
  <c r="CF43" i="6"/>
  <c r="CG43" i="6" s="1"/>
  <c r="CI43" i="6" s="1"/>
  <c r="CJ43" i="6" s="1"/>
  <c r="CK43" i="6" s="1"/>
  <c r="CM43" i="6" s="1"/>
  <c r="E43" i="6" s="1"/>
  <c r="C44" i="6" s="1"/>
  <c r="K44" i="6" s="1"/>
  <c r="M44" i="6" s="1"/>
  <c r="CU44" i="6" s="1"/>
  <c r="AM46" i="1"/>
  <c r="AN46" i="1"/>
  <c r="CE41" i="10"/>
  <c r="CG41" i="10" s="1"/>
  <c r="CH41" i="10" s="1"/>
  <c r="CJ41" i="10" s="1"/>
  <c r="CK41" i="10" s="1"/>
  <c r="CL41" i="10" s="1"/>
  <c r="CN41" i="10" s="1"/>
  <c r="E41" i="10" s="1"/>
  <c r="X45" i="4"/>
  <c r="Z45" i="4" s="1"/>
  <c r="S45" i="4"/>
  <c r="AI45" i="4"/>
  <c r="AJ45" i="4"/>
  <c r="X42" i="9"/>
  <c r="Z42" i="9" s="1"/>
  <c r="BT42" i="9" s="1"/>
  <c r="CW45" i="4"/>
  <c r="AS45" i="4"/>
  <c r="DF45" i="4"/>
  <c r="DQ45" i="4"/>
  <c r="AL42" i="9"/>
  <c r="AD46" i="2"/>
  <c r="BX46" i="2" s="1"/>
  <c r="DW46" i="2"/>
  <c r="DX46" i="2" s="1"/>
  <c r="DL46" i="2"/>
  <c r="DM46" i="2" s="1"/>
  <c r="DA46" i="1"/>
  <c r="DB46" i="1" s="1"/>
  <c r="AN46" i="2"/>
  <c r="DJ46" i="1"/>
  <c r="DK46" i="1" s="1"/>
  <c r="DU46" i="1"/>
  <c r="DV46" i="1" s="1"/>
  <c r="DC46" i="2"/>
  <c r="DD46" i="2" s="1"/>
  <c r="AK42" i="9"/>
  <c r="AI42" i="9"/>
  <c r="AJ42" i="9" s="1"/>
  <c r="DH42" i="9"/>
  <c r="DI42" i="9" s="1"/>
  <c r="CY42" i="9"/>
  <c r="CZ42" i="9" s="1"/>
  <c r="DS42" i="9"/>
  <c r="DT42" i="9" s="1"/>
  <c r="CD42" i="8"/>
  <c r="CE42" i="8"/>
  <c r="BN46" i="3"/>
  <c r="BO46" i="3"/>
  <c r="BJ46" i="3"/>
  <c r="BK46" i="3"/>
  <c r="AF45" i="5" l="1"/>
  <c r="T45" i="5"/>
  <c r="V45" i="5" s="1"/>
  <c r="AE45" i="5"/>
  <c r="O45" i="5"/>
  <c r="AO45" i="5"/>
  <c r="DB45" i="5"/>
  <c r="CS45" i="5"/>
  <c r="DM45" i="5"/>
  <c r="AO46" i="1"/>
  <c r="BE46" i="1" s="1"/>
  <c r="F43" i="6"/>
  <c r="I43" i="6" s="1"/>
  <c r="J43" i="6" s="1"/>
  <c r="D43" i="8" s="1"/>
  <c r="D43" i="9" s="1"/>
  <c r="G43" i="10" s="1"/>
  <c r="EM44" i="6"/>
  <c r="DQ44" i="6"/>
  <c r="DR44" i="6" s="1"/>
  <c r="AS44" i="6"/>
  <c r="DF44" i="6"/>
  <c r="DJ44" i="6" s="1"/>
  <c r="CW44" i="6"/>
  <c r="CX44" i="6" s="1"/>
  <c r="Q44" i="6"/>
  <c r="AM42" i="9"/>
  <c r="BB42" i="9" s="1"/>
  <c r="BD46" i="2"/>
  <c r="BF46" i="2"/>
  <c r="G44" i="7"/>
  <c r="I44" i="7" s="1"/>
  <c r="EI44" i="7" s="1"/>
  <c r="AK45" i="4"/>
  <c r="DI45" i="4"/>
  <c r="DJ45" i="4"/>
  <c r="DK45" i="4"/>
  <c r="DH45" i="4"/>
  <c r="DG45" i="4"/>
  <c r="CY45" i="4"/>
  <c r="CZ45" i="4"/>
  <c r="DB45" i="4"/>
  <c r="DA45" i="4"/>
  <c r="CX45" i="4"/>
  <c r="AC45" i="4"/>
  <c r="U45" i="4"/>
  <c r="V45" i="4" s="1"/>
  <c r="AW45" i="4" s="1"/>
  <c r="DS45" i="4"/>
  <c r="DR45" i="4"/>
  <c r="DV45" i="4"/>
  <c r="DU45" i="4"/>
  <c r="DT45" i="4"/>
  <c r="AA45" i="4"/>
  <c r="DL46" i="1"/>
  <c r="DM46" i="1" s="1"/>
  <c r="DW46" i="1" s="1"/>
  <c r="DX46" i="1" s="1"/>
  <c r="DN46" i="2"/>
  <c r="DO46" i="2" s="1"/>
  <c r="DY46" i="2" s="1"/>
  <c r="DZ46" i="2" s="1"/>
  <c r="BG46" i="2"/>
  <c r="F43" i="7"/>
  <c r="H43" i="8" s="1"/>
  <c r="C42" i="10"/>
  <c r="CF42" i="8"/>
  <c r="CG42" i="8" s="1"/>
  <c r="CI42" i="8" s="1"/>
  <c r="CJ42" i="8" s="1"/>
  <c r="CK42" i="8" s="1"/>
  <c r="CM42" i="8" s="1"/>
  <c r="E42" i="8" s="1"/>
  <c r="C43" i="8" s="1"/>
  <c r="DJ42" i="9"/>
  <c r="DK42" i="9" s="1"/>
  <c r="BL46" i="3"/>
  <c r="BP46" i="3"/>
  <c r="AG45" i="5" l="1"/>
  <c r="DQ45" i="5"/>
  <c r="DN45" i="5"/>
  <c r="DP45" i="5"/>
  <c r="DR45" i="5"/>
  <c r="DO45" i="5"/>
  <c r="DE45" i="5"/>
  <c r="DF45" i="5"/>
  <c r="DC45" i="5"/>
  <c r="DD45" i="5"/>
  <c r="DG45" i="5"/>
  <c r="Y45" i="5"/>
  <c r="Q45" i="5"/>
  <c r="R45" i="5" s="1"/>
  <c r="AS45" i="5" s="1"/>
  <c r="CU45" i="5"/>
  <c r="CW45" i="5"/>
  <c r="CV45" i="5"/>
  <c r="CX45" i="5"/>
  <c r="CT45" i="5"/>
  <c r="W45" i="5"/>
  <c r="BB46" i="1"/>
  <c r="BD46" i="1"/>
  <c r="AZ42" i="9"/>
  <c r="DU44" i="6"/>
  <c r="DI44" i="6"/>
  <c r="DG44" i="6"/>
  <c r="DH44" i="6"/>
  <c r="DV44" i="6"/>
  <c r="DS44" i="6"/>
  <c r="DT44" i="6"/>
  <c r="CZ44" i="6"/>
  <c r="DB44" i="6"/>
  <c r="CY44" i="6"/>
  <c r="DA44" i="6"/>
  <c r="DK44" i="6"/>
  <c r="BC42" i="9"/>
  <c r="BE42" i="9" s="1"/>
  <c r="CQ44" i="7"/>
  <c r="CS44" i="7" s="1"/>
  <c r="AI44" i="6"/>
  <c r="X44" i="6"/>
  <c r="Z44" i="6" s="1"/>
  <c r="AJ44" i="6"/>
  <c r="S44" i="6"/>
  <c r="M44" i="7"/>
  <c r="AE44" i="7" s="1"/>
  <c r="EW46" i="2"/>
  <c r="EX46" i="2" s="1"/>
  <c r="EY46" i="2" s="1"/>
  <c r="EZ46" i="2" s="1"/>
  <c r="DL45" i="4"/>
  <c r="DM45" i="4" s="1"/>
  <c r="DW45" i="4"/>
  <c r="DX45" i="4" s="1"/>
  <c r="AP45" i="4"/>
  <c r="AB45" i="4"/>
  <c r="AD45" i="4" s="1"/>
  <c r="AL45" i="4"/>
  <c r="AO45" i="4"/>
  <c r="AM45" i="4"/>
  <c r="DC45" i="4"/>
  <c r="DD45" i="4" s="1"/>
  <c r="EU46" i="1"/>
  <c r="EV46" i="1" s="1"/>
  <c r="EW46" i="1" s="1"/>
  <c r="EX46" i="1" s="1"/>
  <c r="BI46" i="2"/>
  <c r="BH46" i="2"/>
  <c r="BG46" i="1"/>
  <c r="BF46" i="1"/>
  <c r="EB46" i="1"/>
  <c r="EC46" i="1"/>
  <c r="DY46" i="1"/>
  <c r="EA46" i="1"/>
  <c r="DZ46" i="1"/>
  <c r="EE46" i="2"/>
  <c r="EA46" i="2"/>
  <c r="EB46" i="2"/>
  <c r="ED46" i="2"/>
  <c r="EC46" i="2"/>
  <c r="F41" i="10"/>
  <c r="DU42" i="9"/>
  <c r="DV42" i="9" s="1"/>
  <c r="ES42" i="9"/>
  <c r="BQ46" i="3"/>
  <c r="BR46" i="3"/>
  <c r="BS46" i="3" s="1"/>
  <c r="DH45" i="5" l="1"/>
  <c r="DI45" i="5" s="1"/>
  <c r="X45" i="5"/>
  <c r="Z45" i="5" s="1"/>
  <c r="AL45" i="5"/>
  <c r="AH45" i="5"/>
  <c r="AI45" i="5"/>
  <c r="AK45" i="5"/>
  <c r="AM45" i="5" s="1"/>
  <c r="BB45" i="5" s="1"/>
  <c r="DS45" i="5"/>
  <c r="DT45" i="5" s="1"/>
  <c r="CY45" i="5"/>
  <c r="CZ45" i="5" s="1"/>
  <c r="I41" i="10"/>
  <c r="J41" i="10" s="1"/>
  <c r="K41" i="10" s="1"/>
  <c r="I41" i="1" s="1"/>
  <c r="DL44" i="6"/>
  <c r="DM44" i="6" s="1"/>
  <c r="AO44" i="7"/>
  <c r="DW44" i="6"/>
  <c r="DX44" i="6" s="1"/>
  <c r="DC44" i="6"/>
  <c r="DD44" i="6" s="1"/>
  <c r="BD42" i="9"/>
  <c r="BF42" i="9" s="1"/>
  <c r="BG42" i="9" s="1"/>
  <c r="DM44" i="7"/>
  <c r="DP44" i="7" s="1"/>
  <c r="AQ45" i="4"/>
  <c r="BD45" i="4" s="1"/>
  <c r="DB44" i="7"/>
  <c r="DD44" i="7" s="1"/>
  <c r="AF44" i="7"/>
  <c r="AG44" i="7" s="1"/>
  <c r="T44" i="7"/>
  <c r="V44" i="7" s="1"/>
  <c r="O44" i="7"/>
  <c r="Q44" i="7" s="1"/>
  <c r="R44" i="7" s="1"/>
  <c r="AS44" i="7" s="1"/>
  <c r="U44" i="6"/>
  <c r="V44" i="6" s="1"/>
  <c r="AW44" i="6" s="1"/>
  <c r="AC44" i="6"/>
  <c r="AA44" i="6"/>
  <c r="AK44" i="6"/>
  <c r="DN45" i="4"/>
  <c r="DO45" i="4" s="1"/>
  <c r="DY45" i="4" s="1"/>
  <c r="DZ45" i="4" s="1"/>
  <c r="EE45" i="4" s="1"/>
  <c r="AN45" i="4"/>
  <c r="BX45" i="4"/>
  <c r="BJ46" i="2"/>
  <c r="BK46" i="2" s="1"/>
  <c r="BH46" i="1"/>
  <c r="BI46" i="1" s="1"/>
  <c r="CW44" i="7"/>
  <c r="CU44" i="7"/>
  <c r="CV44" i="7"/>
  <c r="CX44" i="7"/>
  <c r="CT44" i="7"/>
  <c r="EF46" i="2"/>
  <c r="EG46" i="2" s="1"/>
  <c r="EH46" i="2" s="1"/>
  <c r="EI46" i="2" s="1"/>
  <c r="AU46" i="2" s="1"/>
  <c r="T46" i="2" s="1"/>
  <c r="W46" i="2" s="1"/>
  <c r="ED46" i="1"/>
  <c r="EE46" i="1" s="1"/>
  <c r="EF46" i="1" s="1"/>
  <c r="EG46" i="1" s="1"/>
  <c r="AS46" i="1" s="1"/>
  <c r="R46" i="1" s="1"/>
  <c r="U46" i="1" s="1"/>
  <c r="ET42" i="9"/>
  <c r="EU42" i="9" s="1"/>
  <c r="EV42" i="9" s="1"/>
  <c r="K43" i="8"/>
  <c r="M43" i="8" s="1"/>
  <c r="DX42" i="9"/>
  <c r="DY42" i="9"/>
  <c r="DZ42" i="9"/>
  <c r="EA42" i="9"/>
  <c r="DW42" i="9"/>
  <c r="F42" i="8"/>
  <c r="I42" i="8" s="1"/>
  <c r="J42" i="8" s="1"/>
  <c r="D42" i="10" s="1"/>
  <c r="CD46" i="3"/>
  <c r="BW46" i="3"/>
  <c r="BX46" i="3" s="1"/>
  <c r="DJ45" i="5" l="1"/>
  <c r="DK45" i="5" s="1"/>
  <c r="ES45" i="5" s="1"/>
  <c r="ET45" i="5" s="1"/>
  <c r="EU45" i="5" s="1"/>
  <c r="EV45" i="5" s="1"/>
  <c r="AJ45" i="5"/>
  <c r="BC45" i="5" s="1"/>
  <c r="BT45" i="5"/>
  <c r="AZ45" i="5"/>
  <c r="DN44" i="6"/>
  <c r="DO44" i="6" s="1"/>
  <c r="DY44" i="6" s="1"/>
  <c r="DZ44" i="6" s="1"/>
  <c r="ED44" i="6" s="1"/>
  <c r="BG45" i="4"/>
  <c r="BH45" i="4" s="1"/>
  <c r="DO44" i="7"/>
  <c r="DE44" i="7"/>
  <c r="DC44" i="7"/>
  <c r="DF44" i="7"/>
  <c r="DG44" i="7"/>
  <c r="BF45" i="4"/>
  <c r="DN44" i="7"/>
  <c r="DR44" i="7"/>
  <c r="DQ44" i="7"/>
  <c r="Y44" i="7"/>
  <c r="W44" i="7"/>
  <c r="AH44" i="7" s="1"/>
  <c r="AM44" i="6"/>
  <c r="EA45" i="4"/>
  <c r="EW45" i="4"/>
  <c r="EX45" i="4" s="1"/>
  <c r="EY45" i="4" s="1"/>
  <c r="EZ45" i="4" s="1"/>
  <c r="EB45" i="4"/>
  <c r="ED45" i="4"/>
  <c r="EC45" i="4"/>
  <c r="AB44" i="6"/>
  <c r="AD44" i="6" s="1"/>
  <c r="BX44" i="6" s="1"/>
  <c r="AL44" i="6"/>
  <c r="AO44" i="6"/>
  <c r="AP44" i="6"/>
  <c r="AX46" i="2"/>
  <c r="CY44" i="7"/>
  <c r="CZ44" i="7" s="1"/>
  <c r="AV46" i="1"/>
  <c r="EB42" i="9"/>
  <c r="EC42" i="9" s="1"/>
  <c r="ED42" i="9" s="1"/>
  <c r="EE42" i="9" s="1"/>
  <c r="AQ42" i="9" s="1"/>
  <c r="P42" i="9" s="1"/>
  <c r="L42" i="10"/>
  <c r="N42" i="10" s="1"/>
  <c r="Q43" i="8"/>
  <c r="CU43" i="8"/>
  <c r="EM43" i="8"/>
  <c r="BZ46" i="3"/>
  <c r="CA46" i="3"/>
  <c r="DU45" i="5" l="1"/>
  <c r="DV45" i="5" s="1"/>
  <c r="DZ45" i="5" s="1"/>
  <c r="DW45" i="5"/>
  <c r="BE45" i="5"/>
  <c r="BD45" i="5"/>
  <c r="BI45" i="4"/>
  <c r="BJ45" i="4" s="1"/>
  <c r="BK45" i="4" s="1"/>
  <c r="EB44" i="6"/>
  <c r="EA44" i="6"/>
  <c r="EC44" i="6"/>
  <c r="EE44" i="6"/>
  <c r="EW44" i="6"/>
  <c r="EX44" i="6" s="1"/>
  <c r="EY44" i="6" s="1"/>
  <c r="EZ44" i="6" s="1"/>
  <c r="DH44" i="7"/>
  <c r="DI44" i="7" s="1"/>
  <c r="DJ44" i="7" s="1"/>
  <c r="DK44" i="7" s="1"/>
  <c r="DS44" i="7"/>
  <c r="DT44" i="7" s="1"/>
  <c r="AI44" i="7"/>
  <c r="AJ44" i="7" s="1"/>
  <c r="X44" i="7"/>
  <c r="Z44" i="7" s="1"/>
  <c r="BT44" i="7" s="1"/>
  <c r="AL44" i="7"/>
  <c r="EF45" i="4"/>
  <c r="EG45" i="4" s="1"/>
  <c r="EH45" i="4" s="1"/>
  <c r="EI45" i="4" s="1"/>
  <c r="AU45" i="4" s="1"/>
  <c r="T45" i="4" s="1"/>
  <c r="W45" i="4" s="1"/>
  <c r="AX45" i="4" s="1"/>
  <c r="BE45" i="4" s="1"/>
  <c r="AN44" i="6"/>
  <c r="AK44" i="7"/>
  <c r="AQ44" i="6"/>
  <c r="S42" i="9"/>
  <c r="AT42" i="9" s="1"/>
  <c r="BC46" i="1"/>
  <c r="AW46" i="1"/>
  <c r="BW46" i="1"/>
  <c r="BX46" i="1" s="1"/>
  <c r="BE46" i="2"/>
  <c r="AY46" i="2"/>
  <c r="BY46" i="2"/>
  <c r="BZ46" i="2" s="1"/>
  <c r="CW43" i="8"/>
  <c r="DF43" i="8"/>
  <c r="AS43" i="8"/>
  <c r="DQ43" i="8"/>
  <c r="X43" i="8"/>
  <c r="Z43" i="8" s="1"/>
  <c r="AI43" i="8"/>
  <c r="AJ43" i="8"/>
  <c r="S43" i="8"/>
  <c r="EN42" i="10"/>
  <c r="CV42" i="10"/>
  <c r="R42" i="10"/>
  <c r="CB46" i="3"/>
  <c r="CC46" i="3" s="1"/>
  <c r="CE46" i="3" s="1"/>
  <c r="CF46" i="3" s="1"/>
  <c r="CG46" i="3" s="1"/>
  <c r="CI46" i="3" s="1"/>
  <c r="E46" i="3" s="1"/>
  <c r="C47" i="3" s="1"/>
  <c r="DY45" i="5" l="1"/>
  <c r="DX45" i="5"/>
  <c r="BF45" i="5"/>
  <c r="BG45" i="5" s="1"/>
  <c r="EA45" i="5"/>
  <c r="AM44" i="7"/>
  <c r="BB44" i="7" s="1"/>
  <c r="EF44" i="6"/>
  <c r="EG44" i="6" s="1"/>
  <c r="EH44" i="6" s="1"/>
  <c r="EI44" i="6" s="1"/>
  <c r="AU44" i="6" s="1"/>
  <c r="T44" i="6" s="1"/>
  <c r="W44" i="6" s="1"/>
  <c r="AX44" i="6" s="1"/>
  <c r="BY45" i="4"/>
  <c r="BZ45" i="4" s="1"/>
  <c r="AY45" i="4"/>
  <c r="BB45" i="4" s="1"/>
  <c r="BC45" i="4" s="1"/>
  <c r="BG44" i="6"/>
  <c r="BD44" i="6"/>
  <c r="BF44" i="6"/>
  <c r="BA42" i="9"/>
  <c r="BH42" i="9" s="1"/>
  <c r="BI42" i="9" s="1"/>
  <c r="BU42" i="9"/>
  <c r="BV42" i="9" s="1"/>
  <c r="AU42" i="9"/>
  <c r="AV42" i="9" s="1"/>
  <c r="AW42" i="9" s="1"/>
  <c r="DU44" i="7"/>
  <c r="DV44" i="7" s="1"/>
  <c r="ES44" i="7"/>
  <c r="BL46" i="2"/>
  <c r="BM46" i="2" s="1"/>
  <c r="BQ46" i="2"/>
  <c r="BQ45" i="4"/>
  <c r="BL45" i="4"/>
  <c r="BM45" i="4" s="1"/>
  <c r="BB46" i="2"/>
  <c r="BC46" i="2" s="1"/>
  <c r="AZ46" i="2"/>
  <c r="BA46" i="2" s="1"/>
  <c r="AZ46" i="1"/>
  <c r="BA46" i="1" s="1"/>
  <c r="AX46" i="1"/>
  <c r="AY46" i="1" s="1"/>
  <c r="BO46" i="1"/>
  <c r="BJ46" i="1"/>
  <c r="BK46" i="1" s="1"/>
  <c r="AC43" i="8"/>
  <c r="U43" i="8"/>
  <c r="V43" i="8" s="1"/>
  <c r="AW43" i="8" s="1"/>
  <c r="AK43" i="8"/>
  <c r="AA43" i="8"/>
  <c r="AP43" i="8" s="1"/>
  <c r="DV43" i="8"/>
  <c r="DS43" i="8"/>
  <c r="DT43" i="8"/>
  <c r="DR43" i="8"/>
  <c r="DU43" i="8"/>
  <c r="AK42" i="10"/>
  <c r="AJ42" i="10"/>
  <c r="Y42" i="10"/>
  <c r="AA42" i="10" s="1"/>
  <c r="T42" i="10"/>
  <c r="DH43" i="8"/>
  <c r="DG43" i="8"/>
  <c r="DK43" i="8"/>
  <c r="DI43" i="8"/>
  <c r="DJ43" i="8"/>
  <c r="AT42" i="10"/>
  <c r="DR42" i="10"/>
  <c r="DG42" i="10"/>
  <c r="CX42" i="10"/>
  <c r="DB43" i="8"/>
  <c r="CY43" i="8"/>
  <c r="DA43" i="8"/>
  <c r="CZ43" i="8"/>
  <c r="CX43" i="8"/>
  <c r="AZ44" i="7" l="1"/>
  <c r="EB45" i="5"/>
  <c r="EC45" i="5" s="1"/>
  <c r="ED45" i="5" s="1"/>
  <c r="EE45" i="5" s="1"/>
  <c r="AQ45" i="5" s="1"/>
  <c r="P45" i="5" s="1"/>
  <c r="S45" i="5" s="1"/>
  <c r="AT45" i="5" s="1"/>
  <c r="BU45" i="5" s="1"/>
  <c r="BV45" i="5" s="1"/>
  <c r="BC44" i="7"/>
  <c r="BE44" i="7" s="1"/>
  <c r="AZ45" i="4"/>
  <c r="BA45" i="4" s="1"/>
  <c r="BH44" i="6"/>
  <c r="BI44" i="6"/>
  <c r="BM42" i="9"/>
  <c r="BO42" i="9" s="1"/>
  <c r="AX42" i="9"/>
  <c r="AY42" i="9" s="1"/>
  <c r="AY44" i="6"/>
  <c r="BB44" i="6" s="1"/>
  <c r="BC44" i="6" s="1"/>
  <c r="BE44" i="6"/>
  <c r="BQ44" i="6" s="1"/>
  <c r="BY44" i="6"/>
  <c r="BZ44" i="6" s="1"/>
  <c r="AB43" i="8"/>
  <c r="AD43" i="8" s="1"/>
  <c r="BX43" i="8" s="1"/>
  <c r="BP46" i="1"/>
  <c r="BQ46" i="1"/>
  <c r="BO45" i="4"/>
  <c r="BN45" i="4"/>
  <c r="BR45" i="4"/>
  <c r="BS45" i="4"/>
  <c r="BR46" i="2"/>
  <c r="BS46" i="2"/>
  <c r="BO46" i="2"/>
  <c r="BN46" i="2"/>
  <c r="ET44" i="7"/>
  <c r="EU44" i="7" s="1"/>
  <c r="EV44" i="7" s="1"/>
  <c r="AM43" i="8"/>
  <c r="BL46" i="1"/>
  <c r="BM46" i="1"/>
  <c r="DY44" i="7"/>
  <c r="DX44" i="7"/>
  <c r="EA44" i="7"/>
  <c r="DW44" i="7"/>
  <c r="DZ44" i="7"/>
  <c r="AL42" i="10"/>
  <c r="AO43" i="8"/>
  <c r="AQ43" i="8" s="1"/>
  <c r="DC43" i="8"/>
  <c r="DD43" i="8" s="1"/>
  <c r="AD42" i="10"/>
  <c r="V42" i="10"/>
  <c r="W42" i="10" s="1"/>
  <c r="AX42" i="10" s="1"/>
  <c r="AB42" i="10"/>
  <c r="AP42" i="10" s="1"/>
  <c r="DL43" i="8"/>
  <c r="DM43" i="8" s="1"/>
  <c r="CY42" i="10"/>
  <c r="DA42" i="10"/>
  <c r="CZ42" i="10"/>
  <c r="DB42" i="10"/>
  <c r="DC42" i="10"/>
  <c r="DW43" i="8"/>
  <c r="DX43" i="8" s="1"/>
  <c r="BJ42" i="9"/>
  <c r="BK42" i="9"/>
  <c r="DK42" i="10"/>
  <c r="DL42" i="10"/>
  <c r="DI42" i="10"/>
  <c r="DJ42" i="10"/>
  <c r="DH42" i="10"/>
  <c r="DS42" i="10"/>
  <c r="DW42" i="10"/>
  <c r="DU42" i="10"/>
  <c r="DT42" i="10"/>
  <c r="DV42" i="10"/>
  <c r="AL43" i="8"/>
  <c r="F46" i="3"/>
  <c r="H46" i="4" s="1"/>
  <c r="G47" i="3"/>
  <c r="I47" i="3" s="1"/>
  <c r="BD44" i="7" l="1"/>
  <c r="BF44" i="7" s="1"/>
  <c r="BG44" i="7" s="1"/>
  <c r="BA45" i="5"/>
  <c r="BH45" i="5" s="1"/>
  <c r="BI45" i="5" s="1"/>
  <c r="AU45" i="5"/>
  <c r="AX45" i="5" s="1"/>
  <c r="AY45" i="5" s="1"/>
  <c r="BN42" i="9"/>
  <c r="BP42" i="9" s="1"/>
  <c r="BJ44" i="6"/>
  <c r="BK44" i="6" s="1"/>
  <c r="BL44" i="6"/>
  <c r="BM45" i="5"/>
  <c r="BN45" i="5" s="1"/>
  <c r="AV45" i="5"/>
  <c r="AW45" i="5" s="1"/>
  <c r="BN46" i="1"/>
  <c r="BT46" i="2"/>
  <c r="BP46" i="2"/>
  <c r="BD43" i="8"/>
  <c r="AZ44" i="6"/>
  <c r="BA44" i="6" s="1"/>
  <c r="EB44" i="7"/>
  <c r="EC44" i="7" s="1"/>
  <c r="ED44" i="7" s="1"/>
  <c r="EE44" i="7" s="1"/>
  <c r="AQ44" i="7" s="1"/>
  <c r="P44" i="7" s="1"/>
  <c r="S44" i="7" s="1"/>
  <c r="AT44" i="7" s="1"/>
  <c r="BP45" i="4"/>
  <c r="AN43" i="8"/>
  <c r="BG43" i="8" s="1"/>
  <c r="BF43" i="8"/>
  <c r="BT45" i="4"/>
  <c r="BR44" i="6"/>
  <c r="BS44" i="6"/>
  <c r="BR46" i="1"/>
  <c r="DN43" i="8"/>
  <c r="DO43" i="8" s="1"/>
  <c r="EW43" i="8" s="1"/>
  <c r="AC42" i="10"/>
  <c r="AE42" i="10" s="1"/>
  <c r="AQ42" i="10"/>
  <c r="AR42" i="10" s="1"/>
  <c r="AN42" i="10"/>
  <c r="BL42" i="9"/>
  <c r="DX42" i="10"/>
  <c r="DY42" i="10" s="1"/>
  <c r="DM42" i="10"/>
  <c r="DN42" i="10" s="1"/>
  <c r="AM42" i="10"/>
  <c r="DD42" i="10"/>
  <c r="DE42" i="10" s="1"/>
  <c r="BJ45" i="5"/>
  <c r="BK45" i="5"/>
  <c r="CQ47" i="3"/>
  <c r="M47" i="3"/>
  <c r="EI47" i="3"/>
  <c r="BV46" i="2" l="1"/>
  <c r="BW46" i="2" s="1"/>
  <c r="BM44" i="6"/>
  <c r="BN44" i="6" s="1"/>
  <c r="BO45" i="5"/>
  <c r="BP45" i="5" s="1"/>
  <c r="BS46" i="1"/>
  <c r="BY46" i="1" s="1"/>
  <c r="BZ46" i="1" s="1"/>
  <c r="BQ42" i="9"/>
  <c r="BW42" i="9" s="1"/>
  <c r="BX42" i="9" s="1"/>
  <c r="BU46" i="2"/>
  <c r="BV45" i="4"/>
  <c r="BW45" i="4" s="1"/>
  <c r="DY43" i="8"/>
  <c r="DZ43" i="8" s="1"/>
  <c r="EA43" i="8" s="1"/>
  <c r="BU45" i="4"/>
  <c r="BA44" i="7"/>
  <c r="AU44" i="7"/>
  <c r="BU44" i="7"/>
  <c r="BV44" i="7" s="1"/>
  <c r="BT44" i="6"/>
  <c r="BT46" i="1"/>
  <c r="BU46" i="1" s="1"/>
  <c r="AO42" i="10"/>
  <c r="BH42" i="10" s="1"/>
  <c r="BR42" i="9"/>
  <c r="BS42" i="9" s="1"/>
  <c r="DO42" i="10"/>
  <c r="DP42" i="10" s="1"/>
  <c r="DZ42" i="10" s="1"/>
  <c r="EA42" i="10" s="1"/>
  <c r="EX43" i="8"/>
  <c r="EY43" i="8" s="1"/>
  <c r="EZ43" i="8" s="1"/>
  <c r="BY42" i="10"/>
  <c r="BG42" i="10"/>
  <c r="BE42" i="10"/>
  <c r="BL45" i="5"/>
  <c r="BH43" i="8"/>
  <c r="BI43" i="8"/>
  <c r="AE47" i="3"/>
  <c r="AF47" i="3"/>
  <c r="O47" i="3"/>
  <c r="T47" i="3"/>
  <c r="V47" i="3" s="1"/>
  <c r="DB47" i="3"/>
  <c r="DM47" i="3"/>
  <c r="CS47" i="3"/>
  <c r="AO47" i="3"/>
  <c r="BO44" i="6" l="1"/>
  <c r="BP44" i="6" s="1"/>
  <c r="BU44" i="6" s="1"/>
  <c r="CF46" i="1"/>
  <c r="CD42" i="9"/>
  <c r="EE43" i="8"/>
  <c r="EB43" i="8"/>
  <c r="EC43" i="8"/>
  <c r="ED43" i="8"/>
  <c r="CH46" i="2"/>
  <c r="CA46" i="2"/>
  <c r="CB46" i="2" s="1"/>
  <c r="AX44" i="7"/>
  <c r="AY44" i="7" s="1"/>
  <c r="AV44" i="7"/>
  <c r="AW44" i="7" s="1"/>
  <c r="BM44" i="7"/>
  <c r="BH44" i="7"/>
  <c r="BI44" i="7" s="1"/>
  <c r="CH45" i="4"/>
  <c r="CA45" i="4"/>
  <c r="CB45" i="4" s="1"/>
  <c r="CB46" i="1"/>
  <c r="CC46" i="1"/>
  <c r="EX42" i="10"/>
  <c r="EY42" i="10" s="1"/>
  <c r="EZ42" i="10" s="1"/>
  <c r="FA42" i="10" s="1"/>
  <c r="BZ42" i="9"/>
  <c r="CA42" i="9"/>
  <c r="BI42" i="10"/>
  <c r="BJ42" i="10"/>
  <c r="BQ45" i="5"/>
  <c r="BR45" i="5"/>
  <c r="BS45" i="5" s="1"/>
  <c r="BJ43" i="8"/>
  <c r="BK43" i="8" s="1"/>
  <c r="EB42" i="10"/>
  <c r="ED42" i="10"/>
  <c r="EE42" i="10"/>
  <c r="EF42" i="10"/>
  <c r="EC42" i="10"/>
  <c r="DG47" i="3"/>
  <c r="DC47" i="3"/>
  <c r="DE47" i="3"/>
  <c r="DD47" i="3"/>
  <c r="DF47" i="3"/>
  <c r="W47" i="3"/>
  <c r="X47" i="3" s="1"/>
  <c r="AG47" i="3"/>
  <c r="DR47" i="3"/>
  <c r="DN47" i="3"/>
  <c r="DO47" i="3"/>
  <c r="DQ47" i="3"/>
  <c r="DP47" i="3"/>
  <c r="Q47" i="3"/>
  <c r="R47" i="3" s="1"/>
  <c r="AS47" i="3" s="1"/>
  <c r="Y47" i="3"/>
  <c r="CX47" i="3"/>
  <c r="CW47" i="3"/>
  <c r="CV47" i="3"/>
  <c r="CU47" i="3"/>
  <c r="CT47" i="3"/>
  <c r="BV44" i="6" l="1"/>
  <c r="BW44" i="6" s="1"/>
  <c r="EF43" i="8"/>
  <c r="EG43" i="8" s="1"/>
  <c r="EH43" i="8" s="1"/>
  <c r="EI43" i="8" s="1"/>
  <c r="AU43" i="8" s="1"/>
  <c r="T43" i="8" s="1"/>
  <c r="W43" i="8" s="1"/>
  <c r="AX43" i="8" s="1"/>
  <c r="CE46" i="2"/>
  <c r="CD46" i="2"/>
  <c r="CH44" i="6"/>
  <c r="CA44" i="6"/>
  <c r="CB44" i="6" s="1"/>
  <c r="BK44" i="7"/>
  <c r="BJ44" i="7"/>
  <c r="BN44" i="7"/>
  <c r="BO44" i="7"/>
  <c r="CD46" i="1"/>
  <c r="CE46" i="1" s="1"/>
  <c r="CG46" i="1" s="1"/>
  <c r="CH46" i="1" s="1"/>
  <c r="CI46" i="1" s="1"/>
  <c r="CK46" i="1" s="1"/>
  <c r="E46" i="1" s="1"/>
  <c r="CD45" i="4"/>
  <c r="CE45" i="4"/>
  <c r="EG42" i="10"/>
  <c r="EH42" i="10" s="1"/>
  <c r="EI42" i="10" s="1"/>
  <c r="EJ42" i="10" s="1"/>
  <c r="AV42" i="10" s="1"/>
  <c r="U42" i="10" s="1"/>
  <c r="AL47" i="3"/>
  <c r="AI47" i="3"/>
  <c r="CD45" i="5"/>
  <c r="BW45" i="5"/>
  <c r="BX45" i="5" s="1"/>
  <c r="BK42" i="10"/>
  <c r="BL42" i="10" s="1"/>
  <c r="CB42" i="9"/>
  <c r="CC42" i="9" s="1"/>
  <c r="CE42" i="9" s="1"/>
  <c r="CF42" i="9" s="1"/>
  <c r="CG42" i="9" s="1"/>
  <c r="CI42" i="9" s="1"/>
  <c r="E42" i="9" s="1"/>
  <c r="C43" i="9" s="1"/>
  <c r="CY47" i="3"/>
  <c r="CZ47" i="3" s="1"/>
  <c r="Z47" i="3"/>
  <c r="BT47" i="3" s="1"/>
  <c r="AH47" i="3"/>
  <c r="AK47" i="3"/>
  <c r="DH47" i="3"/>
  <c r="DI47" i="3" s="1"/>
  <c r="DS47" i="3"/>
  <c r="DT47" i="3" s="1"/>
  <c r="AJ47" i="3" l="1"/>
  <c r="BP44" i="7"/>
  <c r="CF46" i="2"/>
  <c r="CG46" i="2" s="1"/>
  <c r="CI46" i="2" s="1"/>
  <c r="CJ46" i="2" s="1"/>
  <c r="CK46" i="2" s="1"/>
  <c r="CM46" i="2" s="1"/>
  <c r="E46" i="2" s="1"/>
  <c r="C47" i="2" s="1"/>
  <c r="BL44" i="7"/>
  <c r="X42" i="10"/>
  <c r="AY42" i="10" s="1"/>
  <c r="DJ47" i="3"/>
  <c r="DK47" i="3" s="1"/>
  <c r="ES47" i="3" s="1"/>
  <c r="AM47" i="3"/>
  <c r="BC47" i="3" s="1"/>
  <c r="CD44" i="6"/>
  <c r="CE44" i="6"/>
  <c r="CF45" i="4"/>
  <c r="CG45" i="4" s="1"/>
  <c r="CI45" i="4" s="1"/>
  <c r="CJ45" i="4" s="1"/>
  <c r="CK45" i="4" s="1"/>
  <c r="CM45" i="4" s="1"/>
  <c r="E45" i="4" s="1"/>
  <c r="C46" i="4" s="1"/>
  <c r="C47" i="1"/>
  <c r="F46" i="1"/>
  <c r="H46" i="2" s="1"/>
  <c r="BE43" i="8"/>
  <c r="AY43" i="8"/>
  <c r="BY43" i="8"/>
  <c r="BZ43" i="8" s="1"/>
  <c r="BZ45" i="5"/>
  <c r="CA45" i="5"/>
  <c r="BQ44" i="7" l="1"/>
  <c r="BW44" i="7" s="1"/>
  <c r="BX44" i="7" s="1"/>
  <c r="BR44" i="7"/>
  <c r="BS44" i="7" s="1"/>
  <c r="AZ47" i="3"/>
  <c r="DU47" i="3"/>
  <c r="DV47" i="3" s="1"/>
  <c r="DW47" i="3" s="1"/>
  <c r="BB47" i="3"/>
  <c r="F46" i="2"/>
  <c r="I46" i="2" s="1"/>
  <c r="BZ42" i="10"/>
  <c r="CA42" i="10" s="1"/>
  <c r="BF42" i="10"/>
  <c r="BM42" i="10" s="1"/>
  <c r="BN42" i="10" s="1"/>
  <c r="AZ42" i="10"/>
  <c r="BA42" i="10" s="1"/>
  <c r="BB42" i="10" s="1"/>
  <c r="G47" i="1"/>
  <c r="K47" i="1" s="1"/>
  <c r="CF44" i="6"/>
  <c r="CG44" i="6" s="1"/>
  <c r="CI44" i="6" s="1"/>
  <c r="CJ44" i="6" s="1"/>
  <c r="CK44" i="6" s="1"/>
  <c r="CM44" i="6" s="1"/>
  <c r="E44" i="6" s="1"/>
  <c r="C45" i="6" s="1"/>
  <c r="CD44" i="7"/>
  <c r="CB45" i="5"/>
  <c r="CC45" i="5" s="1"/>
  <c r="CE45" i="5" s="1"/>
  <c r="CF45" i="5" s="1"/>
  <c r="CG45" i="5" s="1"/>
  <c r="CI45" i="5" s="1"/>
  <c r="E45" i="5" s="1"/>
  <c r="C46" i="5" s="1"/>
  <c r="F42" i="9"/>
  <c r="H42" i="10" s="1"/>
  <c r="BB43" i="8"/>
  <c r="BC43" i="8" s="1"/>
  <c r="AZ43" i="8"/>
  <c r="BA43" i="8" s="1"/>
  <c r="BQ43" i="8"/>
  <c r="BL43" i="8"/>
  <c r="BM43" i="8" s="1"/>
  <c r="G43" i="9"/>
  <c r="I43" i="9" s="1"/>
  <c r="BD47" i="3"/>
  <c r="BE47" i="3"/>
  <c r="ET47" i="3"/>
  <c r="EU47" i="3" s="1"/>
  <c r="EV47" i="3" s="1"/>
  <c r="EA47" i="3"/>
  <c r="DZ47" i="3" l="1"/>
  <c r="DY47" i="3"/>
  <c r="DX47" i="3"/>
  <c r="BR42" i="10"/>
  <c r="BS42" i="10" s="1"/>
  <c r="BC42" i="10"/>
  <c r="BD42" i="10" s="1"/>
  <c r="BZ44" i="7"/>
  <c r="CA44" i="7"/>
  <c r="F45" i="4"/>
  <c r="K47" i="2"/>
  <c r="M47" i="2" s="1"/>
  <c r="EK47" i="1"/>
  <c r="O47" i="1"/>
  <c r="CS47" i="1"/>
  <c r="BO42" i="10"/>
  <c r="BP42" i="10"/>
  <c r="BR43" i="8"/>
  <c r="BS43" i="8"/>
  <c r="BN43" i="8"/>
  <c r="BO43" i="8"/>
  <c r="F45" i="5"/>
  <c r="H45" i="6" s="1"/>
  <c r="EI43" i="9"/>
  <c r="CQ43" i="9"/>
  <c r="M43" i="9"/>
  <c r="BF47" i="3"/>
  <c r="BG47" i="3" s="1"/>
  <c r="EB47" i="3" l="1"/>
  <c r="EC47" i="3" s="1"/>
  <c r="ED47" i="3" s="1"/>
  <c r="EE47" i="3" s="1"/>
  <c r="AQ47" i="3" s="1"/>
  <c r="P47" i="3" s="1"/>
  <c r="S47" i="3" s="1"/>
  <c r="AT47" i="3" s="1"/>
  <c r="I45" i="4"/>
  <c r="J45" i="4" s="1"/>
  <c r="D45" i="6" s="1"/>
  <c r="J46" i="2"/>
  <c r="D46" i="4" s="1"/>
  <c r="BT42" i="10"/>
  <c r="BU42" i="10" s="1"/>
  <c r="CU47" i="1"/>
  <c r="DO47" i="1"/>
  <c r="DD47" i="1"/>
  <c r="AQ47" i="1"/>
  <c r="AH47" i="1"/>
  <c r="AG47" i="1"/>
  <c r="V47" i="1"/>
  <c r="X47" i="1" s="1"/>
  <c r="Q47" i="1"/>
  <c r="EM47" i="2"/>
  <c r="CU47" i="2"/>
  <c r="Q47" i="2"/>
  <c r="F44" i="6"/>
  <c r="I44" i="6" s="1"/>
  <c r="J44" i="6" s="1"/>
  <c r="D44" i="8" s="1"/>
  <c r="D44" i="9" s="1"/>
  <c r="G44" i="10" s="1"/>
  <c r="CB44" i="7"/>
  <c r="CC44" i="7" s="1"/>
  <c r="CE44" i="7" s="1"/>
  <c r="CF44" i="7" s="1"/>
  <c r="CG44" i="7" s="1"/>
  <c r="CI44" i="7" s="1"/>
  <c r="E44" i="7" s="1"/>
  <c r="C45" i="7" s="1"/>
  <c r="BP43" i="8"/>
  <c r="BQ42" i="10"/>
  <c r="O43" i="9"/>
  <c r="AF43" i="9"/>
  <c r="AE43" i="9"/>
  <c r="T43" i="9"/>
  <c r="V43" i="9" s="1"/>
  <c r="AO43" i="9"/>
  <c r="DM43" i="9"/>
  <c r="CS43" i="9"/>
  <c r="DB43" i="9"/>
  <c r="BT43" i="8"/>
  <c r="D45" i="7" l="1"/>
  <c r="G45" i="8" s="1"/>
  <c r="K45" i="6"/>
  <c r="M45" i="6" s="1"/>
  <c r="CU45" i="6" s="1"/>
  <c r="CW45" i="6" s="1"/>
  <c r="K46" i="4"/>
  <c r="M46" i="4" s="1"/>
  <c r="EM46" i="4" s="1"/>
  <c r="D46" i="5"/>
  <c r="G46" i="6" s="1"/>
  <c r="AI47" i="1"/>
  <c r="AU47" i="3"/>
  <c r="AX47" i="3" s="1"/>
  <c r="AY47" i="3" s="1"/>
  <c r="BA47" i="3"/>
  <c r="BM47" i="3" s="1"/>
  <c r="BU47" i="3"/>
  <c r="BV47" i="3" s="1"/>
  <c r="Y47" i="1"/>
  <c r="Z47" i="1" s="1"/>
  <c r="AI47" i="2"/>
  <c r="X47" i="2"/>
  <c r="Z47" i="2" s="1"/>
  <c r="S47" i="2"/>
  <c r="AJ47" i="2"/>
  <c r="DF47" i="2"/>
  <c r="AS47" i="2"/>
  <c r="DQ47" i="2"/>
  <c r="CW47" i="2"/>
  <c r="DH47" i="1"/>
  <c r="DI47" i="1"/>
  <c r="DG47" i="1"/>
  <c r="DE47" i="1"/>
  <c r="DF47" i="1"/>
  <c r="W43" i="9"/>
  <c r="X43" i="9" s="1"/>
  <c r="DQ47" i="1"/>
  <c r="DR47" i="1"/>
  <c r="DT47" i="1"/>
  <c r="DP47" i="1"/>
  <c r="DS47" i="1"/>
  <c r="AA47" i="1"/>
  <c r="S47" i="1"/>
  <c r="T47" i="1" s="1"/>
  <c r="AU47" i="1" s="1"/>
  <c r="CW47" i="1"/>
  <c r="CX47" i="1"/>
  <c r="CZ47" i="1"/>
  <c r="CY47" i="1"/>
  <c r="CV47" i="1"/>
  <c r="BV43" i="8"/>
  <c r="BW43" i="8" s="1"/>
  <c r="BW42" i="10"/>
  <c r="BX42" i="10" s="1"/>
  <c r="BU43" i="8"/>
  <c r="CA43" i="8" s="1"/>
  <c r="CB43" i="8" s="1"/>
  <c r="CX43" i="9"/>
  <c r="CU43" i="9"/>
  <c r="CT43" i="9"/>
  <c r="CW43" i="9"/>
  <c r="CV43" i="9"/>
  <c r="AG43" i="9"/>
  <c r="BV42" i="10"/>
  <c r="DQ43" i="9"/>
  <c r="DO43" i="9"/>
  <c r="DP43" i="9"/>
  <c r="DR43" i="9"/>
  <c r="DN43" i="9"/>
  <c r="Y43" i="9"/>
  <c r="Q43" i="9"/>
  <c r="R43" i="9" s="1"/>
  <c r="AS43" i="9" s="1"/>
  <c r="DG43" i="9"/>
  <c r="DC43" i="9"/>
  <c r="DD43" i="9"/>
  <c r="DE43" i="9"/>
  <c r="DF43" i="9"/>
  <c r="AS45" i="6" l="1"/>
  <c r="Q45" i="6"/>
  <c r="X45" i="6" s="1"/>
  <c r="Z45" i="6" s="1"/>
  <c r="DF45" i="6"/>
  <c r="DI45" i="6" s="1"/>
  <c r="DQ45" i="6"/>
  <c r="DS45" i="6" s="1"/>
  <c r="G46" i="5"/>
  <c r="I46" i="5" s="1"/>
  <c r="EI46" i="5" s="1"/>
  <c r="EM45" i="6"/>
  <c r="CU46" i="4"/>
  <c r="Q46" i="4"/>
  <c r="AV47" i="3"/>
  <c r="AW47" i="3" s="1"/>
  <c r="AJ45" i="6"/>
  <c r="BH47" i="3"/>
  <c r="BI47" i="3" s="1"/>
  <c r="BJ47" i="3" s="1"/>
  <c r="AB47" i="1"/>
  <c r="BV47" i="1" s="1"/>
  <c r="AK47" i="1"/>
  <c r="G45" i="7"/>
  <c r="I45" i="7" s="1"/>
  <c r="CQ45" i="7" s="1"/>
  <c r="AN47" i="1"/>
  <c r="AM47" i="1"/>
  <c r="AJ47" i="1"/>
  <c r="DA47" i="1"/>
  <c r="DB47" i="1" s="1"/>
  <c r="CH43" i="8"/>
  <c r="AK43" i="9"/>
  <c r="AI43" i="9"/>
  <c r="AH43" i="9"/>
  <c r="AL43" i="9"/>
  <c r="DR47" i="2"/>
  <c r="DV47" i="2"/>
  <c r="DU47" i="2"/>
  <c r="DS47" i="2"/>
  <c r="DT47" i="2"/>
  <c r="U47" i="2"/>
  <c r="V47" i="2" s="1"/>
  <c r="AW47" i="2" s="1"/>
  <c r="AC47" i="2"/>
  <c r="DU47" i="1"/>
  <c r="DV47" i="1" s="1"/>
  <c r="DK47" i="2"/>
  <c r="DI47" i="2"/>
  <c r="DH47" i="2"/>
  <c r="DJ47" i="2"/>
  <c r="DG47" i="2"/>
  <c r="AA47" i="2"/>
  <c r="AK47" i="2"/>
  <c r="F44" i="7"/>
  <c r="H44" i="8" s="1"/>
  <c r="CZ45" i="6"/>
  <c r="CX45" i="6"/>
  <c r="DB45" i="6"/>
  <c r="CY45" i="6"/>
  <c r="DA45" i="6"/>
  <c r="DJ47" i="1"/>
  <c r="DK47" i="1" s="1"/>
  <c r="DH45" i="6"/>
  <c r="DK45" i="6"/>
  <c r="DJ45" i="6"/>
  <c r="CY47" i="2"/>
  <c r="DA47" i="2"/>
  <c r="CX47" i="2"/>
  <c r="DB47" i="2"/>
  <c r="CZ47" i="2"/>
  <c r="DS43" i="9"/>
  <c r="DT43" i="9" s="1"/>
  <c r="CI42" i="10"/>
  <c r="CB42" i="10"/>
  <c r="CC42" i="10" s="1"/>
  <c r="CE43" i="8"/>
  <c r="CD43" i="8"/>
  <c r="DH43" i="9"/>
  <c r="DI43" i="9" s="1"/>
  <c r="Z43" i="9"/>
  <c r="CY43" i="9"/>
  <c r="CZ43" i="9" s="1"/>
  <c r="BN47" i="3"/>
  <c r="BO47" i="3"/>
  <c r="DR45" i="6" l="1"/>
  <c r="DT45" i="6"/>
  <c r="DV45" i="6"/>
  <c r="DU45" i="6"/>
  <c r="DG45" i="6"/>
  <c r="S45" i="6"/>
  <c r="U45" i="6" s="1"/>
  <c r="V45" i="6" s="1"/>
  <c r="AW45" i="6" s="1"/>
  <c r="AI45" i="6"/>
  <c r="AK45" i="6" s="1"/>
  <c r="CQ46" i="5"/>
  <c r="CS46" i="5" s="1"/>
  <c r="CT46" i="5" s="1"/>
  <c r="M46" i="5"/>
  <c r="AE46" i="5" s="1"/>
  <c r="S46" i="4"/>
  <c r="AJ46" i="4"/>
  <c r="AI46" i="4"/>
  <c r="X46" i="4"/>
  <c r="Z46" i="4" s="1"/>
  <c r="CW46" i="4"/>
  <c r="AS46" i="4"/>
  <c r="DF46" i="4"/>
  <c r="DQ46" i="4"/>
  <c r="BK47" i="3"/>
  <c r="BL47" i="3" s="1"/>
  <c r="AO47" i="1"/>
  <c r="BB47" i="1" s="1"/>
  <c r="AL47" i="1"/>
  <c r="M45" i="7"/>
  <c r="AF45" i="7" s="1"/>
  <c r="EI45" i="7"/>
  <c r="DL47" i="1"/>
  <c r="DM47" i="1" s="1"/>
  <c r="DW47" i="1" s="1"/>
  <c r="DX47" i="1" s="1"/>
  <c r="AM43" i="9"/>
  <c r="BB43" i="9" s="1"/>
  <c r="AJ43" i="9"/>
  <c r="DL47" i="2"/>
  <c r="DM47" i="2" s="1"/>
  <c r="AM47" i="2"/>
  <c r="DM45" i="7"/>
  <c r="DB45" i="7"/>
  <c r="CS45" i="7"/>
  <c r="AO45" i="7"/>
  <c r="AL47" i="2"/>
  <c r="AO47" i="2"/>
  <c r="AB47" i="2"/>
  <c r="AD47" i="2" s="1"/>
  <c r="DC47" i="2"/>
  <c r="DD47" i="2" s="1"/>
  <c r="AP47" i="2"/>
  <c r="DW45" i="6"/>
  <c r="DX45" i="6" s="1"/>
  <c r="DC45" i="6"/>
  <c r="DD45" i="6" s="1"/>
  <c r="DL45" i="6"/>
  <c r="DM45" i="6" s="1"/>
  <c r="DW47" i="2"/>
  <c r="DX47" i="2" s="1"/>
  <c r="CE42" i="10"/>
  <c r="CF42" i="10"/>
  <c r="BT43" i="9"/>
  <c r="CF43" i="8"/>
  <c r="CG43" i="8" s="1"/>
  <c r="CI43" i="8" s="1"/>
  <c r="CJ43" i="8" s="1"/>
  <c r="CK43" i="8" s="1"/>
  <c r="CM43" i="8" s="1"/>
  <c r="E43" i="8" s="1"/>
  <c r="C44" i="8" s="1"/>
  <c r="DJ43" i="9"/>
  <c r="DK43" i="9" s="1"/>
  <c r="BP47" i="3"/>
  <c r="CW46" i="5" l="1"/>
  <c r="AF46" i="5"/>
  <c r="AG46" i="5" s="1"/>
  <c r="O46" i="5"/>
  <c r="Q46" i="5" s="1"/>
  <c r="R46" i="5" s="1"/>
  <c r="AS46" i="5" s="1"/>
  <c r="AA45" i="6"/>
  <c r="AB45" i="6" s="1"/>
  <c r="DM46" i="5"/>
  <c r="DQ46" i="5" s="1"/>
  <c r="CX46" i="5"/>
  <c r="CU46" i="5"/>
  <c r="CV46" i="5"/>
  <c r="AO46" i="5"/>
  <c r="AC45" i="6"/>
  <c r="T46" i="5"/>
  <c r="V46" i="5" s="1"/>
  <c r="DB46" i="5"/>
  <c r="DC46" i="5" s="1"/>
  <c r="AA46" i="4"/>
  <c r="AL46" i="4" s="1"/>
  <c r="AK46" i="4"/>
  <c r="DI46" i="4"/>
  <c r="DJ46" i="4"/>
  <c r="DK46" i="4"/>
  <c r="DH46" i="4"/>
  <c r="DG46" i="4"/>
  <c r="DV46" i="4"/>
  <c r="DU46" i="4"/>
  <c r="DS46" i="4"/>
  <c r="DR46" i="4"/>
  <c r="DT46" i="4"/>
  <c r="CX46" i="4"/>
  <c r="CY46" i="4"/>
  <c r="DB46" i="4"/>
  <c r="CZ46" i="4"/>
  <c r="DA46" i="4"/>
  <c r="U46" i="4"/>
  <c r="V46" i="4" s="1"/>
  <c r="AW46" i="4" s="1"/>
  <c r="AC46" i="4"/>
  <c r="Y46" i="5"/>
  <c r="BE47" i="1"/>
  <c r="BD47" i="1"/>
  <c r="T45" i="7"/>
  <c r="V45" i="7" s="1"/>
  <c r="O45" i="7"/>
  <c r="AE45" i="7"/>
  <c r="AG45" i="7" s="1"/>
  <c r="BC43" i="9"/>
  <c r="BD43" i="9" s="1"/>
  <c r="EU47" i="1"/>
  <c r="EV47" i="1" s="1"/>
  <c r="EW47" i="1" s="1"/>
  <c r="EX47" i="1" s="1"/>
  <c r="AZ43" i="9"/>
  <c r="DN45" i="6"/>
  <c r="DO45" i="6" s="1"/>
  <c r="DN47" i="2"/>
  <c r="DO47" i="2" s="1"/>
  <c r="AN47" i="2"/>
  <c r="AQ47" i="2"/>
  <c r="BD47" i="2" s="1"/>
  <c r="BX47" i="2"/>
  <c r="EB47" i="1"/>
  <c r="EC47" i="1"/>
  <c r="DY47" i="1"/>
  <c r="DZ47" i="1"/>
  <c r="EA47" i="1"/>
  <c r="CT45" i="7"/>
  <c r="CU45" i="7"/>
  <c r="CX45" i="7"/>
  <c r="CV45" i="7"/>
  <c r="CW45" i="7"/>
  <c r="DG45" i="7"/>
  <c r="DD45" i="7"/>
  <c r="DF45" i="7"/>
  <c r="DC45" i="7"/>
  <c r="DE45" i="7"/>
  <c r="DQ45" i="7"/>
  <c r="DN45" i="7"/>
  <c r="DP45" i="7"/>
  <c r="DR45" i="7"/>
  <c r="DO45" i="7"/>
  <c r="DU43" i="9"/>
  <c r="DV43" i="9" s="1"/>
  <c r="ES43" i="9"/>
  <c r="CG42" i="10"/>
  <c r="CH42" i="10" s="1"/>
  <c r="CJ42" i="10" s="1"/>
  <c r="CK42" i="10" s="1"/>
  <c r="CL42" i="10" s="1"/>
  <c r="CN42" i="10" s="1"/>
  <c r="E42" i="10" s="1"/>
  <c r="BQ47" i="3"/>
  <c r="BR47" i="3"/>
  <c r="BS47" i="3" s="1"/>
  <c r="W46" i="5" l="1"/>
  <c r="AK46" i="5" s="1"/>
  <c r="DG46" i="5"/>
  <c r="AM45" i="6"/>
  <c r="AL45" i="6"/>
  <c r="DO46" i="5"/>
  <c r="DN46" i="5"/>
  <c r="DR46" i="5"/>
  <c r="AM46" i="4"/>
  <c r="AN46" i="4" s="1"/>
  <c r="DP46" i="5"/>
  <c r="AO45" i="6"/>
  <c r="AP45" i="6"/>
  <c r="CY46" i="5"/>
  <c r="CZ46" i="5" s="1"/>
  <c r="AD45" i="6"/>
  <c r="BX45" i="6" s="1"/>
  <c r="DD46" i="5"/>
  <c r="X46" i="5"/>
  <c r="Z46" i="5" s="1"/>
  <c r="BT46" i="5" s="1"/>
  <c r="AP46" i="4"/>
  <c r="DE46" i="5"/>
  <c r="DF46" i="5"/>
  <c r="AO46" i="4"/>
  <c r="AB46" i="4"/>
  <c r="AD46" i="4" s="1"/>
  <c r="DL46" i="4"/>
  <c r="DM46" i="4" s="1"/>
  <c r="DC46" i="4"/>
  <c r="DD46" i="4" s="1"/>
  <c r="DW46" i="4"/>
  <c r="DX46" i="4" s="1"/>
  <c r="W45" i="7"/>
  <c r="AL45" i="7" s="1"/>
  <c r="Q45" i="7"/>
  <c r="R45" i="7" s="1"/>
  <c r="AS45" i="7" s="1"/>
  <c r="Y45" i="7"/>
  <c r="BF47" i="1"/>
  <c r="BG47" i="1"/>
  <c r="BE43" i="9"/>
  <c r="BF43" i="9" s="1"/>
  <c r="BG43" i="9" s="1"/>
  <c r="BF47" i="2"/>
  <c r="BG47" i="2"/>
  <c r="BH47" i="2" s="1"/>
  <c r="DH45" i="7"/>
  <c r="DI45" i="7" s="1"/>
  <c r="DY47" i="2"/>
  <c r="DZ47" i="2" s="1"/>
  <c r="EW47" i="2"/>
  <c r="DY45" i="6"/>
  <c r="DZ45" i="6" s="1"/>
  <c r="EW45" i="6"/>
  <c r="EX45" i="6" s="1"/>
  <c r="EY45" i="6" s="1"/>
  <c r="EZ45" i="6" s="1"/>
  <c r="CY45" i="7"/>
  <c r="CZ45" i="7" s="1"/>
  <c r="DS45" i="7"/>
  <c r="DT45" i="7" s="1"/>
  <c r="ED47" i="1"/>
  <c r="EE47" i="1" s="1"/>
  <c r="EF47" i="1" s="1"/>
  <c r="EG47" i="1" s="1"/>
  <c r="AS47" i="1" s="1"/>
  <c r="R47" i="1" s="1"/>
  <c r="U47" i="1" s="1"/>
  <c r="K44" i="8"/>
  <c r="M44" i="8" s="1"/>
  <c r="ET43" i="9"/>
  <c r="EU43" i="9" s="1"/>
  <c r="EV43" i="9" s="1"/>
  <c r="EA43" i="9"/>
  <c r="DZ43" i="9"/>
  <c r="DX43" i="9"/>
  <c r="DY43" i="9"/>
  <c r="DW43" i="9"/>
  <c r="C43" i="10"/>
  <c r="F43" i="8"/>
  <c r="I43" i="8" s="1"/>
  <c r="J43" i="8" s="1"/>
  <c r="D43" i="10" s="1"/>
  <c r="CD47" i="3"/>
  <c r="BW47" i="3"/>
  <c r="BX47" i="3" s="1"/>
  <c r="AL46" i="5" l="1"/>
  <c r="AM46" i="5" s="1"/>
  <c r="AI46" i="5"/>
  <c r="AH46" i="5"/>
  <c r="AN45" i="6"/>
  <c r="DS46" i="5"/>
  <c r="DT46" i="5" s="1"/>
  <c r="AQ45" i="6"/>
  <c r="BD45" i="6" s="1"/>
  <c r="AJ46" i="5"/>
  <c r="BC46" i="5" s="1"/>
  <c r="BE46" i="5" s="1"/>
  <c r="DH46" i="5"/>
  <c r="DI46" i="5" s="1"/>
  <c r="DJ46" i="5" s="1"/>
  <c r="DK46" i="5" s="1"/>
  <c r="DU46" i="5" s="1"/>
  <c r="DV46" i="5" s="1"/>
  <c r="DZ46" i="5" s="1"/>
  <c r="AQ46" i="4"/>
  <c r="BF46" i="4" s="1"/>
  <c r="BX46" i="4"/>
  <c r="DN46" i="4"/>
  <c r="DO46" i="4" s="1"/>
  <c r="EW46" i="4" s="1"/>
  <c r="EX46" i="4" s="1"/>
  <c r="EY46" i="4" s="1"/>
  <c r="EZ46" i="4" s="1"/>
  <c r="BB46" i="5"/>
  <c r="AZ46" i="5"/>
  <c r="AK45" i="7"/>
  <c r="AM45" i="7" s="1"/>
  <c r="X45" i="7"/>
  <c r="Z45" i="7" s="1"/>
  <c r="BI47" i="2"/>
  <c r="BJ47" i="2" s="1"/>
  <c r="BK47" i="2" s="1"/>
  <c r="AH45" i="7"/>
  <c r="AI45" i="7"/>
  <c r="BH47" i="1"/>
  <c r="BI47" i="1" s="1"/>
  <c r="DJ45" i="7"/>
  <c r="DK45" i="7" s="1"/>
  <c r="DU45" i="7" s="1"/>
  <c r="DV45" i="7" s="1"/>
  <c r="EE45" i="6"/>
  <c r="EB45" i="6"/>
  <c r="ED45" i="6"/>
  <c r="EC45" i="6"/>
  <c r="EA45" i="6"/>
  <c r="AV47" i="1"/>
  <c r="EX47" i="2"/>
  <c r="EY47" i="2" s="1"/>
  <c r="EZ47" i="2" s="1"/>
  <c r="EE47" i="2"/>
  <c r="ED47" i="2"/>
  <c r="EA47" i="2"/>
  <c r="EC47" i="2"/>
  <c r="EB47" i="2"/>
  <c r="EB43" i="9"/>
  <c r="EC43" i="9" s="1"/>
  <c r="ED43" i="9" s="1"/>
  <c r="EE43" i="9" s="1"/>
  <c r="AQ43" i="9" s="1"/>
  <c r="P43" i="9" s="1"/>
  <c r="F42" i="10"/>
  <c r="L43" i="10"/>
  <c r="N43" i="10" s="1"/>
  <c r="EM44" i="8"/>
  <c r="CU44" i="8"/>
  <c r="Q44" i="8"/>
  <c r="BZ47" i="3"/>
  <c r="CA47" i="3"/>
  <c r="BG45" i="6" l="1"/>
  <c r="BH45" i="6" s="1"/>
  <c r="BF45" i="6"/>
  <c r="BD46" i="4"/>
  <c r="ES46" i="5"/>
  <c r="ET46" i="5" s="1"/>
  <c r="EU46" i="5" s="1"/>
  <c r="EV46" i="5" s="1"/>
  <c r="EA46" i="5"/>
  <c r="DY46" i="5"/>
  <c r="DW46" i="5"/>
  <c r="DX46" i="5"/>
  <c r="BG46" i="4"/>
  <c r="BI46" i="4" s="1"/>
  <c r="DY46" i="4"/>
  <c r="DZ46" i="4" s="1"/>
  <c r="EA46" i="4" s="1"/>
  <c r="BD46" i="5"/>
  <c r="BF46" i="5" s="1"/>
  <c r="BG46" i="5" s="1"/>
  <c r="I42" i="10"/>
  <c r="J42" i="10" s="1"/>
  <c r="K42" i="10" s="1"/>
  <c r="I42" i="1" s="1"/>
  <c r="BI45" i="6"/>
  <c r="BJ45" i="6" s="1"/>
  <c r="BK45" i="6" s="1"/>
  <c r="AZ45" i="7"/>
  <c r="AJ45" i="7"/>
  <c r="BC45" i="7" s="1"/>
  <c r="BD45" i="7" s="1"/>
  <c r="BB45" i="7"/>
  <c r="BT45" i="7"/>
  <c r="ES45" i="7"/>
  <c r="ET45" i="7" s="1"/>
  <c r="EU45" i="7" s="1"/>
  <c r="EV45" i="7" s="1"/>
  <c r="S43" i="9"/>
  <c r="AT43" i="9" s="1"/>
  <c r="EF47" i="2"/>
  <c r="EG47" i="2" s="1"/>
  <c r="EH47" i="2" s="1"/>
  <c r="EI47" i="2" s="1"/>
  <c r="AU47" i="2" s="1"/>
  <c r="T47" i="2" s="1"/>
  <c r="W47" i="2" s="1"/>
  <c r="BC47" i="1"/>
  <c r="AW47" i="1"/>
  <c r="BW47" i="1"/>
  <c r="BX47" i="1" s="1"/>
  <c r="EF45" i="6"/>
  <c r="EG45" i="6" s="1"/>
  <c r="EH45" i="6" s="1"/>
  <c r="EI45" i="6" s="1"/>
  <c r="AU45" i="6" s="1"/>
  <c r="T45" i="6" s="1"/>
  <c r="DZ45" i="7"/>
  <c r="DX45" i="7"/>
  <c r="EA45" i="7"/>
  <c r="DW45" i="7"/>
  <c r="DY45" i="7"/>
  <c r="S44" i="8"/>
  <c r="X44" i="8"/>
  <c r="Z44" i="8" s="1"/>
  <c r="AI44" i="8"/>
  <c r="AJ44" i="8"/>
  <c r="CW44" i="8"/>
  <c r="DQ44" i="8"/>
  <c r="DF44" i="8"/>
  <c r="AS44" i="8"/>
  <c r="EN43" i="10"/>
  <c r="CV43" i="10"/>
  <c r="R43" i="10"/>
  <c r="CB47" i="3"/>
  <c r="CC47" i="3" s="1"/>
  <c r="CE47" i="3" s="1"/>
  <c r="CF47" i="3" s="1"/>
  <c r="CG47" i="3" s="1"/>
  <c r="CI47" i="3" s="1"/>
  <c r="E47" i="3" s="1"/>
  <c r="C48" i="3" s="1"/>
  <c r="EB46" i="5" l="1"/>
  <c r="EC46" i="5" s="1"/>
  <c r="ED46" i="5" s="1"/>
  <c r="EE46" i="5" s="1"/>
  <c r="AQ46" i="5" s="1"/>
  <c r="P46" i="5" s="1"/>
  <c r="S46" i="5" s="1"/>
  <c r="BH46" i="4"/>
  <c r="BJ46" i="4" s="1"/>
  <c r="BK46" i="4" s="1"/>
  <c r="EB46" i="4"/>
  <c r="ED46" i="4"/>
  <c r="EC46" i="4"/>
  <c r="EE46" i="4"/>
  <c r="BE45" i="7"/>
  <c r="BF45" i="7" s="1"/>
  <c r="BG45" i="7" s="1"/>
  <c r="W45" i="6"/>
  <c r="AX45" i="6" s="1"/>
  <c r="BU43" i="9"/>
  <c r="BV43" i="9" s="1"/>
  <c r="BA43" i="9"/>
  <c r="BM43" i="9" s="1"/>
  <c r="AU43" i="9"/>
  <c r="AV43" i="9" s="1"/>
  <c r="AW43" i="9" s="1"/>
  <c r="AX47" i="2"/>
  <c r="EB45" i="7"/>
  <c r="EC45" i="7" s="1"/>
  <c r="ED45" i="7" s="1"/>
  <c r="EE45" i="7" s="1"/>
  <c r="AQ45" i="7" s="1"/>
  <c r="P45" i="7" s="1"/>
  <c r="S45" i="7" s="1"/>
  <c r="AZ47" i="1"/>
  <c r="BA47" i="1" s="1"/>
  <c r="AX47" i="1"/>
  <c r="AY47" i="1" s="1"/>
  <c r="BJ47" i="1"/>
  <c r="BK47" i="1" s="1"/>
  <c r="BO47" i="1"/>
  <c r="AA44" i="8"/>
  <c r="AL44" i="8" s="1"/>
  <c r="DR44" i="8"/>
  <c r="DU44" i="8"/>
  <c r="DV44" i="8"/>
  <c r="DT44" i="8"/>
  <c r="DS44" i="8"/>
  <c r="AT46" i="5"/>
  <c r="CZ44" i="8"/>
  <c r="DB44" i="8"/>
  <c r="DA44" i="8"/>
  <c r="CX44" i="8"/>
  <c r="CY44" i="8"/>
  <c r="AK44" i="8"/>
  <c r="AK43" i="10"/>
  <c r="AJ43" i="10"/>
  <c r="Y43" i="10"/>
  <c r="AA43" i="10" s="1"/>
  <c r="T43" i="10"/>
  <c r="DG43" i="10"/>
  <c r="CX43" i="10"/>
  <c r="DR43" i="10"/>
  <c r="AT43" i="10"/>
  <c r="DK44" i="8"/>
  <c r="DI44" i="8"/>
  <c r="DG44" i="8"/>
  <c r="DH44" i="8"/>
  <c r="DJ44" i="8"/>
  <c r="AC44" i="8"/>
  <c r="U44" i="8"/>
  <c r="V44" i="8" s="1"/>
  <c r="AW44" i="8" s="1"/>
  <c r="EF46" i="4" l="1"/>
  <c r="EG46" i="4" s="1"/>
  <c r="EH46" i="4" s="1"/>
  <c r="EI46" i="4" s="1"/>
  <c r="AU46" i="4" s="1"/>
  <c r="T46" i="4" s="1"/>
  <c r="W46" i="4" s="1"/>
  <c r="AX46" i="4" s="1"/>
  <c r="AY46" i="4" s="1"/>
  <c r="AZ46" i="4" s="1"/>
  <c r="BA46" i="4" s="1"/>
  <c r="AX43" i="9"/>
  <c r="AY43" i="9" s="1"/>
  <c r="BY45" i="6"/>
  <c r="BZ45" i="6" s="1"/>
  <c r="AY45" i="6"/>
  <c r="AZ45" i="6" s="1"/>
  <c r="BA45" i="6" s="1"/>
  <c r="BE45" i="6"/>
  <c r="BQ45" i="6" s="1"/>
  <c r="BH43" i="9"/>
  <c r="BI43" i="9" s="1"/>
  <c r="BK43" i="9" s="1"/>
  <c r="BY47" i="2"/>
  <c r="BZ47" i="2" s="1"/>
  <c r="BE47" i="2"/>
  <c r="BL47" i="2" s="1"/>
  <c r="BM47" i="2" s="1"/>
  <c r="AY47" i="2"/>
  <c r="BB47" i="2" s="1"/>
  <c r="BC47" i="2" s="1"/>
  <c r="BM47" i="1"/>
  <c r="BL47" i="1"/>
  <c r="AT45" i="7"/>
  <c r="AB44" i="8"/>
  <c r="AD44" i="8" s="1"/>
  <c r="BX44" i="8" s="1"/>
  <c r="AO44" i="8"/>
  <c r="BQ47" i="1"/>
  <c r="BP47" i="1"/>
  <c r="AM44" i="8"/>
  <c r="AN44" i="8" s="1"/>
  <c r="AP44" i="8"/>
  <c r="BN43" i="9"/>
  <c r="BO43" i="9"/>
  <c r="BA46" i="5"/>
  <c r="AU46" i="5"/>
  <c r="BU46" i="5"/>
  <c r="BV46" i="5" s="1"/>
  <c r="DJ43" i="10"/>
  <c r="DL43" i="10"/>
  <c r="DH43" i="10"/>
  <c r="DI43" i="10"/>
  <c r="DK43" i="10"/>
  <c r="DC44" i="8"/>
  <c r="DD44" i="8" s="1"/>
  <c r="DL44" i="8"/>
  <c r="DM44" i="8" s="1"/>
  <c r="V43" i="10"/>
  <c r="W43" i="10" s="1"/>
  <c r="AX43" i="10" s="1"/>
  <c r="AD43" i="10"/>
  <c r="CY43" i="10"/>
  <c r="DB43" i="10"/>
  <c r="CZ43" i="10"/>
  <c r="DC43" i="10"/>
  <c r="DA43" i="10"/>
  <c r="AB43" i="10"/>
  <c r="AP43" i="10" s="1"/>
  <c r="DT43" i="10"/>
  <c r="DS43" i="10"/>
  <c r="DU43" i="10"/>
  <c r="DV43" i="10"/>
  <c r="DW43" i="10"/>
  <c r="AL43" i="10"/>
  <c r="DW44" i="8"/>
  <c r="DX44" i="8" s="1"/>
  <c r="F47" i="3"/>
  <c r="H47" i="4" s="1"/>
  <c r="G48" i="3"/>
  <c r="I48" i="3" s="1"/>
  <c r="BE46" i="4" l="1"/>
  <c r="BY46" i="4"/>
  <c r="BZ46" i="4" s="1"/>
  <c r="BB46" i="4"/>
  <c r="BC46" i="4" s="1"/>
  <c r="BQ46" i="4"/>
  <c r="BL46" i="4"/>
  <c r="BM46" i="4" s="1"/>
  <c r="BN47" i="1"/>
  <c r="BQ47" i="2"/>
  <c r="BS47" i="2" s="1"/>
  <c r="AZ47" i="2"/>
  <c r="BA47" i="2" s="1"/>
  <c r="BJ43" i="9"/>
  <c r="BL43" i="9" s="1"/>
  <c r="BL45" i="6"/>
  <c r="BM45" i="6" s="1"/>
  <c r="BO45" i="6" s="1"/>
  <c r="BB45" i="6"/>
  <c r="BC45" i="6" s="1"/>
  <c r="AQ44" i="8"/>
  <c r="BD44" i="8" s="1"/>
  <c r="BR47" i="1"/>
  <c r="BO47" i="2"/>
  <c r="BN47" i="2"/>
  <c r="BA45" i="7"/>
  <c r="AU45" i="7"/>
  <c r="BU45" i="7"/>
  <c r="BV45" i="7" s="1"/>
  <c r="BS45" i="6"/>
  <c r="BR45" i="6"/>
  <c r="DN44" i="8"/>
  <c r="DO44" i="8" s="1"/>
  <c r="DY44" i="8" s="1"/>
  <c r="DZ44" i="8" s="1"/>
  <c r="AM43" i="10"/>
  <c r="AQ43" i="10"/>
  <c r="AR43" i="10" s="1"/>
  <c r="AX46" i="5"/>
  <c r="AY46" i="5" s="1"/>
  <c r="AV46" i="5"/>
  <c r="AW46" i="5" s="1"/>
  <c r="AN43" i="10"/>
  <c r="BH46" i="5"/>
  <c r="BI46" i="5" s="1"/>
  <c r="BM46" i="5"/>
  <c r="AC43" i="10"/>
  <c r="AE43" i="10" s="1"/>
  <c r="DM43" i="10"/>
  <c r="DN43" i="10" s="1"/>
  <c r="BP43" i="9"/>
  <c r="DX43" i="10"/>
  <c r="DY43" i="10" s="1"/>
  <c r="DD43" i="10"/>
  <c r="DE43" i="10" s="1"/>
  <c r="EI48" i="3"/>
  <c r="CQ48" i="3"/>
  <c r="M48" i="3"/>
  <c r="BS47" i="1" l="1"/>
  <c r="BO46" i="4"/>
  <c r="BN46" i="4"/>
  <c r="BS46" i="4"/>
  <c r="BR46" i="4"/>
  <c r="BR47" i="2"/>
  <c r="BT47" i="2" s="1"/>
  <c r="BF44" i="8"/>
  <c r="BT47" i="1"/>
  <c r="BU47" i="1" s="1"/>
  <c r="BG44" i="8"/>
  <c r="BI44" i="8" s="1"/>
  <c r="BN45" i="6"/>
  <c r="BP45" i="6" s="1"/>
  <c r="BP47" i="2"/>
  <c r="BT45" i="6"/>
  <c r="BM45" i="7"/>
  <c r="BH45" i="7"/>
  <c r="BI45" i="7" s="1"/>
  <c r="CF47" i="1"/>
  <c r="BY47" i="1"/>
  <c r="BZ47" i="1" s="1"/>
  <c r="AX45" i="7"/>
  <c r="AY45" i="7" s="1"/>
  <c r="AV45" i="7"/>
  <c r="AW45" i="7" s="1"/>
  <c r="EW44" i="8"/>
  <c r="EX44" i="8" s="1"/>
  <c r="EY44" i="8" s="1"/>
  <c r="EZ44" i="8" s="1"/>
  <c r="BQ43" i="9"/>
  <c r="BW43" i="9" s="1"/>
  <c r="BX43" i="9" s="1"/>
  <c r="BE43" i="10"/>
  <c r="EE44" i="8"/>
  <c r="EA44" i="8"/>
  <c r="EB44" i="8"/>
  <c r="EC44" i="8"/>
  <c r="ED44" i="8"/>
  <c r="BR43" i="9"/>
  <c r="BS43" i="9" s="1"/>
  <c r="DO43" i="10"/>
  <c r="DP43" i="10" s="1"/>
  <c r="BY43" i="10"/>
  <c r="BG43" i="10"/>
  <c r="BN46" i="5"/>
  <c r="BO46" i="5"/>
  <c r="BK46" i="5"/>
  <c r="BJ46" i="5"/>
  <c r="AO43" i="10"/>
  <c r="DM48" i="3"/>
  <c r="CS48" i="3"/>
  <c r="AO48" i="3"/>
  <c r="DB48" i="3"/>
  <c r="AE48" i="3"/>
  <c r="AF48" i="3"/>
  <c r="O48" i="3"/>
  <c r="T48" i="3"/>
  <c r="V48" i="3" s="1"/>
  <c r="BP46" i="4" l="1"/>
  <c r="BT46" i="4"/>
  <c r="BH44" i="8"/>
  <c r="BJ44" i="8" s="1"/>
  <c r="BK44" i="8" s="1"/>
  <c r="BU47" i="2"/>
  <c r="CA47" i="2" s="1"/>
  <c r="CB47" i="2" s="1"/>
  <c r="CD47" i="2" s="1"/>
  <c r="BU45" i="6"/>
  <c r="CH45" i="6" s="1"/>
  <c r="BV47" i="2"/>
  <c r="BW47" i="2" s="1"/>
  <c r="BV45" i="6"/>
  <c r="BW45" i="6" s="1"/>
  <c r="CC47" i="1"/>
  <c r="CB47" i="1"/>
  <c r="BK45" i="7"/>
  <c r="BJ45" i="7"/>
  <c r="BO45" i="7"/>
  <c r="BN45" i="7"/>
  <c r="CD43" i="9"/>
  <c r="BL46" i="5"/>
  <c r="BP46" i="5"/>
  <c r="DZ43" i="10"/>
  <c r="EA43" i="10" s="1"/>
  <c r="EX43" i="10"/>
  <c r="BH43" i="10"/>
  <c r="CA43" i="9"/>
  <c r="BZ43" i="9"/>
  <c r="EF44" i="8"/>
  <c r="EG44" i="8" s="1"/>
  <c r="EH44" i="8" s="1"/>
  <c r="EI44" i="8" s="1"/>
  <c r="AU44" i="8" s="1"/>
  <c r="T44" i="8" s="1"/>
  <c r="W44" i="8" s="1"/>
  <c r="Q48" i="3"/>
  <c r="R48" i="3" s="1"/>
  <c r="AS48" i="3" s="1"/>
  <c r="Y48" i="3"/>
  <c r="AG48" i="3"/>
  <c r="CX48" i="3"/>
  <c r="CU48" i="3"/>
  <c r="CW48" i="3"/>
  <c r="CT48" i="3"/>
  <c r="CV48" i="3"/>
  <c r="DG48" i="3"/>
  <c r="DE48" i="3"/>
  <c r="DF48" i="3"/>
  <c r="DD48" i="3"/>
  <c r="DC48" i="3"/>
  <c r="W48" i="3"/>
  <c r="AK48" i="3" s="1"/>
  <c r="DR48" i="3"/>
  <c r="DQ48" i="3"/>
  <c r="DP48" i="3"/>
  <c r="DN48" i="3"/>
  <c r="DO48" i="3"/>
  <c r="BV46" i="4" l="1"/>
  <c r="BW46" i="4" s="1"/>
  <c r="BU46" i="4"/>
  <c r="CA46" i="4" s="1"/>
  <c r="CB46" i="4" s="1"/>
  <c r="CE46" i="4" s="1"/>
  <c r="CH47" i="2"/>
  <c r="CA45" i="6"/>
  <c r="CB45" i="6" s="1"/>
  <c r="CD45" i="6" s="1"/>
  <c r="CE47" i="2"/>
  <c r="CF47" i="2" s="1"/>
  <c r="CG47" i="2" s="1"/>
  <c r="CI47" i="2" s="1"/>
  <c r="CJ47" i="2" s="1"/>
  <c r="CK47" i="2" s="1"/>
  <c r="CM47" i="2" s="1"/>
  <c r="E47" i="2" s="1"/>
  <c r="C48" i="2" s="1"/>
  <c r="BP45" i="7"/>
  <c r="BL45" i="7"/>
  <c r="CD47" i="1"/>
  <c r="CE47" i="1" s="1"/>
  <c r="CG47" i="1" s="1"/>
  <c r="CH47" i="1" s="1"/>
  <c r="CI47" i="1" s="1"/>
  <c r="CK47" i="1" s="1"/>
  <c r="E47" i="1" s="1"/>
  <c r="F47" i="1" s="1"/>
  <c r="H47" i="2" s="1"/>
  <c r="BQ46" i="5"/>
  <c r="CD46" i="5" s="1"/>
  <c r="BR46" i="5"/>
  <c r="BS46" i="5" s="1"/>
  <c r="AX44" i="8"/>
  <c r="BI43" i="10"/>
  <c r="BJ43" i="10"/>
  <c r="CB43" i="9"/>
  <c r="CC43" i="9" s="1"/>
  <c r="CE43" i="9" s="1"/>
  <c r="CF43" i="9" s="1"/>
  <c r="CG43" i="9" s="1"/>
  <c r="CI43" i="9" s="1"/>
  <c r="E43" i="9" s="1"/>
  <c r="C44" i="9" s="1"/>
  <c r="EY43" i="10"/>
  <c r="EZ43" i="10" s="1"/>
  <c r="FA43" i="10" s="1"/>
  <c r="EB43" i="10"/>
  <c r="ED43" i="10"/>
  <c r="EE43" i="10"/>
  <c r="EF43" i="10"/>
  <c r="EC43" i="10"/>
  <c r="X48" i="3"/>
  <c r="Z48" i="3" s="1"/>
  <c r="BT48" i="3" s="1"/>
  <c r="AH48" i="3"/>
  <c r="CY48" i="3"/>
  <c r="CZ48" i="3" s="1"/>
  <c r="AI48" i="3"/>
  <c r="DS48" i="3"/>
  <c r="DT48" i="3" s="1"/>
  <c r="AL48" i="3"/>
  <c r="AM48" i="3" s="1"/>
  <c r="DH48" i="3"/>
  <c r="DI48" i="3" s="1"/>
  <c r="CH46" i="4" l="1"/>
  <c r="CD46" i="4"/>
  <c r="CF46" i="4" s="1"/>
  <c r="CG46" i="4" s="1"/>
  <c r="CI46" i="4" s="1"/>
  <c r="CJ46" i="4" s="1"/>
  <c r="CK46" i="4" s="1"/>
  <c r="CM46" i="4" s="1"/>
  <c r="E46" i="4" s="1"/>
  <c r="C47" i="4" s="1"/>
  <c r="BR45" i="7"/>
  <c r="BS45" i="7" s="1"/>
  <c r="CE45" i="6"/>
  <c r="CF45" i="6" s="1"/>
  <c r="CG45" i="6" s="1"/>
  <c r="CI45" i="6" s="1"/>
  <c r="CJ45" i="6" s="1"/>
  <c r="CK45" i="6" s="1"/>
  <c r="CM45" i="6" s="1"/>
  <c r="E45" i="6" s="1"/>
  <c r="C46" i="6" s="1"/>
  <c r="BQ45" i="7"/>
  <c r="BW45" i="7" s="1"/>
  <c r="BX45" i="7" s="1"/>
  <c r="C48" i="1"/>
  <c r="G48" i="1" s="1"/>
  <c r="K48" i="1" s="1"/>
  <c r="BW46" i="5"/>
  <c r="BX46" i="5" s="1"/>
  <c r="BZ46" i="5" s="1"/>
  <c r="F47" i="2"/>
  <c r="I47" i="2" s="1"/>
  <c r="BK43" i="10"/>
  <c r="BL43" i="10" s="1"/>
  <c r="AJ48" i="3"/>
  <c r="BC48" i="3" s="1"/>
  <c r="EG43" i="10"/>
  <c r="EH43" i="10" s="1"/>
  <c r="EI43" i="10" s="1"/>
  <c r="EJ43" i="10" s="1"/>
  <c r="AV43" i="10" s="1"/>
  <c r="U43" i="10" s="1"/>
  <c r="X43" i="10" s="1"/>
  <c r="BE44" i="8"/>
  <c r="AY44" i="8"/>
  <c r="BY44" i="8"/>
  <c r="BZ44" i="8" s="1"/>
  <c r="DJ48" i="3"/>
  <c r="DK48" i="3" s="1"/>
  <c r="DU48" i="3" s="1"/>
  <c r="DV48" i="3" s="1"/>
  <c r="BB48" i="3"/>
  <c r="AZ48" i="3"/>
  <c r="F46" i="4" l="1"/>
  <c r="I46" i="4" s="1"/>
  <c r="J46" i="4" s="1"/>
  <c r="D46" i="6" s="1"/>
  <c r="D46" i="7" s="1"/>
  <c r="G46" i="8" s="1"/>
  <c r="J47" i="2"/>
  <c r="D47" i="4" s="1"/>
  <c r="K47" i="4" s="1"/>
  <c r="M47" i="4" s="1"/>
  <c r="CD45" i="7"/>
  <c r="CA46" i="5"/>
  <c r="CB46" i="5" s="1"/>
  <c r="CC46" i="5" s="1"/>
  <c r="CE46" i="5" s="1"/>
  <c r="CF46" i="5" s="1"/>
  <c r="CG46" i="5" s="1"/>
  <c r="CI46" i="5" s="1"/>
  <c r="E46" i="5" s="1"/>
  <c r="C47" i="5" s="1"/>
  <c r="BZ45" i="7"/>
  <c r="CA45" i="7"/>
  <c r="K48" i="2"/>
  <c r="M48" i="2" s="1"/>
  <c r="O48" i="1"/>
  <c r="CS48" i="1"/>
  <c r="EK48" i="1"/>
  <c r="F43" i="9"/>
  <c r="H43" i="10" s="1"/>
  <c r="BL44" i="8"/>
  <c r="BM44" i="8" s="1"/>
  <c r="BQ44" i="8"/>
  <c r="G44" i="9"/>
  <c r="I44" i="9" s="1"/>
  <c r="ES48" i="3"/>
  <c r="ET48" i="3" s="1"/>
  <c r="EU48" i="3" s="1"/>
  <c r="EV48" i="3" s="1"/>
  <c r="BB44" i="8"/>
  <c r="BC44" i="8" s="1"/>
  <c r="AZ44" i="8"/>
  <c r="BA44" i="8" s="1"/>
  <c r="AY43" i="10"/>
  <c r="BD48" i="3"/>
  <c r="BE48" i="3"/>
  <c r="EA48" i="3"/>
  <c r="DW48" i="3"/>
  <c r="DZ48" i="3"/>
  <c r="DY48" i="3"/>
  <c r="DX48" i="3"/>
  <c r="D47" i="5" l="1"/>
  <c r="G47" i="6" s="1"/>
  <c r="K46" i="6"/>
  <c r="M46" i="6" s="1"/>
  <c r="CU46" i="6" s="1"/>
  <c r="CU48" i="1"/>
  <c r="DO48" i="1"/>
  <c r="AQ48" i="1"/>
  <c r="DD48" i="1"/>
  <c r="AG48" i="1"/>
  <c r="Q48" i="1"/>
  <c r="V48" i="1"/>
  <c r="X48" i="1" s="1"/>
  <c r="AH48" i="1"/>
  <c r="Q48" i="2"/>
  <c r="EM48" i="2"/>
  <c r="CU48" i="2"/>
  <c r="Q47" i="4"/>
  <c r="EM47" i="4"/>
  <c r="CU47" i="4"/>
  <c r="F45" i="6"/>
  <c r="I45" i="6" s="1"/>
  <c r="J45" i="6" s="1"/>
  <c r="D45" i="8" s="1"/>
  <c r="D45" i="9" s="1"/>
  <c r="G45" i="10" s="1"/>
  <c r="CB45" i="7"/>
  <c r="CC45" i="7" s="1"/>
  <c r="CE45" i="7" s="1"/>
  <c r="CF45" i="7" s="1"/>
  <c r="CG45" i="7" s="1"/>
  <c r="CI45" i="7" s="1"/>
  <c r="E45" i="7" s="1"/>
  <c r="C46" i="7" s="1"/>
  <c r="BS44" i="8"/>
  <c r="BR44" i="8"/>
  <c r="BF43" i="10"/>
  <c r="AZ43" i="10"/>
  <c r="BZ43" i="10"/>
  <c r="CA43" i="10" s="1"/>
  <c r="BO44" i="8"/>
  <c r="BN44" i="8"/>
  <c r="CQ44" i="9"/>
  <c r="EI44" i="9"/>
  <c r="M44" i="9"/>
  <c r="EB48" i="3"/>
  <c r="EC48" i="3" s="1"/>
  <c r="ED48" i="3" s="1"/>
  <c r="EE48" i="3" s="1"/>
  <c r="AQ48" i="3" s="1"/>
  <c r="P48" i="3" s="1"/>
  <c r="S48" i="3" s="1"/>
  <c r="BF48" i="3"/>
  <c r="BG48" i="3" s="1"/>
  <c r="G47" i="5" l="1"/>
  <c r="I47" i="5" s="1"/>
  <c r="Q46" i="6"/>
  <c r="AI46" i="6" s="1"/>
  <c r="EM46" i="6"/>
  <c r="Y48" i="1"/>
  <c r="AM48" i="1" s="1"/>
  <c r="CW46" i="6"/>
  <c r="AS46" i="6"/>
  <c r="DF46" i="6"/>
  <c r="DQ46" i="6"/>
  <c r="DF47" i="4"/>
  <c r="CW47" i="4"/>
  <c r="DQ47" i="4"/>
  <c r="AS47" i="4"/>
  <c r="AA48" i="1"/>
  <c r="S48" i="1"/>
  <c r="T48" i="1" s="1"/>
  <c r="AU48" i="1" s="1"/>
  <c r="AI48" i="1"/>
  <c r="X47" i="4"/>
  <c r="Z47" i="4" s="1"/>
  <c r="AI47" i="4"/>
  <c r="AJ47" i="4"/>
  <c r="S47" i="4"/>
  <c r="DI48" i="1"/>
  <c r="DH48" i="1"/>
  <c r="DE48" i="1"/>
  <c r="DF48" i="1"/>
  <c r="DG48" i="1"/>
  <c r="DQ48" i="2"/>
  <c r="AS48" i="2"/>
  <c r="CW48" i="2"/>
  <c r="DF48" i="2"/>
  <c r="DQ48" i="1"/>
  <c r="DT48" i="1"/>
  <c r="DS48" i="1"/>
  <c r="DP48" i="1"/>
  <c r="DR48" i="1"/>
  <c r="S48" i="2"/>
  <c r="AJ48" i="2"/>
  <c r="AI48" i="2"/>
  <c r="X48" i="2"/>
  <c r="Z48" i="2" s="1"/>
  <c r="CV48" i="1"/>
  <c r="CZ48" i="1"/>
  <c r="CY48" i="1"/>
  <c r="CX48" i="1"/>
  <c r="CW48" i="1"/>
  <c r="BT44" i="8"/>
  <c r="CS44" i="9"/>
  <c r="AO44" i="9"/>
  <c r="DM44" i="9"/>
  <c r="DB44" i="9"/>
  <c r="BC43" i="10"/>
  <c r="BD43" i="10" s="1"/>
  <c r="BA43" i="10"/>
  <c r="BB43" i="10" s="1"/>
  <c r="BM43" i="10"/>
  <c r="BN43" i="10" s="1"/>
  <c r="BR43" i="10"/>
  <c r="F46" i="5"/>
  <c r="H46" i="6" s="1"/>
  <c r="O44" i="9"/>
  <c r="AE44" i="9"/>
  <c r="AF44" i="9"/>
  <c r="T44" i="9"/>
  <c r="V44" i="9" s="1"/>
  <c r="BP44" i="8"/>
  <c r="AT48" i="3"/>
  <c r="X46" i="6" l="1"/>
  <c r="Z46" i="6" s="1"/>
  <c r="AJ48" i="1"/>
  <c r="S46" i="6"/>
  <c r="AC46" i="6" s="1"/>
  <c r="Z48" i="1"/>
  <c r="AB48" i="1" s="1"/>
  <c r="BV48" i="1" s="1"/>
  <c r="AN48" i="1"/>
  <c r="AO48" i="1" s="1"/>
  <c r="AK48" i="2"/>
  <c r="AK48" i="1"/>
  <c r="AL48" i="1" s="1"/>
  <c r="AJ46" i="6"/>
  <c r="AK46" i="6" s="1"/>
  <c r="G46" i="7"/>
  <c r="I46" i="7" s="1"/>
  <c r="M46" i="7" s="1"/>
  <c r="DA48" i="1"/>
  <c r="DB48" i="1" s="1"/>
  <c r="AA48" i="2"/>
  <c r="AB48" i="2" s="1"/>
  <c r="DU48" i="1"/>
  <c r="DV48" i="1" s="1"/>
  <c r="DS48" i="2"/>
  <c r="DT48" i="2"/>
  <c r="DU48" i="2"/>
  <c r="DR48" i="2"/>
  <c r="DV48" i="2"/>
  <c r="CX47" i="4"/>
  <c r="DA47" i="4"/>
  <c r="DB47" i="4"/>
  <c r="CZ47" i="4"/>
  <c r="CY47" i="4"/>
  <c r="DG47" i="4"/>
  <c r="DI47" i="4"/>
  <c r="DK47" i="4"/>
  <c r="DJ47" i="4"/>
  <c r="DH47" i="4"/>
  <c r="U47" i="4"/>
  <c r="V47" i="4" s="1"/>
  <c r="AW47" i="4" s="1"/>
  <c r="AC47" i="4"/>
  <c r="DR46" i="6"/>
  <c r="DU46" i="6"/>
  <c r="DS46" i="6"/>
  <c r="DV46" i="6"/>
  <c r="DT46" i="6"/>
  <c r="DK46" i="6"/>
  <c r="DH46" i="6"/>
  <c r="DI46" i="6"/>
  <c r="DJ46" i="6"/>
  <c r="DG46" i="6"/>
  <c r="AK47" i="4"/>
  <c r="DK48" i="2"/>
  <c r="DH48" i="2"/>
  <c r="DI48" i="2"/>
  <c r="DJ48" i="2"/>
  <c r="DG48" i="2"/>
  <c r="AA47" i="4"/>
  <c r="AO47" i="4" s="1"/>
  <c r="CY46" i="6"/>
  <c r="DA46" i="6"/>
  <c r="CZ46" i="6"/>
  <c r="CX46" i="6"/>
  <c r="DB46" i="6"/>
  <c r="U48" i="2"/>
  <c r="V48" i="2" s="1"/>
  <c r="AW48" i="2" s="1"/>
  <c r="AC48" i="2"/>
  <c r="CX48" i="2"/>
  <c r="CY48" i="2"/>
  <c r="CZ48" i="2"/>
  <c r="DA48" i="2"/>
  <c r="DB48" i="2"/>
  <c r="DJ48" i="1"/>
  <c r="DK48" i="1" s="1"/>
  <c r="DS47" i="4"/>
  <c r="DV47" i="4"/>
  <c r="DT47" i="4"/>
  <c r="DU47" i="4"/>
  <c r="DR47" i="4"/>
  <c r="F45" i="7"/>
  <c r="H45" i="8" s="1"/>
  <c r="W44" i="9"/>
  <c r="AK44" i="9" s="1"/>
  <c r="BV44" i="8"/>
  <c r="BW44" i="8" s="1"/>
  <c r="CQ47" i="5"/>
  <c r="M47" i="5"/>
  <c r="EI47" i="5"/>
  <c r="BT43" i="10"/>
  <c r="BS43" i="10"/>
  <c r="CX44" i="9"/>
  <c r="CT44" i="9"/>
  <c r="CU44" i="9"/>
  <c r="CV44" i="9"/>
  <c r="CW44" i="9"/>
  <c r="BP43" i="10"/>
  <c r="BO43" i="10"/>
  <c r="BU44" i="8"/>
  <c r="AG44" i="9"/>
  <c r="DC44" i="9"/>
  <c r="DD44" i="9"/>
  <c r="DE44" i="9"/>
  <c r="DF44" i="9"/>
  <c r="DG44" i="9"/>
  <c r="Y44" i="9"/>
  <c r="Q44" i="9"/>
  <c r="R44" i="9" s="1"/>
  <c r="AS44" i="9" s="1"/>
  <c r="DN44" i="9"/>
  <c r="DR44" i="9"/>
  <c r="DP44" i="9"/>
  <c r="DO44" i="9"/>
  <c r="DQ44" i="9"/>
  <c r="BA48" i="3"/>
  <c r="AU48" i="3"/>
  <c r="BU48" i="3"/>
  <c r="BV48" i="3" s="1"/>
  <c r="BD48" i="1" l="1"/>
  <c r="AA46" i="6"/>
  <c r="AL46" i="6" s="1"/>
  <c r="U46" i="6"/>
  <c r="V46" i="6" s="1"/>
  <c r="AW46" i="6" s="1"/>
  <c r="BB48" i="1"/>
  <c r="BE48" i="1"/>
  <c r="BG48" i="1" s="1"/>
  <c r="AO48" i="2"/>
  <c r="AP48" i="2"/>
  <c r="AL48" i="2"/>
  <c r="AM48" i="2"/>
  <c r="DL48" i="1"/>
  <c r="DM48" i="1" s="1"/>
  <c r="DW48" i="1" s="1"/>
  <c r="DX48" i="1" s="1"/>
  <c r="CQ46" i="7"/>
  <c r="DB46" i="7" s="1"/>
  <c r="EI46" i="7"/>
  <c r="AH44" i="9"/>
  <c r="AL44" i="9"/>
  <c r="AM44" i="9" s="1"/>
  <c r="AI44" i="9"/>
  <c r="AB47" i="4"/>
  <c r="AD47" i="4" s="1"/>
  <c r="BX47" i="4" s="1"/>
  <c r="AL47" i="4"/>
  <c r="DW46" i="6"/>
  <c r="DX46" i="6" s="1"/>
  <c r="X44" i="9"/>
  <c r="Z44" i="9" s="1"/>
  <c r="DW47" i="4"/>
  <c r="DX47" i="4" s="1"/>
  <c r="DC46" i="6"/>
  <c r="DD46" i="6" s="1"/>
  <c r="O46" i="7"/>
  <c r="AF46" i="7"/>
  <c r="T46" i="7"/>
  <c r="V46" i="7" s="1"/>
  <c r="AE46" i="7"/>
  <c r="DL47" i="4"/>
  <c r="DM47" i="4" s="1"/>
  <c r="AD48" i="2"/>
  <c r="AP47" i="4"/>
  <c r="AQ47" i="4" s="1"/>
  <c r="DW48" i="2"/>
  <c r="DX48" i="2" s="1"/>
  <c r="AM47" i="4"/>
  <c r="DL48" i="2"/>
  <c r="DM48" i="2" s="1"/>
  <c r="DC48" i="2"/>
  <c r="DD48" i="2" s="1"/>
  <c r="DL46" i="6"/>
  <c r="DM46" i="6" s="1"/>
  <c r="DC47" i="4"/>
  <c r="DD47" i="4" s="1"/>
  <c r="BQ43" i="10"/>
  <c r="DS44" i="9"/>
  <c r="DT44" i="9" s="1"/>
  <c r="DH44" i="9"/>
  <c r="DI44" i="9" s="1"/>
  <c r="T47" i="5"/>
  <c r="V47" i="5" s="1"/>
  <c r="AE47" i="5"/>
  <c r="O47" i="5"/>
  <c r="AF47" i="5"/>
  <c r="CH44" i="8"/>
  <c r="CA44" i="8"/>
  <c r="CB44" i="8" s="1"/>
  <c r="CY44" i="9"/>
  <c r="CZ44" i="9" s="1"/>
  <c r="DB47" i="5"/>
  <c r="AO47" i="5"/>
  <c r="CS47" i="5"/>
  <c r="DM47" i="5"/>
  <c r="BU43" i="10"/>
  <c r="AX48" i="3"/>
  <c r="AY48" i="3" s="1"/>
  <c r="AV48" i="3"/>
  <c r="AW48" i="3" s="1"/>
  <c r="BH48" i="3"/>
  <c r="BI48" i="3" s="1"/>
  <c r="BM48" i="3"/>
  <c r="AM46" i="6" l="1"/>
  <c r="AN46" i="6" s="1"/>
  <c r="AO46" i="6"/>
  <c r="AQ48" i="2"/>
  <c r="BF48" i="2" s="1"/>
  <c r="AB46" i="6"/>
  <c r="AD46" i="6" s="1"/>
  <c r="BX46" i="6" s="1"/>
  <c r="AP46" i="6"/>
  <c r="AN48" i="2"/>
  <c r="BG48" i="2" s="1"/>
  <c r="EU48" i="1"/>
  <c r="EV48" i="1" s="1"/>
  <c r="EW48" i="1" s="1"/>
  <c r="EX48" i="1" s="1"/>
  <c r="BF48" i="1"/>
  <c r="BH48" i="1" s="1"/>
  <c r="BI48" i="1" s="1"/>
  <c r="CS46" i="7"/>
  <c r="CV46" i="7" s="1"/>
  <c r="AO46" i="7"/>
  <c r="DM46" i="7"/>
  <c r="DP46" i="7" s="1"/>
  <c r="AJ44" i="9"/>
  <c r="BC44" i="9" s="1"/>
  <c r="BD44" i="9" s="1"/>
  <c r="AN47" i="4"/>
  <c r="BG47" i="4" s="1"/>
  <c r="AG46" i="7"/>
  <c r="W46" i="7"/>
  <c r="AK46" i="7" s="1"/>
  <c r="DN48" i="2"/>
  <c r="DO48" i="2" s="1"/>
  <c r="DY48" i="2" s="1"/>
  <c r="DZ48" i="2" s="1"/>
  <c r="DN47" i="4"/>
  <c r="DO47" i="4" s="1"/>
  <c r="DY47" i="4" s="1"/>
  <c r="DZ47" i="4" s="1"/>
  <c r="BW43" i="10"/>
  <c r="BX43" i="10" s="1"/>
  <c r="BF47" i="4"/>
  <c r="BD47" i="4"/>
  <c r="BX48" i="2"/>
  <c r="BD48" i="2"/>
  <c r="DF46" i="7"/>
  <c r="DC46" i="7"/>
  <c r="DG46" i="7"/>
  <c r="DE46" i="7"/>
  <c r="DD46" i="7"/>
  <c r="DN46" i="6"/>
  <c r="DO46" i="6" s="1"/>
  <c r="DZ48" i="1"/>
  <c r="EC48" i="1"/>
  <c r="EA48" i="1"/>
  <c r="DY48" i="1"/>
  <c r="EB48" i="1"/>
  <c r="Q46" i="7"/>
  <c r="R46" i="7" s="1"/>
  <c r="AS46" i="7" s="1"/>
  <c r="Y46" i="7"/>
  <c r="W47" i="5"/>
  <c r="X47" i="5" s="1"/>
  <c r="AG47" i="5"/>
  <c r="DJ44" i="9"/>
  <c r="DK44" i="9" s="1"/>
  <c r="ES44" i="9" s="1"/>
  <c r="BV43" i="10"/>
  <c r="CB43" i="10" s="1"/>
  <c r="CC43" i="10" s="1"/>
  <c r="CD44" i="8"/>
  <c r="CE44" i="8"/>
  <c r="DR47" i="5"/>
  <c r="DO47" i="5"/>
  <c r="DP47" i="5"/>
  <c r="DN47" i="5"/>
  <c r="DQ47" i="5"/>
  <c r="CX47" i="5"/>
  <c r="CV47" i="5"/>
  <c r="CT47" i="5"/>
  <c r="CU47" i="5"/>
  <c r="CW47" i="5"/>
  <c r="BT44" i="9"/>
  <c r="BB44" i="9"/>
  <c r="DD47" i="5"/>
  <c r="DG47" i="5"/>
  <c r="DC47" i="5"/>
  <c r="DF47" i="5"/>
  <c r="DE47" i="5"/>
  <c r="Y47" i="5"/>
  <c r="Q47" i="5"/>
  <c r="R47" i="5" s="1"/>
  <c r="AS47" i="5" s="1"/>
  <c r="AZ44" i="9"/>
  <c r="BN48" i="3"/>
  <c r="BO48" i="3"/>
  <c r="BK48" i="3"/>
  <c r="BJ48" i="3"/>
  <c r="AQ46" i="6" l="1"/>
  <c r="BD46" i="6" s="1"/>
  <c r="CT46" i="7"/>
  <c r="CW46" i="7"/>
  <c r="CU46" i="7"/>
  <c r="CX46" i="7"/>
  <c r="DN46" i="7"/>
  <c r="DO46" i="7"/>
  <c r="DQ46" i="7"/>
  <c r="DR46" i="7"/>
  <c r="BL48" i="3"/>
  <c r="X46" i="7"/>
  <c r="Z46" i="7" s="1"/>
  <c r="AI46" i="7"/>
  <c r="BG46" i="6"/>
  <c r="BH46" i="6" s="1"/>
  <c r="BF46" i="6"/>
  <c r="AH46" i="7"/>
  <c r="AL46" i="7"/>
  <c r="AM46" i="7" s="1"/>
  <c r="BE44" i="9"/>
  <c r="BF44" i="9" s="1"/>
  <c r="BG44" i="9" s="1"/>
  <c r="EW48" i="2"/>
  <c r="EX48" i="2" s="1"/>
  <c r="EY48" i="2" s="1"/>
  <c r="EZ48" i="2" s="1"/>
  <c r="AI47" i="5"/>
  <c r="AL47" i="5"/>
  <c r="AK47" i="5"/>
  <c r="EW47" i="4"/>
  <c r="EX47" i="4" s="1"/>
  <c r="EY47" i="4" s="1"/>
  <c r="EZ47" i="4" s="1"/>
  <c r="ED48" i="1"/>
  <c r="EE48" i="1" s="1"/>
  <c r="EF48" i="1" s="1"/>
  <c r="EG48" i="1" s="1"/>
  <c r="AS48" i="1" s="1"/>
  <c r="R48" i="1" s="1"/>
  <c r="U48" i="1" s="1"/>
  <c r="AH47" i="5"/>
  <c r="CI43" i="10"/>
  <c r="DH46" i="7"/>
  <c r="DI46" i="7" s="1"/>
  <c r="BH48" i="2"/>
  <c r="BI48" i="2"/>
  <c r="ED47" i="4"/>
  <c r="EB47" i="4"/>
  <c r="EE47" i="4"/>
  <c r="EA47" i="4"/>
  <c r="EC47" i="4"/>
  <c r="EW46" i="6"/>
  <c r="EX46" i="6" s="1"/>
  <c r="EY46" i="6" s="1"/>
  <c r="EZ46" i="6" s="1"/>
  <c r="DY46" i="6"/>
  <c r="DZ46" i="6" s="1"/>
  <c r="EA48" i="2"/>
  <c r="EE48" i="2"/>
  <c r="EB48" i="2"/>
  <c r="EC48" i="2"/>
  <c r="ED48" i="2"/>
  <c r="BH47" i="4"/>
  <c r="BI47" i="4"/>
  <c r="DU44" i="9"/>
  <c r="DV44" i="9" s="1"/>
  <c r="EA44" i="9" s="1"/>
  <c r="Z47" i="5"/>
  <c r="CF44" i="8"/>
  <c r="CG44" i="8" s="1"/>
  <c r="CI44" i="8" s="1"/>
  <c r="CJ44" i="8" s="1"/>
  <c r="CK44" i="8" s="1"/>
  <c r="ET44" i="9"/>
  <c r="EU44" i="9" s="1"/>
  <c r="EV44" i="9" s="1"/>
  <c r="CE43" i="10"/>
  <c r="CF43" i="10"/>
  <c r="DS47" i="5"/>
  <c r="DT47" i="5" s="1"/>
  <c r="DH47" i="5"/>
  <c r="DI47" i="5" s="1"/>
  <c r="CY47" i="5"/>
  <c r="CZ47" i="5" s="1"/>
  <c r="BP48" i="3"/>
  <c r="CY46" i="7" l="1"/>
  <c r="CZ46" i="7" s="1"/>
  <c r="DS46" i="7"/>
  <c r="DT46" i="7" s="1"/>
  <c r="BQ48" i="3"/>
  <c r="AJ46" i="7"/>
  <c r="BC46" i="7" s="1"/>
  <c r="BI46" i="6"/>
  <c r="BJ46" i="6" s="1"/>
  <c r="BK46" i="6" s="1"/>
  <c r="AM47" i="5"/>
  <c r="BB47" i="5" s="1"/>
  <c r="CM44" i="8"/>
  <c r="E44" i="8" s="1"/>
  <c r="C45" i="8" s="1"/>
  <c r="K45" i="8" s="1"/>
  <c r="M45" i="8" s="1"/>
  <c r="AJ47" i="5"/>
  <c r="DJ46" i="7"/>
  <c r="DK46" i="7" s="1"/>
  <c r="DU46" i="7" s="1"/>
  <c r="DV46" i="7" s="1"/>
  <c r="EF48" i="2"/>
  <c r="EG48" i="2" s="1"/>
  <c r="EH48" i="2" s="1"/>
  <c r="EI48" i="2" s="1"/>
  <c r="AU48" i="2" s="1"/>
  <c r="T48" i="2" s="1"/>
  <c r="W48" i="2" s="1"/>
  <c r="AX48" i="2" s="1"/>
  <c r="BJ48" i="2"/>
  <c r="BK48" i="2" s="1"/>
  <c r="ED46" i="6"/>
  <c r="EB46" i="6"/>
  <c r="EC46" i="6"/>
  <c r="EA46" i="6"/>
  <c r="EE46" i="6"/>
  <c r="BT46" i="7"/>
  <c r="BB46" i="7"/>
  <c r="BJ47" i="4"/>
  <c r="BK47" i="4" s="1"/>
  <c r="EF47" i="4"/>
  <c r="EG47" i="4" s="1"/>
  <c r="EH47" i="4" s="1"/>
  <c r="EI47" i="4" s="1"/>
  <c r="AU47" i="4" s="1"/>
  <c r="T47" i="4" s="1"/>
  <c r="W47" i="4" s="1"/>
  <c r="AZ46" i="7"/>
  <c r="AV48" i="1"/>
  <c r="BT47" i="5"/>
  <c r="DY44" i="9"/>
  <c r="DX44" i="9"/>
  <c r="DW44" i="9"/>
  <c r="DZ44" i="9"/>
  <c r="CG43" i="10"/>
  <c r="CH43" i="10" s="1"/>
  <c r="CJ43" i="10" s="1"/>
  <c r="CK43" i="10" s="1"/>
  <c r="CL43" i="10" s="1"/>
  <c r="CN43" i="10" s="1"/>
  <c r="E43" i="10" s="1"/>
  <c r="DJ47" i="5"/>
  <c r="DK47" i="5" s="1"/>
  <c r="CD48" i="3"/>
  <c r="BW48" i="3"/>
  <c r="BX48" i="3" s="1"/>
  <c r="BR48" i="3"/>
  <c r="BS48" i="3" s="1"/>
  <c r="BC47" i="5" l="1"/>
  <c r="BD47" i="5" s="1"/>
  <c r="AZ47" i="5"/>
  <c r="ES46" i="7"/>
  <c r="ET46" i="7" s="1"/>
  <c r="EU46" i="7" s="1"/>
  <c r="EV46" i="7" s="1"/>
  <c r="EF46" i="6"/>
  <c r="EG46" i="6" s="1"/>
  <c r="EH46" i="6" s="1"/>
  <c r="EI46" i="6" s="1"/>
  <c r="AU46" i="6" s="1"/>
  <c r="T46" i="6" s="1"/>
  <c r="AX47" i="4"/>
  <c r="EA46" i="7"/>
  <c r="DX46" i="7"/>
  <c r="DZ46" i="7"/>
  <c r="DY46" i="7"/>
  <c r="DW46" i="7"/>
  <c r="BD46" i="7"/>
  <c r="BE46" i="7"/>
  <c r="EB44" i="9"/>
  <c r="EC44" i="9" s="1"/>
  <c r="ED44" i="9" s="1"/>
  <c r="EE44" i="9" s="1"/>
  <c r="AQ44" i="9" s="1"/>
  <c r="P44" i="9" s="1"/>
  <c r="BC48" i="1"/>
  <c r="AW48" i="1"/>
  <c r="BW48" i="1"/>
  <c r="BX48" i="1" s="1"/>
  <c r="BE48" i="2"/>
  <c r="AY48" i="2"/>
  <c r="BY48" i="2"/>
  <c r="BZ48" i="2" s="1"/>
  <c r="F44" i="8"/>
  <c r="I44" i="8" s="1"/>
  <c r="J44" i="8" s="1"/>
  <c r="D44" i="10" s="1"/>
  <c r="EM45" i="8"/>
  <c r="Q45" i="8"/>
  <c r="CU45" i="8"/>
  <c r="DU47" i="5"/>
  <c r="DV47" i="5" s="1"/>
  <c r="ES47" i="5"/>
  <c r="C44" i="10"/>
  <c r="CA48" i="3"/>
  <c r="BZ48" i="3"/>
  <c r="BE47" i="5" l="1"/>
  <c r="BF47" i="5" s="1"/>
  <c r="BG47" i="5" s="1"/>
  <c r="W46" i="6"/>
  <c r="AX46" i="6" s="1"/>
  <c r="BF46" i="7"/>
  <c r="BG46" i="7" s="1"/>
  <c r="S44" i="9"/>
  <c r="AT44" i="9" s="1"/>
  <c r="EB46" i="7"/>
  <c r="EC46" i="7" s="1"/>
  <c r="ED46" i="7" s="1"/>
  <c r="EE46" i="7" s="1"/>
  <c r="AQ46" i="7" s="1"/>
  <c r="P46" i="7" s="1"/>
  <c r="AZ48" i="1"/>
  <c r="BA48" i="1" s="1"/>
  <c r="AX48" i="1"/>
  <c r="AY48" i="1" s="1"/>
  <c r="BJ48" i="1"/>
  <c r="BK48" i="1" s="1"/>
  <c r="BO48" i="1"/>
  <c r="BB48" i="2"/>
  <c r="BC48" i="2" s="1"/>
  <c r="AZ48" i="2"/>
  <c r="BA48" i="2" s="1"/>
  <c r="BL48" i="2"/>
  <c r="BM48" i="2" s="1"/>
  <c r="BQ48" i="2"/>
  <c r="BE47" i="4"/>
  <c r="AY47" i="4"/>
  <c r="BY47" i="4"/>
  <c r="BZ47" i="4" s="1"/>
  <c r="F43" i="10"/>
  <c r="ET47" i="5"/>
  <c r="EU47" i="5" s="1"/>
  <c r="EV47" i="5" s="1"/>
  <c r="CB48" i="3"/>
  <c r="CC48" i="3" s="1"/>
  <c r="CE48" i="3" s="1"/>
  <c r="CF48" i="3" s="1"/>
  <c r="CG48" i="3" s="1"/>
  <c r="CI48" i="3" s="1"/>
  <c r="E48" i="3" s="1"/>
  <c r="C49" i="3" s="1"/>
  <c r="EA47" i="5"/>
  <c r="DY47" i="5"/>
  <c r="DX47" i="5"/>
  <c r="DW47" i="5"/>
  <c r="DZ47" i="5"/>
  <c r="DF45" i="8"/>
  <c r="CW45" i="8"/>
  <c r="AS45" i="8"/>
  <c r="DQ45" i="8"/>
  <c r="AI45" i="8"/>
  <c r="S45" i="8"/>
  <c r="X45" i="8"/>
  <c r="Z45" i="8" s="1"/>
  <c r="AJ45" i="8"/>
  <c r="L44" i="10"/>
  <c r="N44" i="10" s="1"/>
  <c r="I43" i="10" l="1"/>
  <c r="J43" i="10" s="1"/>
  <c r="K43" i="10" s="1"/>
  <c r="I43" i="1" s="1"/>
  <c r="AY46" i="6"/>
  <c r="BE46" i="6"/>
  <c r="BY46" i="6"/>
  <c r="BZ46" i="6" s="1"/>
  <c r="S46" i="7"/>
  <c r="AT46" i="7" s="1"/>
  <c r="BA44" i="9"/>
  <c r="BU44" i="9"/>
  <c r="BV44" i="9" s="1"/>
  <c r="AU44" i="9"/>
  <c r="BB47" i="4"/>
  <c r="BC47" i="4" s="1"/>
  <c r="AZ47" i="4"/>
  <c r="BA47" i="4" s="1"/>
  <c r="BQ47" i="4"/>
  <c r="BL47" i="4"/>
  <c r="BM47" i="4" s="1"/>
  <c r="BP48" i="1"/>
  <c r="BQ48" i="1"/>
  <c r="BM48" i="1"/>
  <c r="BL48" i="1"/>
  <c r="BS48" i="2"/>
  <c r="BR48" i="2"/>
  <c r="BN48" i="2"/>
  <c r="BO48" i="2"/>
  <c r="AA45" i="8"/>
  <c r="AB45" i="8" s="1"/>
  <c r="G49" i="3"/>
  <c r="I49" i="3" s="1"/>
  <c r="DT45" i="8"/>
  <c r="DV45" i="8"/>
  <c r="DS45" i="8"/>
  <c r="DR45" i="8"/>
  <c r="DU45" i="8"/>
  <c r="CV44" i="10"/>
  <c r="EN44" i="10"/>
  <c r="R44" i="10"/>
  <c r="CX45" i="8"/>
  <c r="CZ45" i="8"/>
  <c r="DA45" i="8"/>
  <c r="DB45" i="8"/>
  <c r="CY45" i="8"/>
  <c r="DJ45" i="8"/>
  <c r="DK45" i="8"/>
  <c r="DI45" i="8"/>
  <c r="DG45" i="8"/>
  <c r="DH45" i="8"/>
  <c r="AC45" i="8"/>
  <c r="U45" i="8"/>
  <c r="V45" i="8" s="1"/>
  <c r="AW45" i="8" s="1"/>
  <c r="AK45" i="8"/>
  <c r="EB47" i="5"/>
  <c r="EC47" i="5" s="1"/>
  <c r="ED47" i="5" s="1"/>
  <c r="EE47" i="5" s="1"/>
  <c r="AQ47" i="5" s="1"/>
  <c r="P47" i="5" s="1"/>
  <c r="S47" i="5" s="1"/>
  <c r="F48" i="3"/>
  <c r="H48" i="4" s="1"/>
  <c r="BT48" i="2" l="1"/>
  <c r="AM45" i="8"/>
  <c r="BL46" i="6"/>
  <c r="BM46" i="6" s="1"/>
  <c r="BQ46" i="6"/>
  <c r="BB46" i="6"/>
  <c r="BC46" i="6" s="1"/>
  <c r="AZ46" i="6"/>
  <c r="BA46" i="6" s="1"/>
  <c r="BA46" i="7"/>
  <c r="BU46" i="7"/>
  <c r="BV46" i="7" s="1"/>
  <c r="AU46" i="7"/>
  <c r="AV46" i="7" s="1"/>
  <c r="AW46" i="7" s="1"/>
  <c r="AX44" i="9"/>
  <c r="AY44" i="9" s="1"/>
  <c r="AV44" i="9"/>
  <c r="AW44" i="9" s="1"/>
  <c r="BM44" i="9"/>
  <c r="BH44" i="9"/>
  <c r="BI44" i="9" s="1"/>
  <c r="AO45" i="8"/>
  <c r="AL45" i="8"/>
  <c r="AP45" i="8"/>
  <c r="BN48" i="1"/>
  <c r="BR48" i="1"/>
  <c r="BN47" i="4"/>
  <c r="BO47" i="4"/>
  <c r="BP48" i="2"/>
  <c r="BR47" i="4"/>
  <c r="BS47" i="4"/>
  <c r="AD45" i="8"/>
  <c r="BX45" i="8" s="1"/>
  <c r="DC45" i="8"/>
  <c r="DD45" i="8" s="1"/>
  <c r="AT44" i="10"/>
  <c r="DG44" i="10"/>
  <c r="CX44" i="10"/>
  <c r="DR44" i="10"/>
  <c r="DW45" i="8"/>
  <c r="DX45" i="8" s="1"/>
  <c r="AJ44" i="10"/>
  <c r="AK44" i="10"/>
  <c r="T44" i="10"/>
  <c r="Y44" i="10"/>
  <c r="AA44" i="10" s="1"/>
  <c r="AT47" i="5"/>
  <c r="DL45" i="8"/>
  <c r="DM45" i="8" s="1"/>
  <c r="EI49" i="3"/>
  <c r="M49" i="3"/>
  <c r="CQ49" i="3"/>
  <c r="AN45" i="8" l="1"/>
  <c r="AX46" i="7"/>
  <c r="AY46" i="7" s="1"/>
  <c r="BS46" i="6"/>
  <c r="BR46" i="6"/>
  <c r="BO46" i="6"/>
  <c r="BN46" i="6"/>
  <c r="BM46" i="7"/>
  <c r="BH46" i="7"/>
  <c r="BI46" i="7" s="1"/>
  <c r="AQ45" i="8"/>
  <c r="BD45" i="8" s="1"/>
  <c r="BK44" i="9"/>
  <c r="BJ44" i="9"/>
  <c r="BN44" i="9"/>
  <c r="BO44" i="9"/>
  <c r="BP47" i="4"/>
  <c r="BT48" i="1"/>
  <c r="BU48" i="1" s="1"/>
  <c r="BS48" i="1"/>
  <c r="BT47" i="4"/>
  <c r="BV48" i="2"/>
  <c r="BW48" i="2" s="1"/>
  <c r="BU48" i="2"/>
  <c r="DN45" i="8"/>
  <c r="DO45" i="8" s="1"/>
  <c r="DY45" i="8" s="1"/>
  <c r="DZ45" i="8" s="1"/>
  <c r="V44" i="10"/>
  <c r="W44" i="10" s="1"/>
  <c r="AX44" i="10" s="1"/>
  <c r="AD44" i="10"/>
  <c r="AL44" i="10"/>
  <c r="DW44" i="10"/>
  <c r="DU44" i="10"/>
  <c r="DT44" i="10"/>
  <c r="DS44" i="10"/>
  <c r="DV44" i="10"/>
  <c r="DC44" i="10"/>
  <c r="CY44" i="10"/>
  <c r="DA44" i="10"/>
  <c r="DB44" i="10"/>
  <c r="CZ44" i="10"/>
  <c r="BA47" i="5"/>
  <c r="AU47" i="5"/>
  <c r="BU47" i="5"/>
  <c r="BV47" i="5" s="1"/>
  <c r="DJ44" i="10"/>
  <c r="DH44" i="10"/>
  <c r="DL44" i="10"/>
  <c r="DI44" i="10"/>
  <c r="DK44" i="10"/>
  <c r="AB44" i="10"/>
  <c r="AP44" i="10" s="1"/>
  <c r="DM49" i="3"/>
  <c r="AO49" i="3"/>
  <c r="CS49" i="3"/>
  <c r="DB49" i="3"/>
  <c r="AE49" i="3"/>
  <c r="AF49" i="3"/>
  <c r="O49" i="3"/>
  <c r="T49" i="3"/>
  <c r="V49" i="3" s="1"/>
  <c r="BU47" i="4" l="1"/>
  <c r="CA47" i="4" s="1"/>
  <c r="CB47" i="4" s="1"/>
  <c r="BP46" i="6"/>
  <c r="BT46" i="6"/>
  <c r="BF45" i="8"/>
  <c r="BG45" i="8"/>
  <c r="BH45" i="8" s="1"/>
  <c r="BL44" i="9"/>
  <c r="BJ46" i="7"/>
  <c r="BK46" i="7"/>
  <c r="BO46" i="7"/>
  <c r="BN46" i="7"/>
  <c r="BP44" i="9"/>
  <c r="CF48" i="1"/>
  <c r="BY48" i="1"/>
  <c r="BZ48" i="1" s="1"/>
  <c r="CH48" i="2"/>
  <c r="CA48" i="2"/>
  <c r="CB48" i="2" s="1"/>
  <c r="BV47" i="4"/>
  <c r="BW47" i="4" s="1"/>
  <c r="EW45" i="8"/>
  <c r="EX45" i="8" s="1"/>
  <c r="EY45" i="8" s="1"/>
  <c r="EZ45" i="8" s="1"/>
  <c r="DD44" i="10"/>
  <c r="DE44" i="10" s="1"/>
  <c r="AM44" i="10"/>
  <c r="AC44" i="10"/>
  <c r="AE44" i="10" s="1"/>
  <c r="ED45" i="8"/>
  <c r="EC45" i="8"/>
  <c r="EE45" i="8"/>
  <c r="EA45" i="8"/>
  <c r="EB45" i="8"/>
  <c r="AQ44" i="10"/>
  <c r="AR44" i="10" s="1"/>
  <c r="AX47" i="5"/>
  <c r="AY47" i="5" s="1"/>
  <c r="AV47" i="5"/>
  <c r="AW47" i="5" s="1"/>
  <c r="DX44" i="10"/>
  <c r="DY44" i="10" s="1"/>
  <c r="AN44" i="10"/>
  <c r="DM44" i="10"/>
  <c r="DN44" i="10" s="1"/>
  <c r="BH47" i="5"/>
  <c r="BI47" i="5" s="1"/>
  <c r="BM47" i="5"/>
  <c r="Q49" i="3"/>
  <c r="R49" i="3" s="1"/>
  <c r="AS49" i="3" s="1"/>
  <c r="Y49" i="3"/>
  <c r="DG49" i="3"/>
  <c r="DE49" i="3"/>
  <c r="DF49" i="3"/>
  <c r="DC49" i="3"/>
  <c r="DD49" i="3"/>
  <c r="CX49" i="3"/>
  <c r="CV49" i="3"/>
  <c r="CU49" i="3"/>
  <c r="CW49" i="3"/>
  <c r="CT49" i="3"/>
  <c r="DR49" i="3"/>
  <c r="DO49" i="3"/>
  <c r="DQ49" i="3"/>
  <c r="DN49" i="3"/>
  <c r="DP49" i="3"/>
  <c r="AG49" i="3"/>
  <c r="W49" i="3"/>
  <c r="AH49" i="3" s="1"/>
  <c r="CH47" i="4" l="1"/>
  <c r="BV46" i="6"/>
  <c r="BW46" i="6" s="1"/>
  <c r="BU46" i="6"/>
  <c r="CA46" i="6" s="1"/>
  <c r="CB46" i="6" s="1"/>
  <c r="BI45" i="8"/>
  <c r="BJ45" i="8" s="1"/>
  <c r="BK45" i="8" s="1"/>
  <c r="BP46" i="7"/>
  <c r="BL46" i="7"/>
  <c r="BR44" i="9"/>
  <c r="BS44" i="9" s="1"/>
  <c r="BQ44" i="9"/>
  <c r="CC48" i="1"/>
  <c r="CB48" i="1"/>
  <c r="CE48" i="2"/>
  <c r="CD48" i="2"/>
  <c r="CD47" i="4"/>
  <c r="CE47" i="4"/>
  <c r="DO44" i="10"/>
  <c r="DP44" i="10" s="1"/>
  <c r="DZ44" i="10" s="1"/>
  <c r="EA44" i="10" s="1"/>
  <c r="BK47" i="5"/>
  <c r="BJ47" i="5"/>
  <c r="EF45" i="8"/>
  <c r="EG45" i="8" s="1"/>
  <c r="EH45" i="8" s="1"/>
  <c r="EI45" i="8" s="1"/>
  <c r="AU45" i="8" s="1"/>
  <c r="T45" i="8" s="1"/>
  <c r="W45" i="8" s="1"/>
  <c r="AO44" i="10"/>
  <c r="BE44" i="10"/>
  <c r="BY44" i="10"/>
  <c r="BG44" i="10"/>
  <c r="BN47" i="5"/>
  <c r="BO47" i="5"/>
  <c r="X49" i="3"/>
  <c r="Z49" i="3" s="1"/>
  <c r="AI49" i="3"/>
  <c r="AJ49" i="3" s="1"/>
  <c r="AK49" i="3"/>
  <c r="AL49" i="3"/>
  <c r="DS49" i="3"/>
  <c r="DT49" i="3" s="1"/>
  <c r="DH49" i="3"/>
  <c r="DI49" i="3" s="1"/>
  <c r="CY49" i="3"/>
  <c r="CZ49" i="3" s="1"/>
  <c r="CH46" i="6" l="1"/>
  <c r="BR46" i="7"/>
  <c r="BS46" i="7" s="1"/>
  <c r="EX44" i="10"/>
  <c r="EY44" i="10" s="1"/>
  <c r="EZ44" i="10" s="1"/>
  <c r="FA44" i="10" s="1"/>
  <c r="CE46" i="6"/>
  <c r="CD46" i="6"/>
  <c r="BQ46" i="7"/>
  <c r="BW44" i="9"/>
  <c r="BX44" i="9" s="1"/>
  <c r="CD44" i="9"/>
  <c r="CF48" i="2"/>
  <c r="CG48" i="2" s="1"/>
  <c r="CI48" i="2" s="1"/>
  <c r="CJ48" i="2" s="1"/>
  <c r="CK48" i="2" s="1"/>
  <c r="CM48" i="2" s="1"/>
  <c r="E48" i="2" s="1"/>
  <c r="C49" i="2" s="1"/>
  <c r="CF47" i="4"/>
  <c r="CG47" i="4" s="1"/>
  <c r="CI47" i="4" s="1"/>
  <c r="CJ47" i="4" s="1"/>
  <c r="CK47" i="4" s="1"/>
  <c r="CM47" i="4" s="1"/>
  <c r="E47" i="4" s="1"/>
  <c r="C48" i="4" s="1"/>
  <c r="CD48" i="1"/>
  <c r="CE48" i="1" s="1"/>
  <c r="CG48" i="1" s="1"/>
  <c r="CH48" i="1" s="1"/>
  <c r="CI48" i="1" s="1"/>
  <c r="CK48" i="1" s="1"/>
  <c r="E48" i="1" s="1"/>
  <c r="BL47" i="5"/>
  <c r="BP47" i="5"/>
  <c r="AX45" i="8"/>
  <c r="BH44" i="10"/>
  <c r="EE44" i="10"/>
  <c r="EF44" i="10"/>
  <c r="EB44" i="10"/>
  <c r="EC44" i="10"/>
  <c r="ED44" i="10"/>
  <c r="DJ49" i="3"/>
  <c r="DK49" i="3" s="1"/>
  <c r="AM49" i="3"/>
  <c r="AZ49" i="3" s="1"/>
  <c r="BT49" i="3"/>
  <c r="CF46" i="6" l="1"/>
  <c r="CG46" i="6" s="1"/>
  <c r="CI46" i="6" s="1"/>
  <c r="CJ46" i="6" s="1"/>
  <c r="CK46" i="6" s="1"/>
  <c r="CM46" i="6" s="1"/>
  <c r="E46" i="6" s="1"/>
  <c r="C47" i="6" s="1"/>
  <c r="F48" i="2"/>
  <c r="CD46" i="7"/>
  <c r="BW46" i="7"/>
  <c r="BX46" i="7" s="1"/>
  <c r="BZ44" i="9"/>
  <c r="CA44" i="9"/>
  <c r="BB49" i="3"/>
  <c r="BQ47" i="5"/>
  <c r="CD47" i="5" s="1"/>
  <c r="C49" i="1"/>
  <c r="F48" i="1"/>
  <c r="H48" i="2" s="1"/>
  <c r="BR47" i="5"/>
  <c r="BS47" i="5" s="1"/>
  <c r="BI44" i="10"/>
  <c r="BJ44" i="10"/>
  <c r="BE45" i="8"/>
  <c r="AY45" i="8"/>
  <c r="BY45" i="8"/>
  <c r="BZ45" i="8" s="1"/>
  <c r="EG44" i="10"/>
  <c r="EH44" i="10" s="1"/>
  <c r="EI44" i="10" s="1"/>
  <c r="EJ44" i="10" s="1"/>
  <c r="AV44" i="10" s="1"/>
  <c r="U44" i="10" s="1"/>
  <c r="X44" i="10" s="1"/>
  <c r="DU49" i="3"/>
  <c r="DV49" i="3" s="1"/>
  <c r="ES49" i="3"/>
  <c r="BC49" i="3"/>
  <c r="I48" i="2" l="1"/>
  <c r="J48" i="2" s="1"/>
  <c r="D48" i="4" s="1"/>
  <c r="K48" i="4" s="1"/>
  <c r="M48" i="4" s="1"/>
  <c r="BW47" i="5"/>
  <c r="BX47" i="5" s="1"/>
  <c r="CA47" i="5" s="1"/>
  <c r="F46" i="6"/>
  <c r="I46" i="6" s="1"/>
  <c r="J46" i="6" s="1"/>
  <c r="D46" i="8" s="1"/>
  <c r="D46" i="9" s="1"/>
  <c r="G46" i="10" s="1"/>
  <c r="BZ46" i="7"/>
  <c r="CA46" i="7"/>
  <c r="CB44" i="9"/>
  <c r="CC44" i="9" s="1"/>
  <c r="CE44" i="9" s="1"/>
  <c r="CF44" i="9" s="1"/>
  <c r="CG44" i="9" s="1"/>
  <c r="CI44" i="9" s="1"/>
  <c r="E44" i="9" s="1"/>
  <c r="C45" i="9" s="1"/>
  <c r="F47" i="4"/>
  <c r="K49" i="2"/>
  <c r="M49" i="2" s="1"/>
  <c r="G49" i="1"/>
  <c r="K49" i="1" s="1"/>
  <c r="AY44" i="10"/>
  <c r="BB45" i="8"/>
  <c r="BC45" i="8" s="1"/>
  <c r="AZ45" i="8"/>
  <c r="BA45" i="8" s="1"/>
  <c r="BL45" i="8"/>
  <c r="BM45" i="8" s="1"/>
  <c r="BQ45" i="8"/>
  <c r="BK44" i="10"/>
  <c r="BL44" i="10" s="1"/>
  <c r="BD49" i="3"/>
  <c r="BE49" i="3"/>
  <c r="ET49" i="3"/>
  <c r="EU49" i="3" s="1"/>
  <c r="EV49" i="3" s="1"/>
  <c r="EA49" i="3"/>
  <c r="DX49" i="3"/>
  <c r="DW49" i="3"/>
  <c r="DY49" i="3"/>
  <c r="DZ49" i="3"/>
  <c r="I47" i="4" l="1"/>
  <c r="J47" i="4" s="1"/>
  <c r="D47" i="6" s="1"/>
  <c r="D48" i="5"/>
  <c r="G48" i="6" s="1"/>
  <c r="BZ47" i="5"/>
  <c r="CB47" i="5" s="1"/>
  <c r="CC47" i="5" s="1"/>
  <c r="CE47" i="5" s="1"/>
  <c r="CF47" i="5" s="1"/>
  <c r="CG47" i="5" s="1"/>
  <c r="CB46" i="7"/>
  <c r="CC46" i="7" s="1"/>
  <c r="CE46" i="7" s="1"/>
  <c r="CF46" i="7" s="1"/>
  <c r="CG46" i="7" s="1"/>
  <c r="CI46" i="7" s="1"/>
  <c r="E46" i="7" s="1"/>
  <c r="C47" i="7" s="1"/>
  <c r="O49" i="1"/>
  <c r="EK49" i="1"/>
  <c r="CS49" i="1"/>
  <c r="CU49" i="2"/>
  <c r="EM49" i="2"/>
  <c r="Q49" i="2"/>
  <c r="BF44" i="10"/>
  <c r="AZ44" i="10"/>
  <c r="BZ44" i="10"/>
  <c r="CA44" i="10" s="1"/>
  <c r="BR45" i="8"/>
  <c r="BS45" i="8"/>
  <c r="BN45" i="8"/>
  <c r="BO45" i="8"/>
  <c r="EB49" i="3"/>
  <c r="EC49" i="3" s="1"/>
  <c r="ED49" i="3" s="1"/>
  <c r="EE49" i="3" s="1"/>
  <c r="AQ49" i="3" s="1"/>
  <c r="P49" i="3" s="1"/>
  <c r="BF49" i="3"/>
  <c r="BG49" i="3" s="1"/>
  <c r="D47" i="7" l="1"/>
  <c r="G47" i="8" s="1"/>
  <c r="K47" i="6"/>
  <c r="M47" i="6" s="1"/>
  <c r="CU48" i="4"/>
  <c r="EM48" i="4"/>
  <c r="Q48" i="4"/>
  <c r="G45" i="9"/>
  <c r="I45" i="9" s="1"/>
  <c r="M45" i="9" s="1"/>
  <c r="AF45" i="9" s="1"/>
  <c r="CI47" i="5"/>
  <c r="E47" i="5" s="1"/>
  <c r="C48" i="5" s="1"/>
  <c r="F44" i="9"/>
  <c r="H44" i="10" s="1"/>
  <c r="S49" i="3"/>
  <c r="AT49" i="3" s="1"/>
  <c r="AS49" i="2"/>
  <c r="CW49" i="2"/>
  <c r="DQ49" i="2"/>
  <c r="DF49" i="2"/>
  <c r="DD49" i="1"/>
  <c r="CU49" i="1"/>
  <c r="DO49" i="1"/>
  <c r="AQ49" i="1"/>
  <c r="Q49" i="1"/>
  <c r="V49" i="1"/>
  <c r="X49" i="1" s="1"/>
  <c r="AG49" i="1"/>
  <c r="AH49" i="1"/>
  <c r="Q47" i="6"/>
  <c r="CU47" i="6"/>
  <c r="EM47" i="6"/>
  <c r="AJ49" i="2"/>
  <c r="S49" i="2"/>
  <c r="X49" i="2"/>
  <c r="Z49" i="2" s="1"/>
  <c r="AI49" i="2"/>
  <c r="BT45" i="8"/>
  <c r="BP45" i="8"/>
  <c r="BC44" i="10"/>
  <c r="BD44" i="10" s="1"/>
  <c r="BA44" i="10"/>
  <c r="BB44" i="10" s="1"/>
  <c r="BM44" i="10"/>
  <c r="BN44" i="10" s="1"/>
  <c r="BR44" i="10"/>
  <c r="G48" i="5" l="1"/>
  <c r="I48" i="5" s="1"/>
  <c r="O45" i="9"/>
  <c r="Y45" i="9" s="1"/>
  <c r="AE45" i="9"/>
  <c r="AG45" i="9" s="1"/>
  <c r="T45" i="9"/>
  <c r="V45" i="9" s="1"/>
  <c r="CQ45" i="9"/>
  <c r="S48" i="4"/>
  <c r="X48" i="4"/>
  <c r="Z48" i="4" s="1"/>
  <c r="AJ48" i="4"/>
  <c r="AI48" i="4"/>
  <c r="DF48" i="4"/>
  <c r="CW48" i="4"/>
  <c r="AS48" i="4"/>
  <c r="DQ48" i="4"/>
  <c r="EI45" i="9"/>
  <c r="G47" i="7"/>
  <c r="I47" i="7" s="1"/>
  <c r="EI47" i="7" s="1"/>
  <c r="AI49" i="1"/>
  <c r="AK49" i="2"/>
  <c r="F47" i="5"/>
  <c r="H47" i="6" s="1"/>
  <c r="F46" i="7"/>
  <c r="H46" i="8" s="1"/>
  <c r="BA49" i="3"/>
  <c r="BH49" i="3" s="1"/>
  <c r="BI49" i="3" s="1"/>
  <c r="AU49" i="3"/>
  <c r="AX49" i="3" s="1"/>
  <c r="AY49" i="3" s="1"/>
  <c r="BU49" i="3"/>
  <c r="BV49" i="3" s="1"/>
  <c r="AA49" i="2"/>
  <c r="AO49" i="2" s="1"/>
  <c r="AJ47" i="6"/>
  <c r="X47" i="6"/>
  <c r="Z47" i="6" s="1"/>
  <c r="S47" i="6"/>
  <c r="AI47" i="6"/>
  <c r="Y49" i="1"/>
  <c r="AM49" i="1" s="1"/>
  <c r="CY49" i="2"/>
  <c r="DA49" i="2"/>
  <c r="CZ49" i="2"/>
  <c r="DB49" i="2"/>
  <c r="CX49" i="2"/>
  <c r="S49" i="1"/>
  <c r="T49" i="1" s="1"/>
  <c r="AU49" i="1" s="1"/>
  <c r="AA49" i="1"/>
  <c r="DR49" i="1"/>
  <c r="DP49" i="1"/>
  <c r="DS49" i="1"/>
  <c r="DQ49" i="1"/>
  <c r="DT49" i="1"/>
  <c r="U49" i="2"/>
  <c r="V49" i="2" s="1"/>
  <c r="AW49" i="2" s="1"/>
  <c r="AC49" i="2"/>
  <c r="CZ49" i="1"/>
  <c r="CY49" i="1"/>
  <c r="CX49" i="1"/>
  <c r="CV49" i="1"/>
  <c r="CW49" i="1"/>
  <c r="DI49" i="1"/>
  <c r="DH49" i="1"/>
  <c r="DG49" i="1"/>
  <c r="DE49" i="1"/>
  <c r="DF49" i="1"/>
  <c r="DH49" i="2"/>
  <c r="DK49" i="2"/>
  <c r="DI49" i="2"/>
  <c r="DJ49" i="2"/>
  <c r="DG49" i="2"/>
  <c r="AS47" i="6"/>
  <c r="DQ47" i="6"/>
  <c r="DF47" i="6"/>
  <c r="CW47" i="6"/>
  <c r="DT49" i="2"/>
  <c r="DS49" i="2"/>
  <c r="DU49" i="2"/>
  <c r="DV49" i="2"/>
  <c r="DR49" i="2"/>
  <c r="BS44" i="10"/>
  <c r="BT44" i="10"/>
  <c r="BV45" i="8"/>
  <c r="BW45" i="8" s="1"/>
  <c r="BU45" i="8"/>
  <c r="BP44" i="10"/>
  <c r="BO44" i="10"/>
  <c r="CQ48" i="5" l="1"/>
  <c r="AO48" i="5" s="1"/>
  <c r="M48" i="5"/>
  <c r="AE48" i="5" s="1"/>
  <c r="EI48" i="5"/>
  <c r="AP49" i="2"/>
  <c r="AQ49" i="2" s="1"/>
  <c r="AB49" i="2"/>
  <c r="AD49" i="2" s="1"/>
  <c r="BX49" i="2" s="1"/>
  <c r="AA48" i="4"/>
  <c r="AB48" i="4" s="1"/>
  <c r="AK48" i="4"/>
  <c r="W45" i="9"/>
  <c r="AH45" i="9" s="1"/>
  <c r="Q45" i="9"/>
  <c r="R45" i="9" s="1"/>
  <c r="AS45" i="9" s="1"/>
  <c r="AM49" i="2"/>
  <c r="AL49" i="2"/>
  <c r="CQ47" i="7"/>
  <c r="CS47" i="7" s="1"/>
  <c r="M47" i="7"/>
  <c r="AF47" i="7" s="1"/>
  <c r="DB48" i="4"/>
  <c r="DA48" i="4"/>
  <c r="CZ48" i="4"/>
  <c r="CX48" i="4"/>
  <c r="CY48" i="4"/>
  <c r="DH48" i="4"/>
  <c r="DG48" i="4"/>
  <c r="DJ48" i="4"/>
  <c r="DK48" i="4"/>
  <c r="DI48" i="4"/>
  <c r="AC48" i="4"/>
  <c r="U48" i="4"/>
  <c r="V48" i="4" s="1"/>
  <c r="AW48" i="4" s="1"/>
  <c r="DU48" i="4"/>
  <c r="DT48" i="4"/>
  <c r="DV48" i="4"/>
  <c r="DR48" i="4"/>
  <c r="DS48" i="4"/>
  <c r="CS45" i="9"/>
  <c r="DM45" i="9"/>
  <c r="AO45" i="9"/>
  <c r="DB45" i="9"/>
  <c r="BM49" i="3"/>
  <c r="BN49" i="3" s="1"/>
  <c r="Z49" i="1"/>
  <c r="AB49" i="1" s="1"/>
  <c r="BV49" i="1" s="1"/>
  <c r="AV49" i="3"/>
  <c r="AW49" i="3" s="1"/>
  <c r="AK47" i="6"/>
  <c r="DU49" i="1"/>
  <c r="DV49" i="1" s="1"/>
  <c r="DL49" i="2"/>
  <c r="DM49" i="2" s="1"/>
  <c r="AJ49" i="1"/>
  <c r="AK49" i="1"/>
  <c r="AN49" i="1"/>
  <c r="AO49" i="1" s="1"/>
  <c r="DT47" i="6"/>
  <c r="DS47" i="6"/>
  <c r="DU47" i="6"/>
  <c r="DV47" i="6"/>
  <c r="DR47" i="6"/>
  <c r="DA49" i="1"/>
  <c r="DB49" i="1" s="1"/>
  <c r="U47" i="6"/>
  <c r="V47" i="6" s="1"/>
  <c r="AW47" i="6" s="1"/>
  <c r="AC47" i="6"/>
  <c r="DC49" i="2"/>
  <c r="DD49" i="2" s="1"/>
  <c r="AA47" i="6"/>
  <c r="AL47" i="6" s="1"/>
  <c r="DB47" i="6"/>
  <c r="CZ47" i="6"/>
  <c r="DA47" i="6"/>
  <c r="CY47" i="6"/>
  <c r="CX47" i="6"/>
  <c r="DJ49" i="1"/>
  <c r="DK49" i="1" s="1"/>
  <c r="DW49" i="2"/>
  <c r="DX49" i="2" s="1"/>
  <c r="DK47" i="6"/>
  <c r="DI47" i="6"/>
  <c r="DG47" i="6"/>
  <c r="DJ47" i="6"/>
  <c r="DH47" i="6"/>
  <c r="BQ44" i="10"/>
  <c r="BU44" i="10"/>
  <c r="CH45" i="8"/>
  <c r="CA45" i="8"/>
  <c r="CB45" i="8" s="1"/>
  <c r="BK49" i="3"/>
  <c r="BJ49" i="3"/>
  <c r="T48" i="5" l="1"/>
  <c r="V48" i="5" s="1"/>
  <c r="O48" i="5"/>
  <c r="AF48" i="5"/>
  <c r="DM48" i="5"/>
  <c r="DQ48" i="5" s="1"/>
  <c r="CS48" i="5"/>
  <c r="CV48" i="5" s="1"/>
  <c r="DB48" i="5"/>
  <c r="DD48" i="5" s="1"/>
  <c r="BF49" i="2"/>
  <c r="AL48" i="4"/>
  <c r="AD48" i="4"/>
  <c r="BX48" i="4" s="1"/>
  <c r="AM48" i="4"/>
  <c r="BL49" i="3"/>
  <c r="AN49" i="2"/>
  <c r="BG49" i="2" s="1"/>
  <c r="X45" i="9"/>
  <c r="Z45" i="9" s="1"/>
  <c r="BT45" i="9" s="1"/>
  <c r="AI45" i="9"/>
  <c r="AJ45" i="9" s="1"/>
  <c r="AK45" i="9"/>
  <c r="AL45" i="9"/>
  <c r="AO48" i="4"/>
  <c r="AP48" i="4"/>
  <c r="DM47" i="7"/>
  <c r="DP47" i="7" s="1"/>
  <c r="AO47" i="7"/>
  <c r="DB47" i="7"/>
  <c r="DE47" i="7" s="1"/>
  <c r="T47" i="7"/>
  <c r="V47" i="7" s="1"/>
  <c r="O47" i="7"/>
  <c r="Q47" i="7" s="1"/>
  <c r="R47" i="7" s="1"/>
  <c r="AS47" i="7" s="1"/>
  <c r="AE47" i="7"/>
  <c r="AG47" i="7" s="1"/>
  <c r="BO49" i="3"/>
  <c r="BP49" i="3" s="1"/>
  <c r="DW48" i="4"/>
  <c r="DX48" i="4" s="1"/>
  <c r="DO45" i="9"/>
  <c r="DQ45" i="9"/>
  <c r="DP45" i="9"/>
  <c r="DN45" i="9"/>
  <c r="DR45" i="9"/>
  <c r="DL48" i="4"/>
  <c r="DM48" i="4" s="1"/>
  <c r="CX45" i="9"/>
  <c r="CU45" i="9"/>
  <c r="CT45" i="9"/>
  <c r="CV45" i="9"/>
  <c r="CW45" i="9"/>
  <c r="DC48" i="4"/>
  <c r="DD48" i="4" s="1"/>
  <c r="DC45" i="9"/>
  <c r="DE45" i="9"/>
  <c r="DF45" i="9"/>
  <c r="DD45" i="9"/>
  <c r="DG45" i="9"/>
  <c r="AL49" i="1"/>
  <c r="BE49" i="1" s="1"/>
  <c r="BF49" i="1" s="1"/>
  <c r="DN49" i="2"/>
  <c r="DO49" i="2" s="1"/>
  <c r="DY49" i="2" s="1"/>
  <c r="DZ49" i="2" s="1"/>
  <c r="BD49" i="2"/>
  <c r="BB49" i="1"/>
  <c r="AP47" i="6"/>
  <c r="DW47" i="6"/>
  <c r="DX47" i="6" s="1"/>
  <c r="AB47" i="6"/>
  <c r="AD47" i="6" s="1"/>
  <c r="AO47" i="6"/>
  <c r="DL47" i="6"/>
  <c r="DM47" i="6" s="1"/>
  <c r="DL49" i="1"/>
  <c r="DM49" i="1" s="1"/>
  <c r="AM47" i="6"/>
  <c r="AN47" i="6" s="1"/>
  <c r="BD49" i="1"/>
  <c r="DC47" i="6"/>
  <c r="DD47" i="6" s="1"/>
  <c r="CW47" i="7"/>
  <c r="CX47" i="7"/>
  <c r="CU47" i="7"/>
  <c r="CV47" i="7"/>
  <c r="CT47" i="7"/>
  <c r="BV44" i="10"/>
  <c r="CI44" i="10" s="1"/>
  <c r="BW44" i="10"/>
  <c r="BX44" i="10" s="1"/>
  <c r="Q48" i="5"/>
  <c r="R48" i="5" s="1"/>
  <c r="AS48" i="5" s="1"/>
  <c r="Y48" i="5"/>
  <c r="AG48" i="5"/>
  <c r="DR48" i="5"/>
  <c r="DN48" i="5"/>
  <c r="CW48" i="5"/>
  <c r="DC48" i="5"/>
  <c r="DF48" i="5"/>
  <c r="CD45" i="8"/>
  <c r="CE45" i="8"/>
  <c r="W48" i="5"/>
  <c r="AL48" i="5" s="1"/>
  <c r="DO48" i="5" l="1"/>
  <c r="DP48" i="5"/>
  <c r="AN48" i="4"/>
  <c r="DG48" i="5"/>
  <c r="DE48" i="5"/>
  <c r="CX48" i="5"/>
  <c r="CT48" i="5"/>
  <c r="CU48" i="5"/>
  <c r="BQ49" i="3"/>
  <c r="CD49" i="3" s="1"/>
  <c r="AM45" i="9"/>
  <c r="AZ45" i="9" s="1"/>
  <c r="DC47" i="7"/>
  <c r="DF47" i="7"/>
  <c r="W47" i="7"/>
  <c r="AK47" i="7" s="1"/>
  <c r="DG47" i="7"/>
  <c r="DD47" i="7"/>
  <c r="AQ48" i="4"/>
  <c r="BD48" i="4" s="1"/>
  <c r="DQ47" i="7"/>
  <c r="DO47" i="7"/>
  <c r="DR47" i="7"/>
  <c r="DN47" i="7"/>
  <c r="Y47" i="7"/>
  <c r="DN48" i="4"/>
  <c r="DO48" i="4" s="1"/>
  <c r="DY48" i="4" s="1"/>
  <c r="DZ48" i="4" s="1"/>
  <c r="EB48" i="4" s="1"/>
  <c r="DH45" i="9"/>
  <c r="DI45" i="9" s="1"/>
  <c r="DS45" i="9"/>
  <c r="DT45" i="9" s="1"/>
  <c r="CY45" i="9"/>
  <c r="CZ45" i="9" s="1"/>
  <c r="BG49" i="1"/>
  <c r="BH49" i="1" s="1"/>
  <c r="BI49" i="1" s="1"/>
  <c r="AQ47" i="6"/>
  <c r="BD47" i="6" s="1"/>
  <c r="EW49" i="2"/>
  <c r="EX49" i="2" s="1"/>
  <c r="EY49" i="2" s="1"/>
  <c r="EZ49" i="2" s="1"/>
  <c r="CB44" i="10"/>
  <c r="CC44" i="10" s="1"/>
  <c r="CF44" i="10" s="1"/>
  <c r="DN47" i="6"/>
  <c r="DO47" i="6" s="1"/>
  <c r="BX47" i="6"/>
  <c r="BI49" i="2"/>
  <c r="BH49" i="2"/>
  <c r="CY47" i="7"/>
  <c r="CZ47" i="7" s="1"/>
  <c r="DW49" i="1"/>
  <c r="DX49" i="1" s="1"/>
  <c r="EU49" i="1"/>
  <c r="EC49" i="2"/>
  <c r="EB49" i="2"/>
  <c r="ED49" i="2"/>
  <c r="EA49" i="2"/>
  <c r="EE49" i="2"/>
  <c r="AI48" i="5"/>
  <c r="AK48" i="5"/>
  <c r="AM48" i="5" s="1"/>
  <c r="X48" i="5"/>
  <c r="Z48" i="5" s="1"/>
  <c r="DS48" i="5"/>
  <c r="DT48" i="5" s="1"/>
  <c r="AH48" i="5"/>
  <c r="CF45" i="8"/>
  <c r="CG45" i="8" s="1"/>
  <c r="CI45" i="8" s="1"/>
  <c r="CJ45" i="8" s="1"/>
  <c r="CK45" i="8" s="1"/>
  <c r="CM45" i="8" s="1"/>
  <c r="E45" i="8" s="1"/>
  <c r="C46" i="8" s="1"/>
  <c r="BR49" i="3"/>
  <c r="BS49" i="3" s="1"/>
  <c r="DH48" i="5" l="1"/>
  <c r="DI48" i="5" s="1"/>
  <c r="BW49" i="3"/>
  <c r="BX49" i="3" s="1"/>
  <c r="CY48" i="5"/>
  <c r="CZ48" i="5" s="1"/>
  <c r="AH47" i="7"/>
  <c r="AI47" i="7"/>
  <c r="BC45" i="9"/>
  <c r="BD45" i="9" s="1"/>
  <c r="AL47" i="7"/>
  <c r="AM47" i="7" s="1"/>
  <c r="BB45" i="9"/>
  <c r="DH47" i="7"/>
  <c r="DI47" i="7" s="1"/>
  <c r="DJ47" i="7" s="1"/>
  <c r="DK47" i="7" s="1"/>
  <c r="ES47" i="7" s="1"/>
  <c r="X47" i="7"/>
  <c r="Z47" i="7" s="1"/>
  <c r="BT47" i="7" s="1"/>
  <c r="DS47" i="7"/>
  <c r="DT47" i="7" s="1"/>
  <c r="BF48" i="4"/>
  <c r="BG48" i="4"/>
  <c r="BH48" i="4" s="1"/>
  <c r="EA48" i="4"/>
  <c r="EC48" i="4"/>
  <c r="EE48" i="4"/>
  <c r="ED48" i="4"/>
  <c r="EW48" i="4"/>
  <c r="EX48" i="4" s="1"/>
  <c r="EY48" i="4" s="1"/>
  <c r="EZ48" i="4" s="1"/>
  <c r="BF47" i="6"/>
  <c r="BG47" i="6"/>
  <c r="BI47" i="6" s="1"/>
  <c r="DJ45" i="9"/>
  <c r="DK45" i="9" s="1"/>
  <c r="BJ49" i="2"/>
  <c r="BK49" i="2" s="1"/>
  <c r="AJ48" i="5"/>
  <c r="BC48" i="5" s="1"/>
  <c r="CE44" i="10"/>
  <c r="CG44" i="10" s="1"/>
  <c r="CH44" i="10" s="1"/>
  <c r="CJ44" i="10" s="1"/>
  <c r="CK44" i="10" s="1"/>
  <c r="CL44" i="10" s="1"/>
  <c r="EV49" i="1"/>
  <c r="EW49" i="1" s="1"/>
  <c r="EX49" i="1" s="1"/>
  <c r="EB49" i="1"/>
  <c r="DZ49" i="1"/>
  <c r="DY49" i="1"/>
  <c r="EA49" i="1"/>
  <c r="EC49" i="1"/>
  <c r="EW47" i="6"/>
  <c r="DY47" i="6"/>
  <c r="DZ47" i="6" s="1"/>
  <c r="EF49" i="2"/>
  <c r="EG49" i="2" s="1"/>
  <c r="EH49" i="2" s="1"/>
  <c r="EI49" i="2" s="1"/>
  <c r="AU49" i="2" s="1"/>
  <c r="T49" i="2" s="1"/>
  <c r="W49" i="2" s="1"/>
  <c r="AZ48" i="5"/>
  <c r="BT48" i="5"/>
  <c r="BB48" i="5"/>
  <c r="CA49" i="3"/>
  <c r="BZ49" i="3"/>
  <c r="DJ48" i="5" l="1"/>
  <c r="DK48" i="5" s="1"/>
  <c r="DU48" i="5" s="1"/>
  <c r="DV48" i="5" s="1"/>
  <c r="DZ48" i="5" s="1"/>
  <c r="AJ47" i="7"/>
  <c r="BC47" i="7" s="1"/>
  <c r="BD47" i="7" s="1"/>
  <c r="BE45" i="9"/>
  <c r="BF45" i="9" s="1"/>
  <c r="BG45" i="9" s="1"/>
  <c r="AZ47" i="7"/>
  <c r="BB47" i="7"/>
  <c r="BI48" i="4"/>
  <c r="BJ48" i="4" s="1"/>
  <c r="BK48" i="4" s="1"/>
  <c r="EF48" i="4"/>
  <c r="EG48" i="4" s="1"/>
  <c r="EH48" i="4" s="1"/>
  <c r="EI48" i="4" s="1"/>
  <c r="AU48" i="4" s="1"/>
  <c r="T48" i="4" s="1"/>
  <c r="W48" i="4" s="1"/>
  <c r="AX48" i="4" s="1"/>
  <c r="BE48" i="4" s="1"/>
  <c r="BH47" i="6"/>
  <c r="BJ47" i="6" s="1"/>
  <c r="BK47" i="6" s="1"/>
  <c r="DU45" i="9"/>
  <c r="DV45" i="9" s="1"/>
  <c r="ES45" i="9"/>
  <c r="ET45" i="9" s="1"/>
  <c r="EU45" i="9" s="1"/>
  <c r="EV45" i="9" s="1"/>
  <c r="CN44" i="10"/>
  <c r="E44" i="10" s="1"/>
  <c r="C45" i="10" s="1"/>
  <c r="DU47" i="7"/>
  <c r="DV47" i="7" s="1"/>
  <c r="DW47" i="7" s="1"/>
  <c r="CB49" i="3"/>
  <c r="CC49" i="3" s="1"/>
  <c r="CE49" i="3" s="1"/>
  <c r="CF49" i="3" s="1"/>
  <c r="CG49" i="3" s="1"/>
  <c r="CI49" i="3" s="1"/>
  <c r="E49" i="3" s="1"/>
  <c r="C50" i="3" s="1"/>
  <c r="AX49" i="2"/>
  <c r="EX47" i="6"/>
  <c r="EY47" i="6" s="1"/>
  <c r="EZ47" i="6" s="1"/>
  <c r="ED49" i="1"/>
  <c r="EE49" i="1" s="1"/>
  <c r="EF49" i="1" s="1"/>
  <c r="EG49" i="1" s="1"/>
  <c r="AS49" i="1" s="1"/>
  <c r="R49" i="1" s="1"/>
  <c r="U49" i="1" s="1"/>
  <c r="ET47" i="7"/>
  <c r="EU47" i="7" s="1"/>
  <c r="EV47" i="7" s="1"/>
  <c r="EA47" i="6"/>
  <c r="EE47" i="6"/>
  <c r="EC47" i="6"/>
  <c r="EB47" i="6"/>
  <c r="ED47" i="6"/>
  <c r="ES48" i="5"/>
  <c r="ET48" i="5" s="1"/>
  <c r="EU48" i="5" s="1"/>
  <c r="EV48" i="5" s="1"/>
  <c r="F45" i="8"/>
  <c r="I45" i="8" s="1"/>
  <c r="J45" i="8" s="1"/>
  <c r="D45" i="10" s="1"/>
  <c r="K46" i="8"/>
  <c r="M46" i="8" s="1"/>
  <c r="DW48" i="5"/>
  <c r="DY48" i="5"/>
  <c r="BE48" i="5"/>
  <c r="BD48" i="5"/>
  <c r="BE47" i="7" l="1"/>
  <c r="BF47" i="7" s="1"/>
  <c r="BG47" i="7" s="1"/>
  <c r="EA48" i="5"/>
  <c r="DX48" i="5"/>
  <c r="BY48" i="4"/>
  <c r="BZ48" i="4" s="1"/>
  <c r="AY48" i="4"/>
  <c r="AZ48" i="4" s="1"/>
  <c r="BA48" i="4" s="1"/>
  <c r="EA47" i="7"/>
  <c r="F44" i="10"/>
  <c r="DW45" i="9"/>
  <c r="EA45" i="9"/>
  <c r="DZ45" i="9"/>
  <c r="DY45" i="9"/>
  <c r="DX45" i="9"/>
  <c r="DX47" i="7"/>
  <c r="DZ47" i="7"/>
  <c r="DY47" i="7"/>
  <c r="L45" i="10"/>
  <c r="N45" i="10" s="1"/>
  <c r="CV45" i="10" s="1"/>
  <c r="EF47" i="6"/>
  <c r="EG47" i="6" s="1"/>
  <c r="EH47" i="6" s="1"/>
  <c r="EI47" i="6" s="1"/>
  <c r="AU47" i="6" s="1"/>
  <c r="T47" i="6" s="1"/>
  <c r="BQ48" i="4"/>
  <c r="BL48" i="4"/>
  <c r="BM48" i="4" s="1"/>
  <c r="AV49" i="1"/>
  <c r="BE49" i="2"/>
  <c r="AY49" i="2"/>
  <c r="BY49" i="2"/>
  <c r="BZ49" i="2" s="1"/>
  <c r="EM46" i="8"/>
  <c r="CU46" i="8"/>
  <c r="Q46" i="8"/>
  <c r="BF48" i="5"/>
  <c r="BG48" i="5" s="1"/>
  <c r="F49" i="3"/>
  <c r="H49" i="4" s="1"/>
  <c r="G50" i="3"/>
  <c r="I50" i="3" s="1"/>
  <c r="EB48" i="5" l="1"/>
  <c r="EC48" i="5" s="1"/>
  <c r="ED48" i="5" s="1"/>
  <c r="EE48" i="5" s="1"/>
  <c r="AQ48" i="5" s="1"/>
  <c r="P48" i="5" s="1"/>
  <c r="S48" i="5" s="1"/>
  <c r="BB48" i="4"/>
  <c r="BC48" i="4" s="1"/>
  <c r="I44" i="10"/>
  <c r="J44" i="10" s="1"/>
  <c r="K44" i="10" s="1"/>
  <c r="I44" i="1" s="1"/>
  <c r="EB47" i="7"/>
  <c r="EC47" i="7" s="1"/>
  <c r="ED47" i="7" s="1"/>
  <c r="EE47" i="7" s="1"/>
  <c r="AQ47" i="7" s="1"/>
  <c r="P47" i="7" s="1"/>
  <c r="S47" i="7" s="1"/>
  <c r="AT47" i="7" s="1"/>
  <c r="EB45" i="9"/>
  <c r="EC45" i="9" s="1"/>
  <c r="ED45" i="9" s="1"/>
  <c r="EE45" i="9" s="1"/>
  <c r="AQ45" i="9" s="1"/>
  <c r="P45" i="9" s="1"/>
  <c r="S45" i="9" s="1"/>
  <c r="AT45" i="9" s="1"/>
  <c r="AU45" i="9" s="1"/>
  <c r="R45" i="10"/>
  <c r="Y45" i="10" s="1"/>
  <c r="AA45" i="10" s="1"/>
  <c r="EN45" i="10"/>
  <c r="W47" i="6"/>
  <c r="AX47" i="6" s="1"/>
  <c r="BC49" i="1"/>
  <c r="AW49" i="1"/>
  <c r="BW49" i="1"/>
  <c r="BX49" i="1" s="1"/>
  <c r="BN48" i="4"/>
  <c r="BO48" i="4"/>
  <c r="BR48" i="4"/>
  <c r="BS48" i="4"/>
  <c r="BB49" i="2"/>
  <c r="BC49" i="2" s="1"/>
  <c r="AZ49" i="2"/>
  <c r="BA49" i="2" s="1"/>
  <c r="BL49" i="2"/>
  <c r="BM49" i="2" s="1"/>
  <c r="BQ49" i="2"/>
  <c r="DG45" i="10"/>
  <c r="AT45" i="10"/>
  <c r="CX45" i="10"/>
  <c r="DR45" i="10"/>
  <c r="AT48" i="5"/>
  <c r="S46" i="8"/>
  <c r="X46" i="8"/>
  <c r="Z46" i="8" s="1"/>
  <c r="AJ46" i="8"/>
  <c r="AI46" i="8"/>
  <c r="CW46" i="8"/>
  <c r="DQ46" i="8"/>
  <c r="AS46" i="8"/>
  <c r="DF46" i="8"/>
  <c r="EI50" i="3"/>
  <c r="CQ50" i="3"/>
  <c r="M50" i="3"/>
  <c r="BA45" i="9" l="1"/>
  <c r="AK45" i="10"/>
  <c r="T45" i="10"/>
  <c r="V45" i="10" s="1"/>
  <c r="W45" i="10" s="1"/>
  <c r="AX45" i="10" s="1"/>
  <c r="AJ45" i="10"/>
  <c r="BU45" i="9"/>
  <c r="BV45" i="9" s="1"/>
  <c r="BE47" i="6"/>
  <c r="BQ47" i="6" s="1"/>
  <c r="AY47" i="6"/>
  <c r="AZ47" i="6" s="1"/>
  <c r="BA47" i="6" s="1"/>
  <c r="BY47" i="6"/>
  <c r="BZ47" i="6" s="1"/>
  <c r="BP48" i="4"/>
  <c r="BO49" i="2"/>
  <c r="BN49" i="2"/>
  <c r="BA47" i="7"/>
  <c r="AU47" i="7"/>
  <c r="BU47" i="7"/>
  <c r="BV47" i="7" s="1"/>
  <c r="AZ49" i="1"/>
  <c r="BA49" i="1" s="1"/>
  <c r="AX49" i="1"/>
  <c r="AY49" i="1" s="1"/>
  <c r="BS49" i="2"/>
  <c r="BR49" i="2"/>
  <c r="BT48" i="4"/>
  <c r="BJ49" i="1"/>
  <c r="BK49" i="1" s="1"/>
  <c r="BO49" i="1"/>
  <c r="AK46" i="8"/>
  <c r="AC46" i="8"/>
  <c r="U46" i="8"/>
  <c r="V46" i="8" s="1"/>
  <c r="AW46" i="8" s="1"/>
  <c r="DL45" i="10"/>
  <c r="DH45" i="10"/>
  <c r="DI45" i="10"/>
  <c r="DJ45" i="10"/>
  <c r="DK45" i="10"/>
  <c r="AX45" i="9"/>
  <c r="AY45" i="9" s="1"/>
  <c r="AV45" i="9"/>
  <c r="AW45" i="9" s="1"/>
  <c r="DV46" i="8"/>
  <c r="DR46" i="8"/>
  <c r="DT46" i="8"/>
  <c r="DS46" i="8"/>
  <c r="DU46" i="8"/>
  <c r="BM45" i="9"/>
  <c r="BH45" i="9"/>
  <c r="BI45" i="9" s="1"/>
  <c r="AD45" i="10"/>
  <c r="DA46" i="8"/>
  <c r="CZ46" i="8"/>
  <c r="CY46" i="8"/>
  <c r="DB46" i="8"/>
  <c r="CX46" i="8"/>
  <c r="DI46" i="8"/>
  <c r="DG46" i="8"/>
  <c r="DK46" i="8"/>
  <c r="DJ46" i="8"/>
  <c r="DH46" i="8"/>
  <c r="BA48" i="5"/>
  <c r="AU48" i="5"/>
  <c r="BU48" i="5"/>
  <c r="BV48" i="5" s="1"/>
  <c r="DV45" i="10"/>
  <c r="DS45" i="10"/>
  <c r="DW45" i="10"/>
  <c r="DU45" i="10"/>
  <c r="DT45" i="10"/>
  <c r="AA46" i="8"/>
  <c r="AP46" i="8" s="1"/>
  <c r="DC45" i="10"/>
  <c r="DA45" i="10"/>
  <c r="CZ45" i="10"/>
  <c r="CY45" i="10"/>
  <c r="DB45" i="10"/>
  <c r="DB50" i="3"/>
  <c r="CS50" i="3"/>
  <c r="DM50" i="3"/>
  <c r="AO50" i="3"/>
  <c r="O50" i="3"/>
  <c r="AE50" i="3"/>
  <c r="AF50" i="3"/>
  <c r="T50" i="3"/>
  <c r="V50" i="3" s="1"/>
  <c r="AB45" i="10" l="1"/>
  <c r="AP45" i="10" s="1"/>
  <c r="AL45" i="10"/>
  <c r="BB47" i="6"/>
  <c r="BC47" i="6" s="1"/>
  <c r="BL47" i="6"/>
  <c r="BM47" i="6" s="1"/>
  <c r="BO47" i="6" s="1"/>
  <c r="BP49" i="2"/>
  <c r="BT49" i="2"/>
  <c r="BV48" i="4"/>
  <c r="BW48" i="4" s="1"/>
  <c r="AX47" i="7"/>
  <c r="AY47" i="7" s="1"/>
  <c r="AV47" i="7"/>
  <c r="AW47" i="7" s="1"/>
  <c r="BM47" i="7"/>
  <c r="BH47" i="7"/>
  <c r="BI47" i="7" s="1"/>
  <c r="BU48" i="4"/>
  <c r="BQ49" i="1"/>
  <c r="BP49" i="1"/>
  <c r="BR47" i="6"/>
  <c r="BS47" i="6"/>
  <c r="BL49" i="1"/>
  <c r="BM49" i="1"/>
  <c r="DX45" i="10"/>
  <c r="DY45" i="10" s="1"/>
  <c r="DD45" i="10"/>
  <c r="DE45" i="10" s="1"/>
  <c r="BK45" i="9"/>
  <c r="BJ45" i="9"/>
  <c r="BN45" i="9"/>
  <c r="BO45" i="9"/>
  <c r="DL46" i="8"/>
  <c r="DM46" i="8" s="1"/>
  <c r="AL46" i="8"/>
  <c r="AO46" i="8"/>
  <c r="AQ46" i="8" s="1"/>
  <c r="AX48" i="5"/>
  <c r="AY48" i="5" s="1"/>
  <c r="AV48" i="5"/>
  <c r="AW48" i="5" s="1"/>
  <c r="DM45" i="10"/>
  <c r="DN45" i="10" s="1"/>
  <c r="AB46" i="8"/>
  <c r="AD46" i="8" s="1"/>
  <c r="BH48" i="5"/>
  <c r="BI48" i="5" s="1"/>
  <c r="BM48" i="5"/>
  <c r="DC46" i="8"/>
  <c r="DD46" i="8" s="1"/>
  <c r="AC45" i="10"/>
  <c r="AE45" i="10" s="1"/>
  <c r="DW46" i="8"/>
  <c r="DX46" i="8" s="1"/>
  <c r="AM46" i="8"/>
  <c r="Y50" i="3"/>
  <c r="Q50" i="3"/>
  <c r="R50" i="3" s="1"/>
  <c r="AS50" i="3" s="1"/>
  <c r="CX50" i="3"/>
  <c r="CT50" i="3"/>
  <c r="CV50" i="3"/>
  <c r="CW50" i="3"/>
  <c r="CU50" i="3"/>
  <c r="AG50" i="3"/>
  <c r="DR50" i="3"/>
  <c r="DO50" i="3"/>
  <c r="DQ50" i="3"/>
  <c r="DP50" i="3"/>
  <c r="DN50" i="3"/>
  <c r="W50" i="3"/>
  <c r="AL50" i="3" s="1"/>
  <c r="DG50" i="3"/>
  <c r="DC50" i="3"/>
  <c r="DE50" i="3"/>
  <c r="DF50" i="3"/>
  <c r="DD50" i="3"/>
  <c r="AM45" i="10" l="1"/>
  <c r="BU49" i="2"/>
  <c r="CH49" i="2" s="1"/>
  <c r="AQ45" i="10"/>
  <c r="AR45" i="10" s="1"/>
  <c r="BE45" i="10" s="1"/>
  <c r="AN45" i="10"/>
  <c r="AO45" i="10" s="1"/>
  <c r="BV49" i="2"/>
  <c r="BW49" i="2" s="1"/>
  <c r="BN47" i="6"/>
  <c r="BP47" i="6" s="1"/>
  <c r="DO45" i="10"/>
  <c r="DP45" i="10" s="1"/>
  <c r="EX45" i="10" s="1"/>
  <c r="BN49" i="1"/>
  <c r="CH48" i="4"/>
  <c r="CA48" i="4"/>
  <c r="CB48" i="4" s="1"/>
  <c r="BJ47" i="7"/>
  <c r="BK47" i="7"/>
  <c r="BO47" i="7"/>
  <c r="BN47" i="7"/>
  <c r="BT47" i="6"/>
  <c r="BR49" i="1"/>
  <c r="BD46" i="8"/>
  <c r="BL45" i="9"/>
  <c r="DN46" i="8"/>
  <c r="DO46" i="8" s="1"/>
  <c r="AK50" i="3"/>
  <c r="AM50" i="3" s="1"/>
  <c r="AH50" i="3"/>
  <c r="BY45" i="10"/>
  <c r="BG45" i="10"/>
  <c r="BP45" i="9"/>
  <c r="BO48" i="5"/>
  <c r="BN48" i="5"/>
  <c r="BK48" i="5"/>
  <c r="BJ48" i="5"/>
  <c r="BX46" i="8"/>
  <c r="BF46" i="8"/>
  <c r="X50" i="3"/>
  <c r="Z50" i="3" s="1"/>
  <c r="BT50" i="3" s="1"/>
  <c r="AN46" i="8"/>
  <c r="DH50" i="3"/>
  <c r="DI50" i="3" s="1"/>
  <c r="AI50" i="3"/>
  <c r="DS50" i="3"/>
  <c r="DT50" i="3" s="1"/>
  <c r="CY50" i="3"/>
  <c r="CZ50" i="3" s="1"/>
  <c r="BH45" i="10" l="1"/>
  <c r="DZ45" i="10"/>
  <c r="EA45" i="10" s="1"/>
  <c r="EF45" i="10" s="1"/>
  <c r="CA49" i="2"/>
  <c r="CB49" i="2" s="1"/>
  <c r="CE49" i="2" s="1"/>
  <c r="BV47" i="6"/>
  <c r="BW47" i="6" s="1"/>
  <c r="AJ50" i="3"/>
  <c r="BC50" i="3" s="1"/>
  <c r="BL47" i="7"/>
  <c r="BP47" i="7"/>
  <c r="CD48" i="4"/>
  <c r="CE48" i="4"/>
  <c r="BS49" i="1"/>
  <c r="BT49" i="1"/>
  <c r="BU49" i="1" s="1"/>
  <c r="BU47" i="6"/>
  <c r="BR45" i="9"/>
  <c r="BS45" i="9" s="1"/>
  <c r="BL48" i="5"/>
  <c r="BP48" i="5"/>
  <c r="BB50" i="3"/>
  <c r="BQ45" i="9"/>
  <c r="DY46" i="8"/>
  <c r="DZ46" i="8" s="1"/>
  <c r="EW46" i="8"/>
  <c r="BG46" i="8"/>
  <c r="EY45" i="10"/>
  <c r="EZ45" i="10" s="1"/>
  <c r="FA45" i="10" s="1"/>
  <c r="BI45" i="10"/>
  <c r="BJ45" i="10"/>
  <c r="DJ50" i="3"/>
  <c r="DK50" i="3" s="1"/>
  <c r="AZ50" i="3"/>
  <c r="EB45" i="10" l="1"/>
  <c r="ED45" i="10"/>
  <c r="EE45" i="10"/>
  <c r="EC45" i="10"/>
  <c r="CD49" i="2"/>
  <c r="CF49" i="2" s="1"/>
  <c r="CG49" i="2" s="1"/>
  <c r="CI49" i="2" s="1"/>
  <c r="CJ49" i="2" s="1"/>
  <c r="CK49" i="2" s="1"/>
  <c r="CM49" i="2" s="1"/>
  <c r="E49" i="2" s="1"/>
  <c r="C50" i="2" s="1"/>
  <c r="BR47" i="7"/>
  <c r="BS47" i="7" s="1"/>
  <c r="BQ47" i="7"/>
  <c r="CD47" i="7" s="1"/>
  <c r="BR48" i="5"/>
  <c r="BS48" i="5" s="1"/>
  <c r="CF49" i="1"/>
  <c r="BY49" i="1"/>
  <c r="BZ49" i="1" s="1"/>
  <c r="CF48" i="4"/>
  <c r="CG48" i="4" s="1"/>
  <c r="CI48" i="4" s="1"/>
  <c r="CJ48" i="4" s="1"/>
  <c r="CK48" i="4" s="1"/>
  <c r="CM48" i="4" s="1"/>
  <c r="E48" i="4" s="1"/>
  <c r="C49" i="4" s="1"/>
  <c r="CH47" i="6"/>
  <c r="CA47" i="6"/>
  <c r="CB47" i="6" s="1"/>
  <c r="BQ48" i="5"/>
  <c r="CD48" i="5" s="1"/>
  <c r="CD45" i="9"/>
  <c r="BW45" i="9"/>
  <c r="BX45" i="9" s="1"/>
  <c r="BH46" i="8"/>
  <c r="BI46" i="8"/>
  <c r="BK45" i="10"/>
  <c r="BL45" i="10" s="1"/>
  <c r="EX46" i="8"/>
  <c r="EY46" i="8" s="1"/>
  <c r="EZ46" i="8" s="1"/>
  <c r="EE46" i="8"/>
  <c r="EC46" i="8"/>
  <c r="EA46" i="8"/>
  <c r="EB46" i="8"/>
  <c r="ED46" i="8"/>
  <c r="DU50" i="3"/>
  <c r="DV50" i="3" s="1"/>
  <c r="ES50" i="3"/>
  <c r="BE50" i="3"/>
  <c r="BD50" i="3"/>
  <c r="EG45" i="10" l="1"/>
  <c r="EH45" i="10" s="1"/>
  <c r="EI45" i="10" s="1"/>
  <c r="EJ45" i="10" s="1"/>
  <c r="AV45" i="10" s="1"/>
  <c r="U45" i="10" s="1"/>
  <c r="X45" i="10" s="1"/>
  <c r="AY45" i="10" s="1"/>
  <c r="BW47" i="7"/>
  <c r="BX47" i="7" s="1"/>
  <c r="BZ47" i="7" s="1"/>
  <c r="BF50" i="3"/>
  <c r="BG50" i="3" s="1"/>
  <c r="F49" i="2"/>
  <c r="BW48" i="5"/>
  <c r="BX48" i="5" s="1"/>
  <c r="CA48" i="5" s="1"/>
  <c r="CE47" i="6"/>
  <c r="CD47" i="6"/>
  <c r="CC49" i="1"/>
  <c r="CB49" i="1"/>
  <c r="CA45" i="9"/>
  <c r="BZ45" i="9"/>
  <c r="EF46" i="8"/>
  <c r="EG46" i="8" s="1"/>
  <c r="EH46" i="8" s="1"/>
  <c r="EI46" i="8" s="1"/>
  <c r="AU46" i="8" s="1"/>
  <c r="T46" i="8" s="1"/>
  <c r="W46" i="8" s="1"/>
  <c r="BJ46" i="8"/>
  <c r="BK46" i="8" s="1"/>
  <c r="ET50" i="3"/>
  <c r="EU50" i="3" s="1"/>
  <c r="EV50" i="3" s="1"/>
  <c r="EA50" i="3"/>
  <c r="DW50" i="3"/>
  <c r="DY50" i="3"/>
  <c r="DX50" i="3"/>
  <c r="DZ50" i="3"/>
  <c r="CA47" i="7" l="1"/>
  <c r="CB47" i="7" s="1"/>
  <c r="CC47" i="7" s="1"/>
  <c r="CE47" i="7" s="1"/>
  <c r="CF47" i="7" s="1"/>
  <c r="CG47" i="7" s="1"/>
  <c r="CI47" i="7" s="1"/>
  <c r="E47" i="7" s="1"/>
  <c r="C48" i="7" s="1"/>
  <c r="BZ48" i="5"/>
  <c r="CB48" i="5" s="1"/>
  <c r="CC48" i="5" s="1"/>
  <c r="CE48" i="5" s="1"/>
  <c r="CF48" i="5" s="1"/>
  <c r="CG48" i="5" s="1"/>
  <c r="CI48" i="5" s="1"/>
  <c r="E48" i="5" s="1"/>
  <c r="C49" i="5" s="1"/>
  <c r="CF47" i="6"/>
  <c r="CG47" i="6" s="1"/>
  <c r="CI47" i="6" s="1"/>
  <c r="CJ47" i="6" s="1"/>
  <c r="CK47" i="6" s="1"/>
  <c r="CM47" i="6" s="1"/>
  <c r="E47" i="6" s="1"/>
  <c r="C48" i="6" s="1"/>
  <c r="CD49" i="1"/>
  <c r="CE49" i="1" s="1"/>
  <c r="CG49" i="1" s="1"/>
  <c r="CH49" i="1" s="1"/>
  <c r="CI49" i="1" s="1"/>
  <c r="CK49" i="1" s="1"/>
  <c r="E49" i="1" s="1"/>
  <c r="F48" i="4"/>
  <c r="CB45" i="9"/>
  <c r="CC45" i="9" s="1"/>
  <c r="CE45" i="9" s="1"/>
  <c r="CF45" i="9" s="1"/>
  <c r="CG45" i="9" s="1"/>
  <c r="CI45" i="9" s="1"/>
  <c r="E45" i="9" s="1"/>
  <c r="C46" i="9" s="1"/>
  <c r="AX46" i="8"/>
  <c r="BF45" i="10"/>
  <c r="AZ45" i="10"/>
  <c r="BZ45" i="10"/>
  <c r="CA45" i="10" s="1"/>
  <c r="EB50" i="3"/>
  <c r="EC50" i="3" s="1"/>
  <c r="ED50" i="3" s="1"/>
  <c r="EE50" i="3" s="1"/>
  <c r="AQ50" i="3" s="1"/>
  <c r="P50" i="3" s="1"/>
  <c r="S50" i="3" s="1"/>
  <c r="I48" i="4" l="1"/>
  <c r="J48" i="4" s="1"/>
  <c r="D48" i="6" s="1"/>
  <c r="F47" i="6"/>
  <c r="I47" i="6" s="1"/>
  <c r="J47" i="6" s="1"/>
  <c r="D47" i="8" s="1"/>
  <c r="D47" i="9" s="1"/>
  <c r="G47" i="10" s="1"/>
  <c r="F47" i="7"/>
  <c r="H47" i="8" s="1"/>
  <c r="C50" i="1"/>
  <c r="F49" i="1"/>
  <c r="H49" i="2" s="1"/>
  <c r="I49" i="2" s="1"/>
  <c r="BE46" i="8"/>
  <c r="AY46" i="8"/>
  <c r="BY46" i="8"/>
  <c r="BZ46" i="8" s="1"/>
  <c r="BM45" i="10"/>
  <c r="BN45" i="10" s="1"/>
  <c r="BR45" i="10"/>
  <c r="F45" i="9"/>
  <c r="H45" i="10" s="1"/>
  <c r="BC45" i="10"/>
  <c r="BD45" i="10" s="1"/>
  <c r="BA45" i="10"/>
  <c r="BB45" i="10" s="1"/>
  <c r="AT50" i="3"/>
  <c r="D48" i="7" l="1"/>
  <c r="K48" i="6"/>
  <c r="M48" i="6" s="1"/>
  <c r="EM48" i="6" s="1"/>
  <c r="G46" i="9"/>
  <c r="I46" i="9" s="1"/>
  <c r="M46" i="9" s="1"/>
  <c r="K50" i="2"/>
  <c r="M50" i="2" s="1"/>
  <c r="G50" i="1"/>
  <c r="K50" i="1" s="1"/>
  <c r="F48" i="5"/>
  <c r="H48" i="6" s="1"/>
  <c r="BS45" i="10"/>
  <c r="BT45" i="10"/>
  <c r="BO45" i="10"/>
  <c r="BP45" i="10"/>
  <c r="BB46" i="8"/>
  <c r="BC46" i="8" s="1"/>
  <c r="AZ46" i="8"/>
  <c r="BA46" i="8" s="1"/>
  <c r="BL46" i="8"/>
  <c r="BM46" i="8" s="1"/>
  <c r="BQ46" i="8"/>
  <c r="BA50" i="3"/>
  <c r="AU50" i="3"/>
  <c r="BU50" i="3"/>
  <c r="BV50" i="3" s="1"/>
  <c r="CU48" i="6" l="1"/>
  <c r="DF48" i="6" s="1"/>
  <c r="Q48" i="6"/>
  <c r="X48" i="6" s="1"/>
  <c r="Z48" i="6" s="1"/>
  <c r="G48" i="8"/>
  <c r="G48" i="7"/>
  <c r="I48" i="7" s="1"/>
  <c r="J49" i="2"/>
  <c r="D49" i="4" s="1"/>
  <c r="EI46" i="9"/>
  <c r="CQ46" i="9"/>
  <c r="DB46" i="9" s="1"/>
  <c r="Q50" i="2"/>
  <c r="CU50" i="2"/>
  <c r="EM50" i="2"/>
  <c r="AS48" i="6"/>
  <c r="CS50" i="1"/>
  <c r="EK50" i="1"/>
  <c r="O50" i="1"/>
  <c r="S48" i="6"/>
  <c r="AI48" i="6"/>
  <c r="AF46" i="9"/>
  <c r="AE46" i="9"/>
  <c r="O46" i="9"/>
  <c r="T46" i="9"/>
  <c r="V46" i="9" s="1"/>
  <c r="BU45" i="10"/>
  <c r="BS46" i="8"/>
  <c r="BR46" i="8"/>
  <c r="BN46" i="8"/>
  <c r="BO46" i="8"/>
  <c r="BQ45" i="10"/>
  <c r="AX50" i="3"/>
  <c r="AY50" i="3" s="1"/>
  <c r="AV50" i="3"/>
  <c r="AW50" i="3" s="1"/>
  <c r="BM50" i="3"/>
  <c r="BH50" i="3"/>
  <c r="BI50" i="3" s="1"/>
  <c r="AJ48" i="6" l="1"/>
  <c r="AK48" i="6" s="1"/>
  <c r="CW48" i="6"/>
  <c r="CZ48" i="6" s="1"/>
  <c r="DQ48" i="6"/>
  <c r="DU48" i="6" s="1"/>
  <c r="EI48" i="7"/>
  <c r="CQ48" i="7"/>
  <c r="M48" i="7"/>
  <c r="CS46" i="9"/>
  <c r="CW46" i="9" s="1"/>
  <c r="K49" i="4"/>
  <c r="M49" i="4" s="1"/>
  <c r="EM49" i="4" s="1"/>
  <c r="D49" i="5"/>
  <c r="G49" i="5" s="1"/>
  <c r="I49" i="5" s="1"/>
  <c r="DM46" i="9"/>
  <c r="DP46" i="9" s="1"/>
  <c r="AO46" i="9"/>
  <c r="Q50" i="1"/>
  <c r="AG50" i="1"/>
  <c r="AH50" i="1"/>
  <c r="V50" i="1"/>
  <c r="X50" i="1" s="1"/>
  <c r="DD50" i="1"/>
  <c r="DO50" i="1"/>
  <c r="CU50" i="1"/>
  <c r="AQ50" i="1"/>
  <c r="AA48" i="6"/>
  <c r="AO48" i="6" s="1"/>
  <c r="U48" i="6"/>
  <c r="V48" i="6" s="1"/>
  <c r="AW48" i="6" s="1"/>
  <c r="AC48" i="6"/>
  <c r="DF50" i="2"/>
  <c r="CW50" i="2"/>
  <c r="DQ50" i="2"/>
  <c r="AS50" i="2"/>
  <c r="DG48" i="6"/>
  <c r="DK48" i="6"/>
  <c r="DJ48" i="6"/>
  <c r="DH48" i="6"/>
  <c r="DI48" i="6"/>
  <c r="S50" i="2"/>
  <c r="AJ50" i="2"/>
  <c r="AI50" i="2"/>
  <c r="X50" i="2"/>
  <c r="Z50" i="2" s="1"/>
  <c r="BT46" i="8"/>
  <c r="AG46" i="9"/>
  <c r="Q46" i="9"/>
  <c r="R46" i="9" s="1"/>
  <c r="AS46" i="9" s="1"/>
  <c r="Y46" i="9"/>
  <c r="DF46" i="9"/>
  <c r="DG46" i="9"/>
  <c r="DD46" i="9"/>
  <c r="DC46" i="9"/>
  <c r="DE46" i="9"/>
  <c r="BP46" i="8"/>
  <c r="BW45" i="10"/>
  <c r="BX45" i="10" s="1"/>
  <c r="BV45" i="10"/>
  <c r="W46" i="9"/>
  <c r="AK46" i="9" s="1"/>
  <c r="BN50" i="3"/>
  <c r="BO50" i="3"/>
  <c r="BK50" i="3"/>
  <c r="BJ50" i="3"/>
  <c r="DA48" i="6" l="1"/>
  <c r="DS48" i="6"/>
  <c r="DT48" i="6"/>
  <c r="DV48" i="6"/>
  <c r="DR48" i="6"/>
  <c r="CT46" i="9"/>
  <c r="CV46" i="9"/>
  <c r="CX46" i="9"/>
  <c r="CU46" i="9"/>
  <c r="DB48" i="6"/>
  <c r="CX48" i="6"/>
  <c r="CY48" i="6"/>
  <c r="DO46" i="9"/>
  <c r="DQ46" i="9"/>
  <c r="DN46" i="9"/>
  <c r="CU49" i="4"/>
  <c r="DF49" i="4" s="1"/>
  <c r="O48" i="7"/>
  <c r="T48" i="7"/>
  <c r="V48" i="7" s="1"/>
  <c r="AF48" i="7"/>
  <c r="AE48" i="7"/>
  <c r="Q49" i="4"/>
  <c r="AI49" i="4" s="1"/>
  <c r="DM48" i="7"/>
  <c r="CS48" i="7"/>
  <c r="AO48" i="7"/>
  <c r="DB48" i="7"/>
  <c r="G49" i="6"/>
  <c r="DR46" i="9"/>
  <c r="BL50" i="3"/>
  <c r="Y50" i="1"/>
  <c r="AM50" i="1" s="1"/>
  <c r="EI49" i="5"/>
  <c r="M49" i="5"/>
  <c r="CQ49" i="5"/>
  <c r="AK50" i="2"/>
  <c r="AA50" i="2"/>
  <c r="AL50" i="2" s="1"/>
  <c r="AM48" i="6"/>
  <c r="AL48" i="6"/>
  <c r="DL48" i="6"/>
  <c r="DM48" i="6" s="1"/>
  <c r="AB48" i="6"/>
  <c r="AD48" i="6" s="1"/>
  <c r="AP48" i="6"/>
  <c r="AQ48" i="6" s="1"/>
  <c r="CY50" i="1"/>
  <c r="CX50" i="1"/>
  <c r="CZ50" i="1"/>
  <c r="CV50" i="1"/>
  <c r="CW50" i="1"/>
  <c r="DT50" i="1"/>
  <c r="DS50" i="1"/>
  <c r="DP50" i="1"/>
  <c r="DR50" i="1"/>
  <c r="DQ50" i="1"/>
  <c r="DU50" i="2"/>
  <c r="DV50" i="2"/>
  <c r="DT50" i="2"/>
  <c r="DR50" i="2"/>
  <c r="DS50" i="2"/>
  <c r="DF50" i="1"/>
  <c r="DG50" i="1"/>
  <c r="DE50" i="1"/>
  <c r="DH50" i="1"/>
  <c r="DI50" i="1"/>
  <c r="AC50" i="2"/>
  <c r="U50" i="2"/>
  <c r="V50" i="2" s="1"/>
  <c r="AW50" i="2" s="1"/>
  <c r="DB50" i="2"/>
  <c r="DA50" i="2"/>
  <c r="CX50" i="2"/>
  <c r="CZ50" i="2"/>
  <c r="CY50" i="2"/>
  <c r="DI50" i="2"/>
  <c r="DG50" i="2"/>
  <c r="DJ50" i="2"/>
  <c r="DH50" i="2"/>
  <c r="DK50" i="2"/>
  <c r="AI50" i="1"/>
  <c r="AA50" i="1"/>
  <c r="S50" i="1"/>
  <c r="T50" i="1" s="1"/>
  <c r="AU50" i="1" s="1"/>
  <c r="DH46" i="9"/>
  <c r="DI46" i="9" s="1"/>
  <c r="X46" i="9"/>
  <c r="Z46" i="9" s="1"/>
  <c r="AI46" i="9"/>
  <c r="BU46" i="8"/>
  <c r="BV46" i="8"/>
  <c r="BW46" i="8" s="1"/>
  <c r="AL46" i="9"/>
  <c r="AM46" i="9" s="1"/>
  <c r="AH46" i="9"/>
  <c r="CI45" i="10"/>
  <c r="CB45" i="10"/>
  <c r="CC45" i="10" s="1"/>
  <c r="BP50" i="3"/>
  <c r="DW48" i="6" l="1"/>
  <c r="DX48" i="6" s="1"/>
  <c r="CY46" i="9"/>
  <c r="CZ46" i="9" s="1"/>
  <c r="CW49" i="4"/>
  <c r="DC48" i="6"/>
  <c r="DD48" i="6" s="1"/>
  <c r="DS46" i="9"/>
  <c r="DT46" i="9" s="1"/>
  <c r="X49" i="4"/>
  <c r="Z49" i="4" s="1"/>
  <c r="AS49" i="4"/>
  <c r="AJ49" i="4"/>
  <c r="AK49" i="4" s="1"/>
  <c r="AN50" i="1"/>
  <c r="AO50" i="1" s="1"/>
  <c r="Z50" i="1"/>
  <c r="AB50" i="1" s="1"/>
  <c r="BV50" i="1" s="1"/>
  <c r="AK50" i="1"/>
  <c r="DQ49" i="4"/>
  <c r="DU49" i="4" s="1"/>
  <c r="W48" i="7"/>
  <c r="AH48" i="7" s="1"/>
  <c r="BR50" i="3"/>
  <c r="BS50" i="3" s="1"/>
  <c r="AG48" i="7"/>
  <c r="DN48" i="7"/>
  <c r="DP48" i="7"/>
  <c r="DO48" i="7"/>
  <c r="DR48" i="7"/>
  <c r="DQ48" i="7"/>
  <c r="CU48" i="7"/>
  <c r="CT48" i="7"/>
  <c r="CX48" i="7"/>
  <c r="CV48" i="7"/>
  <c r="CW48" i="7"/>
  <c r="S49" i="4"/>
  <c r="DC48" i="7"/>
  <c r="DF48" i="7"/>
  <c r="DD48" i="7"/>
  <c r="DE48" i="7"/>
  <c r="DG48" i="7"/>
  <c r="Y48" i="7"/>
  <c r="Q48" i="7"/>
  <c r="R48" i="7" s="1"/>
  <c r="AS48" i="7" s="1"/>
  <c r="AJ50" i="1"/>
  <c r="AP50" i="2"/>
  <c r="DJ46" i="9"/>
  <c r="DK46" i="9" s="1"/>
  <c r="DU46" i="9" s="1"/>
  <c r="DV46" i="9" s="1"/>
  <c r="AB50" i="2"/>
  <c r="AD50" i="2" s="1"/>
  <c r="AO50" i="2"/>
  <c r="AM50" i="2"/>
  <c r="AN50" i="2" s="1"/>
  <c r="DG49" i="4"/>
  <c r="DH49" i="4"/>
  <c r="DK49" i="4"/>
  <c r="DI49" i="4"/>
  <c r="DJ49" i="4"/>
  <c r="CZ49" i="4"/>
  <c r="DA49" i="4"/>
  <c r="DB49" i="4"/>
  <c r="CY49" i="4"/>
  <c r="CX49" i="4"/>
  <c r="CS49" i="5"/>
  <c r="AO49" i="5"/>
  <c r="DB49" i="5"/>
  <c r="DM49" i="5"/>
  <c r="AF49" i="5"/>
  <c r="T49" i="5"/>
  <c r="V49" i="5" s="1"/>
  <c r="AE49" i="5"/>
  <c r="O49" i="5"/>
  <c r="AN48" i="6"/>
  <c r="BG48" i="6" s="1"/>
  <c r="DC50" i="2"/>
  <c r="DD50" i="2" s="1"/>
  <c r="DA50" i="1"/>
  <c r="DB50" i="1" s="1"/>
  <c r="DN48" i="6"/>
  <c r="DO48" i="6" s="1"/>
  <c r="DL50" i="2"/>
  <c r="DM50" i="2" s="1"/>
  <c r="BX48" i="6"/>
  <c r="BF48" i="6"/>
  <c r="BD48" i="6"/>
  <c r="DW50" i="2"/>
  <c r="DX50" i="2" s="1"/>
  <c r="DU50" i="1"/>
  <c r="DV50" i="1" s="1"/>
  <c r="DJ50" i="1"/>
  <c r="DK50" i="1" s="1"/>
  <c r="AJ46" i="9"/>
  <c r="BC46" i="9" s="1"/>
  <c r="BB46" i="9"/>
  <c r="BT46" i="9"/>
  <c r="AZ46" i="9"/>
  <c r="CF45" i="10"/>
  <c r="CE45" i="10"/>
  <c r="CH46" i="8"/>
  <c r="CA46" i="8"/>
  <c r="CB46" i="8" s="1"/>
  <c r="BQ50" i="3"/>
  <c r="AA49" i="4" l="1"/>
  <c r="AP49" i="4" s="1"/>
  <c r="DR49" i="4"/>
  <c r="X48" i="7"/>
  <c r="Z48" i="7" s="1"/>
  <c r="DV49" i="4"/>
  <c r="DT49" i="4"/>
  <c r="AL48" i="7"/>
  <c r="DS49" i="4"/>
  <c r="AI48" i="7"/>
  <c r="AJ48" i="7" s="1"/>
  <c r="AL50" i="1"/>
  <c r="BE50" i="1" s="1"/>
  <c r="AK48" i="7"/>
  <c r="AC49" i="4"/>
  <c r="U49" i="4"/>
  <c r="V49" i="4" s="1"/>
  <c r="AW49" i="4" s="1"/>
  <c r="CY48" i="7"/>
  <c r="CZ48" i="7" s="1"/>
  <c r="DH48" i="7"/>
  <c r="DI48" i="7" s="1"/>
  <c r="DS48" i="7"/>
  <c r="DT48" i="7" s="1"/>
  <c r="ES46" i="9"/>
  <c r="ET46" i="9" s="1"/>
  <c r="EU46" i="9" s="1"/>
  <c r="EV46" i="9" s="1"/>
  <c r="AQ50" i="2"/>
  <c r="BD50" i="2" s="1"/>
  <c r="AG49" i="5"/>
  <c r="AL49" i="4"/>
  <c r="AM49" i="4"/>
  <c r="AO49" i="4"/>
  <c r="AQ49" i="4" s="1"/>
  <c r="DC49" i="4"/>
  <c r="DD49" i="4" s="1"/>
  <c r="AB49" i="4"/>
  <c r="DD49" i="5"/>
  <c r="DC49" i="5"/>
  <c r="DE49" i="5"/>
  <c r="DG49" i="5"/>
  <c r="DF49" i="5"/>
  <c r="CT49" i="5"/>
  <c r="CV49" i="5"/>
  <c r="CU49" i="5"/>
  <c r="CX49" i="5"/>
  <c r="CW49" i="5"/>
  <c r="DL49" i="4"/>
  <c r="DM49" i="4" s="1"/>
  <c r="Y49" i="5"/>
  <c r="Q49" i="5"/>
  <c r="R49" i="5" s="1"/>
  <c r="AS49" i="5" s="1"/>
  <c r="BD50" i="1"/>
  <c r="W49" i="5"/>
  <c r="BB50" i="1"/>
  <c r="DO49" i="5"/>
  <c r="DN49" i="5"/>
  <c r="DP49" i="5"/>
  <c r="DQ49" i="5"/>
  <c r="DR49" i="5"/>
  <c r="DL50" i="1"/>
  <c r="DM50" i="1" s="1"/>
  <c r="DW50" i="1" s="1"/>
  <c r="DX50" i="1" s="1"/>
  <c r="DN50" i="2"/>
  <c r="DO50" i="2" s="1"/>
  <c r="EW50" i="2" s="1"/>
  <c r="BX50" i="2"/>
  <c r="DY48" i="6"/>
  <c r="DZ48" i="6" s="1"/>
  <c r="EW48" i="6"/>
  <c r="EX48" i="6" s="1"/>
  <c r="EY48" i="6" s="1"/>
  <c r="EZ48" i="6" s="1"/>
  <c r="BH48" i="6"/>
  <c r="BI48" i="6"/>
  <c r="CG45" i="10"/>
  <c r="CH45" i="10" s="1"/>
  <c r="CJ45" i="10" s="1"/>
  <c r="CK45" i="10" s="1"/>
  <c r="CL45" i="10" s="1"/>
  <c r="CN45" i="10" s="1"/>
  <c r="E45" i="10" s="1"/>
  <c r="CD46" i="8"/>
  <c r="CE46" i="8"/>
  <c r="DW46" i="9"/>
  <c r="EA46" i="9"/>
  <c r="DZ46" i="9"/>
  <c r="DX46" i="9"/>
  <c r="DY46" i="9"/>
  <c r="BE46" i="9"/>
  <c r="BD46" i="9"/>
  <c r="CD50" i="3"/>
  <c r="BW50" i="3"/>
  <c r="BX50" i="3" s="1"/>
  <c r="DW49" i="4" l="1"/>
  <c r="DX49" i="4" s="1"/>
  <c r="AM48" i="7"/>
  <c r="AZ48" i="7" s="1"/>
  <c r="AD49" i="4"/>
  <c r="BX49" i="4" s="1"/>
  <c r="BT48" i="7"/>
  <c r="DJ48" i="7"/>
  <c r="DK48" i="7" s="1"/>
  <c r="DU48" i="7" s="1"/>
  <c r="DV48" i="7" s="1"/>
  <c r="DY48" i="7" s="1"/>
  <c r="BF50" i="2"/>
  <c r="BG50" i="2"/>
  <c r="BH50" i="2" s="1"/>
  <c r="AN49" i="4"/>
  <c r="BG49" i="4" s="1"/>
  <c r="BH49" i="4" s="1"/>
  <c r="BF46" i="9"/>
  <c r="BG46" i="9" s="1"/>
  <c r="DN49" i="4"/>
  <c r="DO49" i="4" s="1"/>
  <c r="DY49" i="4" s="1"/>
  <c r="DZ49" i="4" s="1"/>
  <c r="EU50" i="1"/>
  <c r="EV50" i="1" s="1"/>
  <c r="EW50" i="1" s="1"/>
  <c r="EX50" i="1" s="1"/>
  <c r="CY49" i="5"/>
  <c r="CZ49" i="5" s="1"/>
  <c r="DS49" i="5"/>
  <c r="DT49" i="5" s="1"/>
  <c r="DH49" i="5"/>
  <c r="DI49" i="5" s="1"/>
  <c r="X49" i="5"/>
  <c r="Z49" i="5" s="1"/>
  <c r="BT49" i="5" s="1"/>
  <c r="AI49" i="5"/>
  <c r="AK49" i="5"/>
  <c r="AH49" i="5"/>
  <c r="AL49" i="5"/>
  <c r="DY50" i="2"/>
  <c r="DZ50" i="2" s="1"/>
  <c r="EC50" i="2" s="1"/>
  <c r="EC48" i="6"/>
  <c r="EA48" i="6"/>
  <c r="EB48" i="6"/>
  <c r="EE48" i="6"/>
  <c r="ED48" i="6"/>
  <c r="BF50" i="1"/>
  <c r="BG50" i="1"/>
  <c r="EX50" i="2"/>
  <c r="EY50" i="2" s="1"/>
  <c r="EZ50" i="2" s="1"/>
  <c r="EC50" i="1"/>
  <c r="EB50" i="1"/>
  <c r="DZ50" i="1"/>
  <c r="DY50" i="1"/>
  <c r="EA50" i="1"/>
  <c r="BJ48" i="6"/>
  <c r="BK48" i="6" s="1"/>
  <c r="EB46" i="9"/>
  <c r="EC46" i="9" s="1"/>
  <c r="ED46" i="9" s="1"/>
  <c r="EE46" i="9" s="1"/>
  <c r="AQ46" i="9" s="1"/>
  <c r="P46" i="9" s="1"/>
  <c r="CF46" i="8"/>
  <c r="CG46" i="8" s="1"/>
  <c r="CI46" i="8" s="1"/>
  <c r="CJ46" i="8" s="1"/>
  <c r="CK46" i="8" s="1"/>
  <c r="CM46" i="8" s="1"/>
  <c r="E46" i="8" s="1"/>
  <c r="C47" i="8" s="1"/>
  <c r="C46" i="10"/>
  <c r="CA50" i="3"/>
  <c r="BZ50" i="3"/>
  <c r="BF49" i="4" l="1"/>
  <c r="BD49" i="4"/>
  <c r="BI50" i="2"/>
  <c r="BJ50" i="2" s="1"/>
  <c r="BK50" i="2" s="1"/>
  <c r="BC48" i="7"/>
  <c r="BB48" i="7"/>
  <c r="EA48" i="7"/>
  <c r="DW48" i="7"/>
  <c r="DZ48" i="7"/>
  <c r="DX48" i="7"/>
  <c r="ES48" i="7"/>
  <c r="ET48" i="7" s="1"/>
  <c r="EU48" i="7" s="1"/>
  <c r="EV48" i="7" s="1"/>
  <c r="BI49" i="4"/>
  <c r="BJ49" i="4" s="1"/>
  <c r="BK49" i="4" s="1"/>
  <c r="AJ49" i="5"/>
  <c r="EW49" i="4"/>
  <c r="EX49" i="4" s="1"/>
  <c r="EY49" i="4" s="1"/>
  <c r="EZ49" i="4" s="1"/>
  <c r="EA50" i="2"/>
  <c r="ED50" i="2"/>
  <c r="EE50" i="2"/>
  <c r="EB50" i="2"/>
  <c r="DJ49" i="5"/>
  <c r="DK49" i="5" s="1"/>
  <c r="DU49" i="5" s="1"/>
  <c r="DV49" i="5" s="1"/>
  <c r="EA49" i="5" s="1"/>
  <c r="EB49" i="4"/>
  <c r="EA49" i="4"/>
  <c r="ED49" i="4"/>
  <c r="EC49" i="4"/>
  <c r="EE49" i="4"/>
  <c r="AM49" i="5"/>
  <c r="S46" i="9"/>
  <c r="AT46" i="9" s="1"/>
  <c r="CB50" i="3"/>
  <c r="CC50" i="3" s="1"/>
  <c r="CE50" i="3" s="1"/>
  <c r="CF50" i="3" s="1"/>
  <c r="CG50" i="3" s="1"/>
  <c r="CI50" i="3" s="1"/>
  <c r="E50" i="3" s="1"/>
  <c r="C51" i="3" s="1"/>
  <c r="EF48" i="6"/>
  <c r="EG48" i="6" s="1"/>
  <c r="EH48" i="6" s="1"/>
  <c r="EI48" i="6" s="1"/>
  <c r="AU48" i="6" s="1"/>
  <c r="T48" i="6" s="1"/>
  <c r="ED50" i="1"/>
  <c r="EE50" i="1" s="1"/>
  <c r="EF50" i="1" s="1"/>
  <c r="EG50" i="1" s="1"/>
  <c r="AS50" i="1" s="1"/>
  <c r="R50" i="1" s="1"/>
  <c r="U50" i="1" s="1"/>
  <c r="BH50" i="1"/>
  <c r="BI50" i="1" s="1"/>
  <c r="F45" i="10"/>
  <c r="BE48" i="7" l="1"/>
  <c r="BD48" i="7"/>
  <c r="EB48" i="7"/>
  <c r="EC48" i="7" s="1"/>
  <c r="ED48" i="7" s="1"/>
  <c r="EE48" i="7" s="1"/>
  <c r="AQ48" i="7" s="1"/>
  <c r="P48" i="7" s="1"/>
  <c r="S48" i="7" s="1"/>
  <c r="AT48" i="7" s="1"/>
  <c r="AU48" i="7" s="1"/>
  <c r="AV48" i="7" s="1"/>
  <c r="AW48" i="7" s="1"/>
  <c r="I45" i="10"/>
  <c r="J45" i="10" s="1"/>
  <c r="K45" i="10" s="1"/>
  <c r="I45" i="1" s="1"/>
  <c r="EF50" i="2"/>
  <c r="EG50" i="2" s="1"/>
  <c r="EH50" i="2" s="1"/>
  <c r="EI50" i="2" s="1"/>
  <c r="AU50" i="2" s="1"/>
  <c r="T50" i="2" s="1"/>
  <c r="W50" i="2" s="1"/>
  <c r="AX50" i="2" s="1"/>
  <c r="DX49" i="5"/>
  <c r="DW49" i="5"/>
  <c r="DY49" i="5"/>
  <c r="DZ49" i="5"/>
  <c r="ES49" i="5"/>
  <c r="ET49" i="5" s="1"/>
  <c r="EU49" i="5" s="1"/>
  <c r="EV49" i="5" s="1"/>
  <c r="BB49" i="5"/>
  <c r="AZ49" i="5"/>
  <c r="BC49" i="5"/>
  <c r="EF49" i="4"/>
  <c r="EG49" i="4" s="1"/>
  <c r="EH49" i="4" s="1"/>
  <c r="EI49" i="4" s="1"/>
  <c r="AU49" i="4" s="1"/>
  <c r="T49" i="4" s="1"/>
  <c r="W49" i="4" s="1"/>
  <c r="AX49" i="4" s="1"/>
  <c r="W48" i="6"/>
  <c r="AX48" i="6" s="1"/>
  <c r="AU46" i="9"/>
  <c r="AV46" i="9" s="1"/>
  <c r="AW46" i="9" s="1"/>
  <c r="BA46" i="9"/>
  <c r="BM46" i="9" s="1"/>
  <c r="BU46" i="9"/>
  <c r="BV46" i="9" s="1"/>
  <c r="F46" i="8"/>
  <c r="I46" i="8" s="1"/>
  <c r="J46" i="8" s="1"/>
  <c r="D46" i="10" s="1"/>
  <c r="K47" i="8"/>
  <c r="M47" i="8" s="1"/>
  <c r="F50" i="3"/>
  <c r="H50" i="4" s="1"/>
  <c r="G51" i="3"/>
  <c r="I51" i="3" s="1"/>
  <c r="BF48" i="7" l="1"/>
  <c r="BG48" i="7" s="1"/>
  <c r="BU48" i="7"/>
  <c r="BV48" i="7" s="1"/>
  <c r="BA48" i="7"/>
  <c r="BM48" i="7" s="1"/>
  <c r="BO48" i="7" s="1"/>
  <c r="EB49" i="5"/>
  <c r="EC49" i="5" s="1"/>
  <c r="ED49" i="5" s="1"/>
  <c r="EE49" i="5" s="1"/>
  <c r="AQ49" i="5" s="1"/>
  <c r="P49" i="5" s="1"/>
  <c r="S49" i="5" s="1"/>
  <c r="AT49" i="5" s="1"/>
  <c r="BE49" i="4"/>
  <c r="AY49" i="4"/>
  <c r="BY49" i="4"/>
  <c r="BZ49" i="4" s="1"/>
  <c r="BD49" i="5"/>
  <c r="BE49" i="5"/>
  <c r="AX48" i="7"/>
  <c r="AY48" i="7" s="1"/>
  <c r="BE48" i="6"/>
  <c r="BL48" i="6" s="1"/>
  <c r="BM48" i="6" s="1"/>
  <c r="BY48" i="6"/>
  <c r="BZ48" i="6" s="1"/>
  <c r="AY48" i="6"/>
  <c r="AZ48" i="6" s="1"/>
  <c r="BA48" i="6" s="1"/>
  <c r="AX46" i="9"/>
  <c r="AY46" i="9" s="1"/>
  <c r="BH46" i="9"/>
  <c r="BI46" i="9" s="1"/>
  <c r="BK46" i="9" s="1"/>
  <c r="AV50" i="1"/>
  <c r="BE50" i="2"/>
  <c r="AY50" i="2"/>
  <c r="BY50" i="2"/>
  <c r="BZ50" i="2" s="1"/>
  <c r="L46" i="10"/>
  <c r="N46" i="10" s="1"/>
  <c r="BN46" i="9"/>
  <c r="BO46" i="9"/>
  <c r="EM47" i="8"/>
  <c r="Q47" i="8"/>
  <c r="CU47" i="8"/>
  <c r="CQ51" i="3"/>
  <c r="M51" i="3"/>
  <c r="EI51" i="3"/>
  <c r="BH48" i="7" l="1"/>
  <c r="BI48" i="7" s="1"/>
  <c r="BK48" i="7" s="1"/>
  <c r="BN48" i="7"/>
  <c r="BP48" i="7" s="1"/>
  <c r="BB48" i="6"/>
  <c r="BC48" i="6" s="1"/>
  <c r="BF49" i="5"/>
  <c r="BG49" i="5" s="1"/>
  <c r="AZ49" i="4"/>
  <c r="BA49" i="4" s="1"/>
  <c r="BB49" i="4"/>
  <c r="BC49" i="4" s="1"/>
  <c r="BL49" i="4"/>
  <c r="BM49" i="4" s="1"/>
  <c r="BQ49" i="4"/>
  <c r="BJ48" i="7"/>
  <c r="BL48" i="7" s="1"/>
  <c r="BQ48" i="6"/>
  <c r="BS48" i="6" s="1"/>
  <c r="BJ46" i="9"/>
  <c r="BL46" i="9" s="1"/>
  <c r="BN48" i="6"/>
  <c r="BO48" i="6"/>
  <c r="BL50" i="2"/>
  <c r="BM50" i="2" s="1"/>
  <c r="BQ50" i="2"/>
  <c r="BC50" i="1"/>
  <c r="AW50" i="1"/>
  <c r="BW50" i="1"/>
  <c r="BX50" i="1" s="1"/>
  <c r="BB50" i="2"/>
  <c r="BC50" i="2" s="1"/>
  <c r="AZ50" i="2"/>
  <c r="BA50" i="2" s="1"/>
  <c r="BA49" i="5"/>
  <c r="AU49" i="5"/>
  <c r="BU49" i="5"/>
  <c r="BV49" i="5" s="1"/>
  <c r="EN46" i="10"/>
  <c r="CV46" i="10"/>
  <c r="R46" i="10"/>
  <c r="CW47" i="8"/>
  <c r="DQ47" i="8"/>
  <c r="DF47" i="8"/>
  <c r="AS47" i="8"/>
  <c r="BP46" i="9"/>
  <c r="X47" i="8"/>
  <c r="Z47" i="8" s="1"/>
  <c r="AI47" i="8"/>
  <c r="AJ47" i="8"/>
  <c r="S47" i="8"/>
  <c r="AF51" i="3"/>
  <c r="O51" i="3"/>
  <c r="AE51" i="3"/>
  <c r="T51" i="3"/>
  <c r="V51" i="3" s="1"/>
  <c r="AO51" i="3"/>
  <c r="DB51" i="3"/>
  <c r="CS51" i="3"/>
  <c r="DM51" i="3"/>
  <c r="BR49" i="4" l="1"/>
  <c r="BS49" i="4"/>
  <c r="BN49" i="4"/>
  <c r="BO49" i="4"/>
  <c r="BR48" i="7"/>
  <c r="BS48" i="7" s="1"/>
  <c r="BR48" i="6"/>
  <c r="BT48" i="6" s="1"/>
  <c r="BP48" i="6"/>
  <c r="BR46" i="9"/>
  <c r="BS46" i="9" s="1"/>
  <c r="AZ50" i="1"/>
  <c r="BA50" i="1" s="1"/>
  <c r="AX50" i="1"/>
  <c r="AY50" i="1" s="1"/>
  <c r="BO50" i="1"/>
  <c r="BJ50" i="1"/>
  <c r="BK50" i="1" s="1"/>
  <c r="BQ48" i="7"/>
  <c r="BR50" i="2"/>
  <c r="BS50" i="2"/>
  <c r="BO50" i="2"/>
  <c r="BN50" i="2"/>
  <c r="BQ46" i="9"/>
  <c r="CD46" i="9" s="1"/>
  <c r="DK47" i="8"/>
  <c r="DG47" i="8"/>
  <c r="DJ47" i="8"/>
  <c r="DI47" i="8"/>
  <c r="DH47" i="8"/>
  <c r="AX49" i="5"/>
  <c r="AY49" i="5" s="1"/>
  <c r="AV49" i="5"/>
  <c r="AW49" i="5" s="1"/>
  <c r="DV47" i="8"/>
  <c r="DT47" i="8"/>
  <c r="DR47" i="8"/>
  <c r="DU47" i="8"/>
  <c r="DS47" i="8"/>
  <c r="BM49" i="5"/>
  <c r="BH49" i="5"/>
  <c r="BI49" i="5" s="1"/>
  <c r="AC47" i="8"/>
  <c r="U47" i="8"/>
  <c r="V47" i="8" s="1"/>
  <c r="AW47" i="8" s="1"/>
  <c r="DB47" i="8"/>
  <c r="CX47" i="8"/>
  <c r="CY47" i="8"/>
  <c r="DA47" i="8"/>
  <c r="CZ47" i="8"/>
  <c r="T46" i="10"/>
  <c r="Y46" i="10"/>
  <c r="AA46" i="10" s="1"/>
  <c r="AJ46" i="10"/>
  <c r="AK46" i="10"/>
  <c r="AK47" i="8"/>
  <c r="AA47" i="8"/>
  <c r="AO47" i="8" s="1"/>
  <c r="DR46" i="10"/>
  <c r="DG46" i="10"/>
  <c r="CX46" i="10"/>
  <c r="AT46" i="10"/>
  <c r="W51" i="3"/>
  <c r="X51" i="3" s="1"/>
  <c r="AG51" i="3"/>
  <c r="CX51" i="3"/>
  <c r="CU51" i="3"/>
  <c r="CT51" i="3"/>
  <c r="CV51" i="3"/>
  <c r="CW51" i="3"/>
  <c r="DR51" i="3"/>
  <c r="DN51" i="3"/>
  <c r="DP51" i="3"/>
  <c r="DQ51" i="3"/>
  <c r="DO51" i="3"/>
  <c r="DG51" i="3"/>
  <c r="DD51" i="3"/>
  <c r="DC51" i="3"/>
  <c r="DF51" i="3"/>
  <c r="DE51" i="3"/>
  <c r="Q51" i="3"/>
  <c r="R51" i="3" s="1"/>
  <c r="AS51" i="3" s="1"/>
  <c r="Y51" i="3"/>
  <c r="BP49" i="4" l="1"/>
  <c r="BT49" i="4"/>
  <c r="Z51" i="3"/>
  <c r="BP50" i="2"/>
  <c r="BW46" i="9"/>
  <c r="BX46" i="9" s="1"/>
  <c r="BZ46" i="9" s="1"/>
  <c r="BT50" i="2"/>
  <c r="BV48" i="6"/>
  <c r="BW48" i="6" s="1"/>
  <c r="BU48" i="6"/>
  <c r="CD48" i="7"/>
  <c r="BW48" i="7"/>
  <c r="BX48" i="7" s="1"/>
  <c r="BM50" i="1"/>
  <c r="BL50" i="1"/>
  <c r="BQ50" i="1"/>
  <c r="BP50" i="1"/>
  <c r="AB47" i="8"/>
  <c r="AD47" i="8" s="1"/>
  <c r="AP47" i="8"/>
  <c r="AQ47" i="8" s="1"/>
  <c r="AK51" i="3"/>
  <c r="AB46" i="10"/>
  <c r="AP46" i="10" s="1"/>
  <c r="BN49" i="5"/>
  <c r="BO49" i="5"/>
  <c r="AL46" i="10"/>
  <c r="AL51" i="3"/>
  <c r="DI46" i="10"/>
  <c r="DK46" i="10"/>
  <c r="DL46" i="10"/>
  <c r="DH46" i="10"/>
  <c r="DJ46" i="10"/>
  <c r="DA46" i="10"/>
  <c r="CY46" i="10"/>
  <c r="CZ46" i="10"/>
  <c r="DB46" i="10"/>
  <c r="DC46" i="10"/>
  <c r="DV46" i="10"/>
  <c r="DW46" i="10"/>
  <c r="DU46" i="10"/>
  <c r="DT46" i="10"/>
  <c r="DS46" i="10"/>
  <c r="DW47" i="8"/>
  <c r="DX47" i="8" s="1"/>
  <c r="DL47" i="8"/>
  <c r="DM47" i="8" s="1"/>
  <c r="DC47" i="8"/>
  <c r="DD47" i="8" s="1"/>
  <c r="AI51" i="3"/>
  <c r="V46" i="10"/>
  <c r="W46" i="10" s="1"/>
  <c r="AX46" i="10" s="1"/>
  <c r="AD46" i="10"/>
  <c r="AH51" i="3"/>
  <c r="AM47" i="8"/>
  <c r="AL47" i="8"/>
  <c r="BJ49" i="5"/>
  <c r="BK49" i="5"/>
  <c r="DS51" i="3"/>
  <c r="DT51" i="3" s="1"/>
  <c r="CY51" i="3"/>
  <c r="CZ51" i="3" s="1"/>
  <c r="BT51" i="3"/>
  <c r="DH51" i="3"/>
  <c r="DI51" i="3" s="1"/>
  <c r="BU50" i="2" l="1"/>
  <c r="AM51" i="3"/>
  <c r="AZ51" i="3" s="1"/>
  <c r="BV50" i="2"/>
  <c r="BW50" i="2" s="1"/>
  <c r="AC46" i="10"/>
  <c r="AE46" i="10" s="1"/>
  <c r="BY46" i="10" s="1"/>
  <c r="BV49" i="4"/>
  <c r="BW49" i="4" s="1"/>
  <c r="BU49" i="4"/>
  <c r="CA46" i="9"/>
  <c r="CB46" i="9" s="1"/>
  <c r="CC46" i="9" s="1"/>
  <c r="CE46" i="9" s="1"/>
  <c r="CF46" i="9" s="1"/>
  <c r="CG46" i="9" s="1"/>
  <c r="AN46" i="10"/>
  <c r="AM46" i="10"/>
  <c r="AJ51" i="3"/>
  <c r="BN50" i="1"/>
  <c r="CH48" i="6"/>
  <c r="CA48" i="6"/>
  <c r="CB48" i="6" s="1"/>
  <c r="BR50" i="1"/>
  <c r="CH50" i="2"/>
  <c r="CA50" i="2"/>
  <c r="CB50" i="2" s="1"/>
  <c r="BZ48" i="7"/>
  <c r="CA48" i="7"/>
  <c r="AN47" i="8"/>
  <c r="BG47" i="8" s="1"/>
  <c r="AQ46" i="10"/>
  <c r="AR46" i="10" s="1"/>
  <c r="DN47" i="8"/>
  <c r="DO47" i="8" s="1"/>
  <c r="BX47" i="8"/>
  <c r="BF47" i="8"/>
  <c r="BL49" i="5"/>
  <c r="BP49" i="5"/>
  <c r="DM46" i="10"/>
  <c r="DN46" i="10" s="1"/>
  <c r="BD47" i="8"/>
  <c r="DX46" i="10"/>
  <c r="DY46" i="10" s="1"/>
  <c r="DD46" i="10"/>
  <c r="DE46" i="10" s="1"/>
  <c r="DJ51" i="3"/>
  <c r="DK51" i="3" s="1"/>
  <c r="BC51" i="3" l="1"/>
  <c r="BB51" i="3"/>
  <c r="AO46" i="10"/>
  <c r="BH46" i="10" s="1"/>
  <c r="BI46" i="10" s="1"/>
  <c r="CH49" i="4"/>
  <c r="CA49" i="4"/>
  <c r="CB49" i="4" s="1"/>
  <c r="CI46" i="9"/>
  <c r="E46" i="9" s="1"/>
  <c r="BS50" i="1"/>
  <c r="CF50" i="1" s="1"/>
  <c r="BT50" i="1"/>
  <c r="BU50" i="1" s="1"/>
  <c r="BG46" i="10"/>
  <c r="CE48" i="6"/>
  <c r="CD48" i="6"/>
  <c r="CB48" i="7"/>
  <c r="CC48" i="7" s="1"/>
  <c r="CE48" i="7" s="1"/>
  <c r="CF48" i="7" s="1"/>
  <c r="CG48" i="7" s="1"/>
  <c r="CI48" i="7" s="1"/>
  <c r="E48" i="7" s="1"/>
  <c r="C49" i="7" s="1"/>
  <c r="CE50" i="2"/>
  <c r="CD50" i="2"/>
  <c r="BE46" i="10"/>
  <c r="DO46" i="10"/>
  <c r="DP46" i="10" s="1"/>
  <c r="BI47" i="8"/>
  <c r="BH47" i="8"/>
  <c r="BR49" i="5"/>
  <c r="BS49" i="5" s="1"/>
  <c r="BQ49" i="5"/>
  <c r="DY47" i="8"/>
  <c r="DZ47" i="8" s="1"/>
  <c r="EW47" i="8"/>
  <c r="BE51" i="3"/>
  <c r="BD51" i="3"/>
  <c r="DU51" i="3"/>
  <c r="DV51" i="3" s="1"/>
  <c r="ES51" i="3"/>
  <c r="BY50" i="1" l="1"/>
  <c r="BZ50" i="1" s="1"/>
  <c r="CB50" i="1" s="1"/>
  <c r="CD49" i="4"/>
  <c r="CE49" i="4"/>
  <c r="C47" i="9"/>
  <c r="G47" i="9" s="1"/>
  <c r="I47" i="9" s="1"/>
  <c r="M47" i="9" s="1"/>
  <c r="F46" i="9"/>
  <c r="H46" i="10" s="1"/>
  <c r="CF50" i="2"/>
  <c r="CG50" i="2" s="1"/>
  <c r="CI50" i="2" s="1"/>
  <c r="CJ50" i="2" s="1"/>
  <c r="CK50" i="2" s="1"/>
  <c r="CM50" i="2" s="1"/>
  <c r="E50" i="2" s="1"/>
  <c r="C51" i="2" s="1"/>
  <c r="CF48" i="6"/>
  <c r="CG48" i="6" s="1"/>
  <c r="CI48" i="6" s="1"/>
  <c r="CJ48" i="6" s="1"/>
  <c r="CK48" i="6" s="1"/>
  <c r="CM48" i="6" s="1"/>
  <c r="E48" i="6" s="1"/>
  <c r="C49" i="6" s="1"/>
  <c r="BJ46" i="10"/>
  <c r="BK46" i="10" s="1"/>
  <c r="BL46" i="10" s="1"/>
  <c r="CD49" i="5"/>
  <c r="BW49" i="5"/>
  <c r="BX49" i="5" s="1"/>
  <c r="DZ46" i="10"/>
  <c r="EA46" i="10" s="1"/>
  <c r="EX46" i="10"/>
  <c r="EX47" i="8"/>
  <c r="EY47" i="8" s="1"/>
  <c r="EZ47" i="8" s="1"/>
  <c r="BF51" i="3"/>
  <c r="BG51" i="3" s="1"/>
  <c r="EE47" i="8"/>
  <c r="EB47" i="8"/>
  <c r="EA47" i="8"/>
  <c r="EC47" i="8"/>
  <c r="ED47" i="8"/>
  <c r="BJ47" i="8"/>
  <c r="BK47" i="8" s="1"/>
  <c r="ET51" i="3"/>
  <c r="EU51" i="3" s="1"/>
  <c r="EV51" i="3" s="1"/>
  <c r="EA51" i="3"/>
  <c r="DX51" i="3"/>
  <c r="DZ51" i="3"/>
  <c r="DW51" i="3"/>
  <c r="DY51" i="3"/>
  <c r="CC50" i="1" l="1"/>
  <c r="CD50" i="1" s="1"/>
  <c r="CE50" i="1" s="1"/>
  <c r="CG50" i="1" s="1"/>
  <c r="CH50" i="1" s="1"/>
  <c r="CI50" i="1" s="1"/>
  <c r="CK50" i="1" s="1"/>
  <c r="E50" i="1" s="1"/>
  <c r="F50" i="2"/>
  <c r="CQ47" i="9"/>
  <c r="DM47" i="9" s="1"/>
  <c r="EI47" i="9"/>
  <c r="CF49" i="4"/>
  <c r="CG49" i="4" s="1"/>
  <c r="CI49" i="4" s="1"/>
  <c r="CJ49" i="4" s="1"/>
  <c r="CK49" i="4" s="1"/>
  <c r="CM49" i="4" s="1"/>
  <c r="E49" i="4" s="1"/>
  <c r="F48" i="6"/>
  <c r="I48" i="6" s="1"/>
  <c r="J48" i="6" s="1"/>
  <c r="D48" i="8" s="1"/>
  <c r="D48" i="9" s="1"/>
  <c r="G48" i="10" s="1"/>
  <c r="F48" i="7"/>
  <c r="H48" i="8" s="1"/>
  <c r="CA49" i="5"/>
  <c r="BZ49" i="5"/>
  <c r="EC46" i="10"/>
  <c r="EF46" i="10"/>
  <c r="EE46" i="10"/>
  <c r="ED46" i="10"/>
  <c r="EB46" i="10"/>
  <c r="EY46" i="10"/>
  <c r="EZ46" i="10" s="1"/>
  <c r="FA46" i="10" s="1"/>
  <c r="EF47" i="8"/>
  <c r="EG47" i="8" s="1"/>
  <c r="EH47" i="8" s="1"/>
  <c r="EI47" i="8" s="1"/>
  <c r="AU47" i="8" s="1"/>
  <c r="T47" i="8" s="1"/>
  <c r="W47" i="8" s="1"/>
  <c r="T47" i="9"/>
  <c r="V47" i="9" s="1"/>
  <c r="O47" i="9"/>
  <c r="AF47" i="9"/>
  <c r="AE47" i="9"/>
  <c r="EB51" i="3"/>
  <c r="EC51" i="3" s="1"/>
  <c r="ED51" i="3" s="1"/>
  <c r="EE51" i="3" s="1"/>
  <c r="AQ51" i="3" s="1"/>
  <c r="P51" i="3" s="1"/>
  <c r="CS47" i="9" l="1"/>
  <c r="CU47" i="9" s="1"/>
  <c r="AO47" i="9"/>
  <c r="DB47" i="9"/>
  <c r="DE47" i="9" s="1"/>
  <c r="C50" i="4"/>
  <c r="F49" i="4"/>
  <c r="S51" i="3"/>
  <c r="AT51" i="3" s="1"/>
  <c r="C51" i="1"/>
  <c r="F50" i="1"/>
  <c r="H50" i="2" s="1"/>
  <c r="I50" i="2" s="1"/>
  <c r="EG46" i="10"/>
  <c r="EH46" i="10" s="1"/>
  <c r="EI46" i="10" s="1"/>
  <c r="EJ46" i="10" s="1"/>
  <c r="AV46" i="10" s="1"/>
  <c r="U46" i="10" s="1"/>
  <c r="AG47" i="9"/>
  <c r="CB49" i="5"/>
  <c r="CC49" i="5" s="1"/>
  <c r="CE49" i="5" s="1"/>
  <c r="CF49" i="5" s="1"/>
  <c r="CG49" i="5" s="1"/>
  <c r="CI49" i="5" s="1"/>
  <c r="E49" i="5" s="1"/>
  <c r="C50" i="5" s="1"/>
  <c r="DN47" i="9"/>
  <c r="DP47" i="9"/>
  <c r="DR47" i="9"/>
  <c r="DO47" i="9"/>
  <c r="DQ47" i="9"/>
  <c r="Y47" i="9"/>
  <c r="Q47" i="9"/>
  <c r="R47" i="9" s="1"/>
  <c r="AS47" i="9" s="1"/>
  <c r="W47" i="9"/>
  <c r="AH47" i="9" s="1"/>
  <c r="AX47" i="8"/>
  <c r="DF47" i="9"/>
  <c r="I49" i="4" l="1"/>
  <c r="J49" i="4" s="1"/>
  <c r="D49" i="6" s="1"/>
  <c r="DD47" i="9"/>
  <c r="DC47" i="9"/>
  <c r="DG47" i="9"/>
  <c r="CV47" i="9"/>
  <c r="CT47" i="9"/>
  <c r="CW47" i="9"/>
  <c r="CX47" i="9"/>
  <c r="X46" i="10"/>
  <c r="AY46" i="10" s="1"/>
  <c r="AU51" i="3"/>
  <c r="AX51" i="3" s="1"/>
  <c r="AY51" i="3" s="1"/>
  <c r="BU51" i="3"/>
  <c r="BV51" i="3" s="1"/>
  <c r="BA51" i="3"/>
  <c r="BH51" i="3" s="1"/>
  <c r="BI51" i="3" s="1"/>
  <c r="G51" i="1"/>
  <c r="K51" i="1" s="1"/>
  <c r="AI47" i="9"/>
  <c r="AJ47" i="9" s="1"/>
  <c r="F49" i="5"/>
  <c r="H49" i="6" s="1"/>
  <c r="X47" i="9"/>
  <c r="Z47" i="9" s="1"/>
  <c r="BE47" i="8"/>
  <c r="AY47" i="8"/>
  <c r="BY47" i="8"/>
  <c r="BZ47" i="8" s="1"/>
  <c r="AK47" i="9"/>
  <c r="DS47" i="9"/>
  <c r="DT47" i="9" s="1"/>
  <c r="AL47" i="9"/>
  <c r="D49" i="7" l="1"/>
  <c r="K49" i="6"/>
  <c r="M49" i="6" s="1"/>
  <c r="Q49" i="6" s="1"/>
  <c r="AJ49" i="6" s="1"/>
  <c r="J50" i="2"/>
  <c r="D50" i="4" s="1"/>
  <c r="DH47" i="9"/>
  <c r="DI47" i="9" s="1"/>
  <c r="AV51" i="3"/>
  <c r="AW51" i="3" s="1"/>
  <c r="BM51" i="3"/>
  <c r="BO51" i="3" s="1"/>
  <c r="CY47" i="9"/>
  <c r="CZ47" i="9" s="1"/>
  <c r="AZ46" i="10"/>
  <c r="BC46" i="10" s="1"/>
  <c r="BD46" i="10" s="1"/>
  <c r="BF46" i="10"/>
  <c r="BM46" i="10" s="1"/>
  <c r="BN46" i="10" s="1"/>
  <c r="BZ46" i="10"/>
  <c r="CA46" i="10" s="1"/>
  <c r="EK51" i="1"/>
  <c r="O51" i="1"/>
  <c r="CS51" i="1"/>
  <c r="K51" i="2"/>
  <c r="M51" i="2" s="1"/>
  <c r="AM47" i="9"/>
  <c r="AZ47" i="9" s="1"/>
  <c r="BB47" i="8"/>
  <c r="BC47" i="8" s="1"/>
  <c r="AZ47" i="8"/>
  <c r="BA47" i="8" s="1"/>
  <c r="BL47" i="8"/>
  <c r="BM47" i="8" s="1"/>
  <c r="BQ47" i="8"/>
  <c r="BT47" i="9"/>
  <c r="BJ51" i="3"/>
  <c r="BK51" i="3"/>
  <c r="CU49" i="6" l="1"/>
  <c r="CW49" i="6" s="1"/>
  <c r="S49" i="6"/>
  <c r="U49" i="6" s="1"/>
  <c r="V49" i="6" s="1"/>
  <c r="AW49" i="6" s="1"/>
  <c r="AI49" i="6"/>
  <c r="X49" i="6"/>
  <c r="Z49" i="6" s="1"/>
  <c r="BN51" i="3"/>
  <c r="BP51" i="3" s="1"/>
  <c r="EM49" i="6"/>
  <c r="G49" i="7"/>
  <c r="I49" i="7" s="1"/>
  <c r="G49" i="8"/>
  <c r="K50" i="4"/>
  <c r="M50" i="4" s="1"/>
  <c r="CU50" i="4" s="1"/>
  <c r="D50" i="5"/>
  <c r="G50" i="5" s="1"/>
  <c r="I50" i="5" s="1"/>
  <c r="M50" i="5" s="1"/>
  <c r="AF50" i="5" s="1"/>
  <c r="DJ47" i="9"/>
  <c r="DK47" i="9" s="1"/>
  <c r="ES47" i="9" s="1"/>
  <c r="DF49" i="6"/>
  <c r="DK49" i="6" s="1"/>
  <c r="DQ49" i="6"/>
  <c r="DU49" i="6" s="1"/>
  <c r="AS49" i="6"/>
  <c r="BA46" i="10"/>
  <c r="BB46" i="10" s="1"/>
  <c r="AK49" i="6"/>
  <c r="DA49" i="6"/>
  <c r="CY49" i="6"/>
  <c r="CZ49" i="6"/>
  <c r="DB49" i="6"/>
  <c r="CX49" i="6"/>
  <c r="BR46" i="10"/>
  <c r="BS46" i="10" s="1"/>
  <c r="DO51" i="1"/>
  <c r="AQ51" i="1"/>
  <c r="DD51" i="1"/>
  <c r="CU51" i="1"/>
  <c r="V51" i="1"/>
  <c r="X51" i="1" s="1"/>
  <c r="AH51" i="1"/>
  <c r="Q51" i="1"/>
  <c r="AG51" i="1"/>
  <c r="CU51" i="2"/>
  <c r="Q51" i="2"/>
  <c r="EM51" i="2"/>
  <c r="BB47" i="9"/>
  <c r="BP46" i="10"/>
  <c r="BO46" i="10"/>
  <c r="BS47" i="8"/>
  <c r="BR47" i="8"/>
  <c r="BO47" i="8"/>
  <c r="BN47" i="8"/>
  <c r="BC47" i="9"/>
  <c r="BL51" i="3"/>
  <c r="AA49" i="6" l="1"/>
  <c r="AB49" i="6" s="1"/>
  <c r="AC49" i="6"/>
  <c r="DG49" i="6"/>
  <c r="Q50" i="4"/>
  <c r="X50" i="4" s="1"/>
  <c r="Z50" i="4" s="1"/>
  <c r="EM50" i="4"/>
  <c r="G50" i="6"/>
  <c r="M49" i="7"/>
  <c r="EI49" i="7"/>
  <c r="CQ49" i="7"/>
  <c r="DH49" i="6"/>
  <c r="DJ49" i="6"/>
  <c r="DU47" i="9"/>
  <c r="DV47" i="9" s="1"/>
  <c r="DX47" i="9" s="1"/>
  <c r="DS49" i="6"/>
  <c r="DR49" i="6"/>
  <c r="DI49" i="6"/>
  <c r="DV49" i="6"/>
  <c r="DT49" i="6"/>
  <c r="T50" i="5"/>
  <c r="V50" i="5" s="1"/>
  <c r="AE50" i="5"/>
  <c r="AG50" i="5" s="1"/>
  <c r="O50" i="5"/>
  <c r="Q50" i="5" s="1"/>
  <c r="R50" i="5" s="1"/>
  <c r="AS50" i="5" s="1"/>
  <c r="CQ50" i="5"/>
  <c r="EI50" i="5"/>
  <c r="S50" i="4"/>
  <c r="AI50" i="4"/>
  <c r="DQ50" i="4"/>
  <c r="DF50" i="4"/>
  <c r="CW50" i="4"/>
  <c r="AS50" i="4"/>
  <c r="DC49" i="6"/>
  <c r="DD49" i="6" s="1"/>
  <c r="AL49" i="6"/>
  <c r="AM49" i="6"/>
  <c r="AP49" i="6"/>
  <c r="BT46" i="10"/>
  <c r="BU46" i="10" s="1"/>
  <c r="AO49" i="6"/>
  <c r="Y51" i="1"/>
  <c r="AN51" i="1" s="1"/>
  <c r="AJ51" i="2"/>
  <c r="S51" i="2"/>
  <c r="AI51" i="2"/>
  <c r="X51" i="2"/>
  <c r="Z51" i="2" s="1"/>
  <c r="AS51" i="2"/>
  <c r="CW51" i="2"/>
  <c r="DF51" i="2"/>
  <c r="DQ51" i="2"/>
  <c r="CV51" i="1"/>
  <c r="CZ51" i="1"/>
  <c r="CW51" i="1"/>
  <c r="CX51" i="1"/>
  <c r="CY51" i="1"/>
  <c r="DE51" i="1"/>
  <c r="DH51" i="1"/>
  <c r="DI51" i="1"/>
  <c r="DG51" i="1"/>
  <c r="DF51" i="1"/>
  <c r="AI51" i="1"/>
  <c r="AA51" i="1"/>
  <c r="S51" i="1"/>
  <c r="T51" i="1" s="1"/>
  <c r="AU51" i="1" s="1"/>
  <c r="DT51" i="1"/>
  <c r="DS51" i="1"/>
  <c r="DQ51" i="1"/>
  <c r="DP51" i="1"/>
  <c r="DR51" i="1"/>
  <c r="BT47" i="8"/>
  <c r="ET47" i="9"/>
  <c r="EU47" i="9" s="1"/>
  <c r="EV47" i="9" s="1"/>
  <c r="BE47" i="9"/>
  <c r="BD47" i="9"/>
  <c r="BP47" i="8"/>
  <c r="BQ46" i="10"/>
  <c r="BR51" i="3"/>
  <c r="BS51" i="3" s="1"/>
  <c r="BQ51" i="3"/>
  <c r="AD49" i="6" l="1"/>
  <c r="BX49" i="6" s="1"/>
  <c r="AJ50" i="4"/>
  <c r="EA47" i="9"/>
  <c r="AO49" i="7"/>
  <c r="DB49" i="7"/>
  <c r="DM49" i="7"/>
  <c r="CS49" i="7"/>
  <c r="T49" i="7"/>
  <c r="V49" i="7" s="1"/>
  <c r="AF49" i="7"/>
  <c r="O49" i="7"/>
  <c r="AE49" i="7"/>
  <c r="DL49" i="6"/>
  <c r="DM49" i="6" s="1"/>
  <c r="DN49" i="6" s="1"/>
  <c r="DO49" i="6" s="1"/>
  <c r="EW49" i="6" s="1"/>
  <c r="EX49" i="6" s="1"/>
  <c r="EY49" i="6" s="1"/>
  <c r="EZ49" i="6" s="1"/>
  <c r="DZ47" i="9"/>
  <c r="DW47" i="9"/>
  <c r="DY47" i="9"/>
  <c r="DW49" i="6"/>
  <c r="DX49" i="6" s="1"/>
  <c r="Y50" i="5"/>
  <c r="W50" i="5"/>
  <c r="X50" i="5" s="1"/>
  <c r="AO50" i="5"/>
  <c r="DB50" i="5"/>
  <c r="CS50" i="5"/>
  <c r="DM50" i="5"/>
  <c r="AK50" i="4"/>
  <c r="DA50" i="4"/>
  <c r="DB50" i="4"/>
  <c r="CX50" i="4"/>
  <c r="CZ50" i="4"/>
  <c r="CY50" i="4"/>
  <c r="U50" i="4"/>
  <c r="V50" i="4" s="1"/>
  <c r="AW50" i="4" s="1"/>
  <c r="AC50" i="4"/>
  <c r="DJ50" i="4"/>
  <c r="DG50" i="4"/>
  <c r="DI50" i="4"/>
  <c r="DH50" i="4"/>
  <c r="DK50" i="4"/>
  <c r="DT50" i="4"/>
  <c r="DR50" i="4"/>
  <c r="DU50" i="4"/>
  <c r="DV50" i="4"/>
  <c r="DS50" i="4"/>
  <c r="AA50" i="4"/>
  <c r="AP50" i="4" s="1"/>
  <c r="AQ49" i="6"/>
  <c r="BF49" i="6" s="1"/>
  <c r="AN49" i="6"/>
  <c r="AA51" i="2"/>
  <c r="AP51" i="2" s="1"/>
  <c r="AK51" i="2"/>
  <c r="AK51" i="1"/>
  <c r="Z51" i="1"/>
  <c r="AB51" i="1" s="1"/>
  <c r="AJ51" i="1"/>
  <c r="DA51" i="1"/>
  <c r="DB51" i="1" s="1"/>
  <c r="BF47" i="9"/>
  <c r="BG47" i="9" s="1"/>
  <c r="AM51" i="1"/>
  <c r="AO51" i="1" s="1"/>
  <c r="DU51" i="1"/>
  <c r="DV51" i="1" s="1"/>
  <c r="AC51" i="2"/>
  <c r="U51" i="2"/>
  <c r="V51" i="2" s="1"/>
  <c r="AW51" i="2" s="1"/>
  <c r="DT51" i="2"/>
  <c r="DU51" i="2"/>
  <c r="DR51" i="2"/>
  <c r="DV51" i="2"/>
  <c r="DS51" i="2"/>
  <c r="DJ51" i="1"/>
  <c r="DK51" i="1" s="1"/>
  <c r="DH51" i="2"/>
  <c r="DI51" i="2"/>
  <c r="DJ51" i="2"/>
  <c r="DG51" i="2"/>
  <c r="DK51" i="2"/>
  <c r="DA51" i="2"/>
  <c r="CY51" i="2"/>
  <c r="DB51" i="2"/>
  <c r="CZ51" i="2"/>
  <c r="CX51" i="2"/>
  <c r="BW46" i="10"/>
  <c r="BX46" i="10" s="1"/>
  <c r="BV47" i="8"/>
  <c r="BW47" i="8" s="1"/>
  <c r="BU47" i="8"/>
  <c r="BV46" i="10"/>
  <c r="CD51" i="3"/>
  <c r="BW51" i="3"/>
  <c r="BX51" i="3" s="1"/>
  <c r="AG49" i="7" l="1"/>
  <c r="Y49" i="7"/>
  <c r="Q49" i="7"/>
  <c r="R49" i="7" s="1"/>
  <c r="AS49" i="7" s="1"/>
  <c r="W49" i="7"/>
  <c r="AL49" i="7" s="1"/>
  <c r="CU49" i="7"/>
  <c r="CW49" i="7"/>
  <c r="CT49" i="7"/>
  <c r="CV49" i="7"/>
  <c r="CX49" i="7"/>
  <c r="DO49" i="7"/>
  <c r="DN49" i="7"/>
  <c r="DQ49" i="7"/>
  <c r="DR49" i="7"/>
  <c r="DP49" i="7"/>
  <c r="DC49" i="7"/>
  <c r="DF49" i="7"/>
  <c r="DG49" i="7"/>
  <c r="DD49" i="7"/>
  <c r="DE49" i="7"/>
  <c r="Z50" i="5"/>
  <c r="BT50" i="5" s="1"/>
  <c r="AK50" i="5"/>
  <c r="EB47" i="9"/>
  <c r="EC47" i="9" s="1"/>
  <c r="ED47" i="9" s="1"/>
  <c r="EE47" i="9" s="1"/>
  <c r="AQ47" i="9" s="1"/>
  <c r="P47" i="9" s="1"/>
  <c r="S47" i="9" s="1"/>
  <c r="AT47" i="9" s="1"/>
  <c r="AL50" i="5"/>
  <c r="AI50" i="5"/>
  <c r="AH50" i="5"/>
  <c r="AM51" i="2"/>
  <c r="AL51" i="2"/>
  <c r="DQ50" i="5"/>
  <c r="DP50" i="5"/>
  <c r="DN50" i="5"/>
  <c r="DO50" i="5"/>
  <c r="DR50" i="5"/>
  <c r="CU50" i="5"/>
  <c r="CV50" i="5"/>
  <c r="CW50" i="5"/>
  <c r="CT50" i="5"/>
  <c r="CX50" i="5"/>
  <c r="BG49" i="6"/>
  <c r="BI49" i="6" s="1"/>
  <c r="DE50" i="5"/>
  <c r="DC50" i="5"/>
  <c r="DG50" i="5"/>
  <c r="DD50" i="5"/>
  <c r="DF50" i="5"/>
  <c r="BD49" i="6"/>
  <c r="DY49" i="6"/>
  <c r="DZ49" i="6" s="1"/>
  <c r="EE49" i="6" s="1"/>
  <c r="AO51" i="2"/>
  <c r="AQ51" i="2" s="1"/>
  <c r="AB51" i="2"/>
  <c r="AD51" i="2" s="1"/>
  <c r="DL50" i="4"/>
  <c r="DM50" i="4" s="1"/>
  <c r="DW50" i="4"/>
  <c r="DX50" i="4" s="1"/>
  <c r="AM50" i="4"/>
  <c r="DC50" i="4"/>
  <c r="DD50" i="4" s="1"/>
  <c r="AB50" i="4"/>
  <c r="AD50" i="4" s="1"/>
  <c r="AO50" i="4"/>
  <c r="AQ50" i="4" s="1"/>
  <c r="AL50" i="4"/>
  <c r="DL51" i="1"/>
  <c r="DM51" i="1" s="1"/>
  <c r="DW51" i="1" s="1"/>
  <c r="DX51" i="1" s="1"/>
  <c r="AL51" i="1"/>
  <c r="BE51" i="1" s="1"/>
  <c r="BB51" i="1"/>
  <c r="DW51" i="2"/>
  <c r="DX51" i="2" s="1"/>
  <c r="BV51" i="1"/>
  <c r="BD51" i="1"/>
  <c r="DC51" i="2"/>
  <c r="DD51" i="2" s="1"/>
  <c r="DL51" i="2"/>
  <c r="DM51" i="2" s="1"/>
  <c r="CI46" i="10"/>
  <c r="CB46" i="10"/>
  <c r="CC46" i="10" s="1"/>
  <c r="CH47" i="8"/>
  <c r="CA47" i="8"/>
  <c r="CB47" i="8" s="1"/>
  <c r="BZ51" i="3"/>
  <c r="CA51" i="3"/>
  <c r="DS49" i="7" l="1"/>
  <c r="DT49" i="7" s="1"/>
  <c r="X49" i="7"/>
  <c r="Z49" i="7" s="1"/>
  <c r="BT49" i="7" s="1"/>
  <c r="AI49" i="7"/>
  <c r="AH49" i="7"/>
  <c r="AK49" i="7"/>
  <c r="AM49" i="7" s="1"/>
  <c r="DH49" i="7"/>
  <c r="DI49" i="7" s="1"/>
  <c r="CY49" i="7"/>
  <c r="CZ49" i="7" s="1"/>
  <c r="AN51" i="2"/>
  <c r="BG51" i="2" s="1"/>
  <c r="BH51" i="2" s="1"/>
  <c r="AJ50" i="5"/>
  <c r="AM50" i="5"/>
  <c r="BB50" i="5" s="1"/>
  <c r="ED49" i="6"/>
  <c r="EB49" i="6"/>
  <c r="BH49" i="6"/>
  <c r="BJ49" i="6" s="1"/>
  <c r="BK49" i="6" s="1"/>
  <c r="DN50" i="4"/>
  <c r="DO50" i="4" s="1"/>
  <c r="EW50" i="4" s="1"/>
  <c r="EX50" i="4" s="1"/>
  <c r="EY50" i="4" s="1"/>
  <c r="EZ50" i="4" s="1"/>
  <c r="EA49" i="6"/>
  <c r="EC49" i="6"/>
  <c r="DH50" i="5"/>
  <c r="DI50" i="5" s="1"/>
  <c r="DS50" i="5"/>
  <c r="DT50" i="5" s="1"/>
  <c r="CY50" i="5"/>
  <c r="CZ50" i="5" s="1"/>
  <c r="EU51" i="1"/>
  <c r="EV51" i="1" s="1"/>
  <c r="EW51" i="1" s="1"/>
  <c r="EX51" i="1" s="1"/>
  <c r="AN50" i="4"/>
  <c r="BG50" i="4" s="1"/>
  <c r="BI50" i="4" s="1"/>
  <c r="BD50" i="4"/>
  <c r="BX50" i="4"/>
  <c r="BF50" i="4"/>
  <c r="DN51" i="2"/>
  <c r="DO51" i="2" s="1"/>
  <c r="DY51" i="2" s="1"/>
  <c r="DZ51" i="2" s="1"/>
  <c r="BX51" i="2"/>
  <c r="BD51" i="2"/>
  <c r="BF51" i="2"/>
  <c r="DY51" i="1"/>
  <c r="EB51" i="1"/>
  <c r="EC51" i="1"/>
  <c r="EA51" i="1"/>
  <c r="DZ51" i="1"/>
  <c r="BG51" i="1"/>
  <c r="BF51" i="1"/>
  <c r="CE47" i="8"/>
  <c r="CD47" i="8"/>
  <c r="CF46" i="10"/>
  <c r="CE46" i="10"/>
  <c r="BA47" i="9"/>
  <c r="AU47" i="9"/>
  <c r="BU47" i="9"/>
  <c r="BV47" i="9" s="1"/>
  <c r="CB51" i="3"/>
  <c r="CC51" i="3" s="1"/>
  <c r="CE51" i="3" s="1"/>
  <c r="CF51" i="3" s="1"/>
  <c r="CG51" i="3" s="1"/>
  <c r="CI51" i="3" s="1"/>
  <c r="E51" i="3" s="1"/>
  <c r="C52" i="3" s="1"/>
  <c r="BB49" i="7" l="1"/>
  <c r="EW51" i="2"/>
  <c r="AZ50" i="5"/>
  <c r="AJ49" i="7"/>
  <c r="BC49" i="7" s="1"/>
  <c r="BE49" i="7" s="1"/>
  <c r="DJ49" i="7"/>
  <c r="DK49" i="7" s="1"/>
  <c r="AZ49" i="7"/>
  <c r="BC50" i="5"/>
  <c r="BD50" i="5" s="1"/>
  <c r="EF49" i="6"/>
  <c r="EG49" i="6" s="1"/>
  <c r="EH49" i="6" s="1"/>
  <c r="EI49" i="6" s="1"/>
  <c r="AU49" i="6" s="1"/>
  <c r="T49" i="6" s="1"/>
  <c r="W49" i="6" s="1"/>
  <c r="AX49" i="6" s="1"/>
  <c r="BE49" i="6" s="1"/>
  <c r="DY50" i="4"/>
  <c r="DZ50" i="4" s="1"/>
  <c r="EE50" i="4" s="1"/>
  <c r="BH50" i="4"/>
  <c r="BJ50" i="4" s="1"/>
  <c r="BK50" i="4" s="1"/>
  <c r="BI51" i="2"/>
  <c r="BJ51" i="2" s="1"/>
  <c r="BK51" i="2" s="1"/>
  <c r="DJ50" i="5"/>
  <c r="DK50" i="5" s="1"/>
  <c r="EX51" i="2"/>
  <c r="EY51" i="2" s="1"/>
  <c r="EZ51" i="2" s="1"/>
  <c r="EA51" i="2"/>
  <c r="EE51" i="2"/>
  <c r="ED51" i="2"/>
  <c r="EC51" i="2"/>
  <c r="EB51" i="2"/>
  <c r="ED51" i="1"/>
  <c r="EE51" i="1" s="1"/>
  <c r="EF51" i="1" s="1"/>
  <c r="EG51" i="1" s="1"/>
  <c r="AS51" i="1" s="1"/>
  <c r="R51" i="1" s="1"/>
  <c r="U51" i="1" s="1"/>
  <c r="BH51" i="1"/>
  <c r="BI51" i="1" s="1"/>
  <c r="CG46" i="10"/>
  <c r="CH46" i="10" s="1"/>
  <c r="CJ46" i="10" s="1"/>
  <c r="CK46" i="10" s="1"/>
  <c r="CL46" i="10" s="1"/>
  <c r="CF47" i="8"/>
  <c r="CG47" i="8" s="1"/>
  <c r="CI47" i="8" s="1"/>
  <c r="CJ47" i="8" s="1"/>
  <c r="CK47" i="8" s="1"/>
  <c r="CM47" i="8" s="1"/>
  <c r="E47" i="8" s="1"/>
  <c r="C48" i="8" s="1"/>
  <c r="AX47" i="9"/>
  <c r="AY47" i="9" s="1"/>
  <c r="AV47" i="9"/>
  <c r="AW47" i="9" s="1"/>
  <c r="BM47" i="9"/>
  <c r="BH47" i="9"/>
  <c r="BI47" i="9" s="1"/>
  <c r="BD49" i="7" l="1"/>
  <c r="BF49" i="7" s="1"/>
  <c r="BG49" i="7" s="1"/>
  <c r="BE50" i="5"/>
  <c r="BF50" i="5" s="1"/>
  <c r="BG50" i="5" s="1"/>
  <c r="DU49" i="7"/>
  <c r="DV49" i="7" s="1"/>
  <c r="ES49" i="7"/>
  <c r="ET49" i="7" s="1"/>
  <c r="EU49" i="7" s="1"/>
  <c r="EV49" i="7" s="1"/>
  <c r="BY49" i="6"/>
  <c r="BZ49" i="6" s="1"/>
  <c r="AY49" i="6"/>
  <c r="BB49" i="6" s="1"/>
  <c r="BC49" i="6" s="1"/>
  <c r="ED50" i="4"/>
  <c r="EB50" i="4"/>
  <c r="EC50" i="4"/>
  <c r="EA50" i="4"/>
  <c r="DU50" i="5"/>
  <c r="DV50" i="5" s="1"/>
  <c r="ES50" i="5"/>
  <c r="ET50" i="5" s="1"/>
  <c r="EU50" i="5" s="1"/>
  <c r="EV50" i="5" s="1"/>
  <c r="CN46" i="10"/>
  <c r="E46" i="10" s="1"/>
  <c r="C47" i="10" s="1"/>
  <c r="BQ49" i="6"/>
  <c r="BL49" i="6"/>
  <c r="BM49" i="6" s="1"/>
  <c r="EF51" i="2"/>
  <c r="EG51" i="2" s="1"/>
  <c r="EH51" i="2" s="1"/>
  <c r="EI51" i="2" s="1"/>
  <c r="AU51" i="2" s="1"/>
  <c r="T51" i="2" s="1"/>
  <c r="W51" i="2" s="1"/>
  <c r="BK47" i="9"/>
  <c r="BJ47" i="9"/>
  <c r="BN47" i="9"/>
  <c r="BO47" i="9"/>
  <c r="F51" i="3"/>
  <c r="H51" i="4" s="1"/>
  <c r="G52" i="3"/>
  <c r="I52" i="3" s="1"/>
  <c r="DY49" i="7" l="1"/>
  <c r="DX49" i="7"/>
  <c r="EA49" i="7"/>
  <c r="DZ49" i="7"/>
  <c r="DW49" i="7"/>
  <c r="AZ49" i="6"/>
  <c r="BA49" i="6" s="1"/>
  <c r="EF50" i="4"/>
  <c r="EG50" i="4" s="1"/>
  <c r="EH50" i="4" s="1"/>
  <c r="EI50" i="4" s="1"/>
  <c r="AU50" i="4" s="1"/>
  <c r="T50" i="4" s="1"/>
  <c r="W50" i="4" s="1"/>
  <c r="AX50" i="4" s="1"/>
  <c r="AY50" i="4" s="1"/>
  <c r="DW50" i="5"/>
  <c r="EA50" i="5"/>
  <c r="DZ50" i="5"/>
  <c r="DY50" i="5"/>
  <c r="DX50" i="5"/>
  <c r="F46" i="10"/>
  <c r="BO49" i="6"/>
  <c r="BN49" i="6"/>
  <c r="BR49" i="6"/>
  <c r="BS49" i="6"/>
  <c r="AX51" i="2"/>
  <c r="BL47" i="9"/>
  <c r="AV51" i="1"/>
  <c r="F47" i="8"/>
  <c r="K48" i="8"/>
  <c r="M48" i="8" s="1"/>
  <c r="BP47" i="9"/>
  <c r="M52" i="3"/>
  <c r="CQ52" i="3"/>
  <c r="EI52" i="3"/>
  <c r="EB49" i="7" l="1"/>
  <c r="EC49" i="7" s="1"/>
  <c r="ED49" i="7" s="1"/>
  <c r="EE49" i="7" s="1"/>
  <c r="AQ49" i="7" s="1"/>
  <c r="P49" i="7" s="1"/>
  <c r="S49" i="7" s="1"/>
  <c r="AT49" i="7" s="1"/>
  <c r="BA49" i="7" s="1"/>
  <c r="I46" i="10"/>
  <c r="J46" i="10" s="1"/>
  <c r="K46" i="10" s="1"/>
  <c r="I46" i="1" s="1"/>
  <c r="BE50" i="4"/>
  <c r="BQ50" i="4" s="1"/>
  <c r="BY50" i="4"/>
  <c r="BZ50" i="4" s="1"/>
  <c r="EB50" i="5"/>
  <c r="EC50" i="5" s="1"/>
  <c r="ED50" i="5" s="1"/>
  <c r="EE50" i="5" s="1"/>
  <c r="AQ50" i="5" s="1"/>
  <c r="P50" i="5" s="1"/>
  <c r="S50" i="5" s="1"/>
  <c r="AT50" i="5" s="1"/>
  <c r="BA50" i="5" s="1"/>
  <c r="BB50" i="4"/>
  <c r="BC50" i="4" s="1"/>
  <c r="AZ50" i="4"/>
  <c r="BA50" i="4" s="1"/>
  <c r="BP49" i="6"/>
  <c r="BT49" i="6"/>
  <c r="BR47" i="9"/>
  <c r="BS47" i="9" s="1"/>
  <c r="BY51" i="2"/>
  <c r="BZ51" i="2" s="1"/>
  <c r="BE51" i="2"/>
  <c r="BQ51" i="2" s="1"/>
  <c r="AY51" i="2"/>
  <c r="BB51" i="2" s="1"/>
  <c r="BC51" i="2" s="1"/>
  <c r="BC51" i="1"/>
  <c r="AW51" i="1"/>
  <c r="BW51" i="1"/>
  <c r="BX51" i="1" s="1"/>
  <c r="I47" i="8"/>
  <c r="J47" i="8" s="1"/>
  <c r="D47" i="10" s="1"/>
  <c r="CU48" i="8"/>
  <c r="EM48" i="8"/>
  <c r="Q48" i="8"/>
  <c r="BQ47" i="9"/>
  <c r="AO52" i="3"/>
  <c r="DM52" i="3"/>
  <c r="CS52" i="3"/>
  <c r="DB52" i="3"/>
  <c r="AF52" i="3"/>
  <c r="O52" i="3"/>
  <c r="AE52" i="3"/>
  <c r="T52" i="3"/>
  <c r="V52" i="3" s="1"/>
  <c r="AU49" i="7" l="1"/>
  <c r="AX49" i="7" s="1"/>
  <c r="AY49" i="7" s="1"/>
  <c r="BU49" i="7"/>
  <c r="BV49" i="7" s="1"/>
  <c r="BM49" i="7"/>
  <c r="BH49" i="7"/>
  <c r="BI49" i="7" s="1"/>
  <c r="L47" i="10"/>
  <c r="N47" i="10" s="1"/>
  <c r="EN47" i="10" s="1"/>
  <c r="BL50" i="4"/>
  <c r="BM50" i="4" s="1"/>
  <c r="BN50" i="4" s="1"/>
  <c r="BU50" i="5"/>
  <c r="BV50" i="5" s="1"/>
  <c r="AU50" i="5"/>
  <c r="AX50" i="5" s="1"/>
  <c r="AY50" i="5" s="1"/>
  <c r="BS50" i="4"/>
  <c r="BR50" i="4"/>
  <c r="BL51" i="2"/>
  <c r="BM51" i="2" s="1"/>
  <c r="BN51" i="2" s="1"/>
  <c r="AZ51" i="2"/>
  <c r="BA51" i="2" s="1"/>
  <c r="BU49" i="6"/>
  <c r="BV49" i="6"/>
  <c r="BW49" i="6" s="1"/>
  <c r="BS51" i="2"/>
  <c r="BR51" i="2"/>
  <c r="AZ51" i="1"/>
  <c r="BA51" i="1" s="1"/>
  <c r="AX51" i="1"/>
  <c r="AY51" i="1" s="1"/>
  <c r="BJ51" i="1"/>
  <c r="BK51" i="1" s="1"/>
  <c r="BO51" i="1"/>
  <c r="CW48" i="8"/>
  <c r="AS48" i="8"/>
  <c r="DF48" i="8"/>
  <c r="DQ48" i="8"/>
  <c r="CD47" i="9"/>
  <c r="BW47" i="9"/>
  <c r="BX47" i="9" s="1"/>
  <c r="AI48" i="8"/>
  <c r="AJ48" i="8"/>
  <c r="S48" i="8"/>
  <c r="X48" i="8"/>
  <c r="Z48" i="8" s="1"/>
  <c r="BM50" i="5"/>
  <c r="BH50" i="5"/>
  <c r="BI50" i="5" s="1"/>
  <c r="Y52" i="3"/>
  <c r="Q52" i="3"/>
  <c r="R52" i="3" s="1"/>
  <c r="AS52" i="3" s="1"/>
  <c r="CX52" i="3"/>
  <c r="CT52" i="3"/>
  <c r="CU52" i="3"/>
  <c r="CW52" i="3"/>
  <c r="CV52" i="3"/>
  <c r="DG52" i="3"/>
  <c r="DD52" i="3"/>
  <c r="DF52" i="3"/>
  <c r="DC52" i="3"/>
  <c r="DE52" i="3"/>
  <c r="W52" i="3"/>
  <c r="DR52" i="3"/>
  <c r="DQ52" i="3"/>
  <c r="DO52" i="3"/>
  <c r="DN52" i="3"/>
  <c r="DP52" i="3"/>
  <c r="AG52" i="3"/>
  <c r="AV49" i="7" l="1"/>
  <c r="AW49" i="7" s="1"/>
  <c r="R47" i="10"/>
  <c r="Y47" i="10" s="1"/>
  <c r="AA47" i="10" s="1"/>
  <c r="CV47" i="10"/>
  <c r="AT47" i="10" s="1"/>
  <c r="BK49" i="7"/>
  <c r="BJ49" i="7"/>
  <c r="BO49" i="7"/>
  <c r="BN49" i="7"/>
  <c r="BO50" i="4"/>
  <c r="BP50" i="4" s="1"/>
  <c r="AV50" i="5"/>
  <c r="AW50" i="5" s="1"/>
  <c r="BT50" i="4"/>
  <c r="BO51" i="2"/>
  <c r="BP51" i="2" s="1"/>
  <c r="BT51" i="2"/>
  <c r="CH49" i="6"/>
  <c r="CA49" i="6"/>
  <c r="CB49" i="6" s="1"/>
  <c r="BP51" i="1"/>
  <c r="BQ51" i="1"/>
  <c r="BL51" i="1"/>
  <c r="BM51" i="1"/>
  <c r="T47" i="10"/>
  <c r="AA48" i="8"/>
  <c r="AL48" i="8" s="1"/>
  <c r="BZ47" i="9"/>
  <c r="CA47" i="9"/>
  <c r="AK48" i="8"/>
  <c r="DU48" i="8"/>
  <c r="DR48" i="8"/>
  <c r="DV48" i="8"/>
  <c r="DT48" i="8"/>
  <c r="DS48" i="8"/>
  <c r="DG47" i="10"/>
  <c r="AI52" i="3"/>
  <c r="DJ48" i="8"/>
  <c r="DK48" i="8"/>
  <c r="DG48" i="8"/>
  <c r="DI48" i="8"/>
  <c r="DH48" i="8"/>
  <c r="BK50" i="5"/>
  <c r="BJ50" i="5"/>
  <c r="AC48" i="8"/>
  <c r="U48" i="8"/>
  <c r="V48" i="8" s="1"/>
  <c r="AW48" i="8" s="1"/>
  <c r="BN50" i="5"/>
  <c r="BO50" i="5"/>
  <c r="DA48" i="8"/>
  <c r="DB48" i="8"/>
  <c r="CX48" i="8"/>
  <c r="CZ48" i="8"/>
  <c r="CY48" i="8"/>
  <c r="AK52" i="3"/>
  <c r="DH52" i="3"/>
  <c r="DI52" i="3" s="1"/>
  <c r="X52" i="3"/>
  <c r="Z52" i="3" s="1"/>
  <c r="BT52" i="3" s="1"/>
  <c r="AH52" i="3"/>
  <c r="AL52" i="3"/>
  <c r="DS52" i="3"/>
  <c r="DT52" i="3" s="1"/>
  <c r="CY52" i="3"/>
  <c r="CZ52" i="3" s="1"/>
  <c r="AK47" i="10" l="1"/>
  <c r="AJ47" i="10"/>
  <c r="CX47" i="10"/>
  <c r="DA47" i="10" s="1"/>
  <c r="BP49" i="7"/>
  <c r="DR47" i="10"/>
  <c r="DU47" i="10" s="1"/>
  <c r="BL49" i="7"/>
  <c r="BR49" i="7" s="1"/>
  <c r="BS49" i="7" s="1"/>
  <c r="BU51" i="2"/>
  <c r="CH51" i="2" s="1"/>
  <c r="BV51" i="2"/>
  <c r="BW51" i="2" s="1"/>
  <c r="BU50" i="4"/>
  <c r="BV50" i="4"/>
  <c r="BW50" i="4" s="1"/>
  <c r="CE49" i="6"/>
  <c r="CD49" i="6"/>
  <c r="AJ52" i="3"/>
  <c r="BN51" i="1"/>
  <c r="BR51" i="1"/>
  <c r="AB48" i="8"/>
  <c r="AD48" i="8" s="1"/>
  <c r="BX48" i="8" s="1"/>
  <c r="BL50" i="5"/>
  <c r="AO48" i="8"/>
  <c r="AM48" i="8"/>
  <c r="AN48" i="8" s="1"/>
  <c r="AP48" i="8"/>
  <c r="BP50" i="5"/>
  <c r="DL48" i="8"/>
  <c r="DM48" i="8" s="1"/>
  <c r="DL47" i="10"/>
  <c r="DI47" i="10"/>
  <c r="DH47" i="10"/>
  <c r="DJ47" i="10"/>
  <c r="DK47" i="10"/>
  <c r="DC48" i="8"/>
  <c r="DD48" i="8" s="1"/>
  <c r="CB47" i="9"/>
  <c r="CC47" i="9" s="1"/>
  <c r="CE47" i="9" s="1"/>
  <c r="CF47" i="9" s="1"/>
  <c r="CG47" i="9" s="1"/>
  <c r="CI47" i="9" s="1"/>
  <c r="E47" i="9" s="1"/>
  <c r="C48" i="9" s="1"/>
  <c r="DW48" i="8"/>
  <c r="DX48" i="8" s="1"/>
  <c r="AD47" i="10"/>
  <c r="V47" i="10"/>
  <c r="W47" i="10" s="1"/>
  <c r="AX47" i="10" s="1"/>
  <c r="AM52" i="3"/>
  <c r="CY47" i="10"/>
  <c r="DB47" i="10"/>
  <c r="AB47" i="10"/>
  <c r="AQ47" i="10" s="1"/>
  <c r="DJ52" i="3"/>
  <c r="DK52" i="3" s="1"/>
  <c r="DC47" i="10" l="1"/>
  <c r="CZ47" i="10"/>
  <c r="AL47" i="10"/>
  <c r="AN47" i="10" s="1"/>
  <c r="DV47" i="10"/>
  <c r="DS47" i="10"/>
  <c r="DT47" i="10"/>
  <c r="DW47" i="10"/>
  <c r="BQ49" i="7"/>
  <c r="CD49" i="7" s="1"/>
  <c r="CA51" i="2"/>
  <c r="CB51" i="2" s="1"/>
  <c r="CE51" i="2" s="1"/>
  <c r="BC52" i="3"/>
  <c r="BE52" i="3" s="1"/>
  <c r="BT51" i="1"/>
  <c r="BU51" i="1" s="1"/>
  <c r="CH50" i="4"/>
  <c r="CA50" i="4"/>
  <c r="CB50" i="4" s="1"/>
  <c r="CF49" i="6"/>
  <c r="CG49" i="6" s="1"/>
  <c r="CI49" i="6" s="1"/>
  <c r="CJ49" i="6" s="1"/>
  <c r="CK49" i="6" s="1"/>
  <c r="CM49" i="6" s="1"/>
  <c r="E49" i="6" s="1"/>
  <c r="C50" i="6" s="1"/>
  <c r="AZ52" i="3"/>
  <c r="BB52" i="3"/>
  <c r="AQ48" i="8"/>
  <c r="BG48" i="8" s="1"/>
  <c r="BS51" i="1"/>
  <c r="BQ50" i="5"/>
  <c r="CD50" i="5" s="1"/>
  <c r="BR50" i="5"/>
  <c r="BS50" i="5" s="1"/>
  <c r="DN48" i="8"/>
  <c r="DO48" i="8" s="1"/>
  <c r="DY48" i="8" s="1"/>
  <c r="DZ48" i="8" s="1"/>
  <c r="AC47" i="10"/>
  <c r="AE47" i="10" s="1"/>
  <c r="AP47" i="10"/>
  <c r="AR47" i="10" s="1"/>
  <c r="AM47" i="10"/>
  <c r="DM47" i="10"/>
  <c r="DN47" i="10" s="1"/>
  <c r="DU52" i="3"/>
  <c r="DV52" i="3" s="1"/>
  <c r="ES52" i="3"/>
  <c r="DD47" i="10" l="1"/>
  <c r="DE47" i="10" s="1"/>
  <c r="DX47" i="10"/>
  <c r="DY47" i="10" s="1"/>
  <c r="BW49" i="7"/>
  <c r="BX49" i="7" s="1"/>
  <c r="CA49" i="7" s="1"/>
  <c r="BD52" i="3"/>
  <c r="CD51" i="2"/>
  <c r="CF51" i="2" s="1"/>
  <c r="CG51" i="2" s="1"/>
  <c r="CI51" i="2" s="1"/>
  <c r="CJ51" i="2" s="1"/>
  <c r="CK51" i="2" s="1"/>
  <c r="CM51" i="2" s="1"/>
  <c r="E51" i="2" s="1"/>
  <c r="C52" i="2" s="1"/>
  <c r="CD50" i="4"/>
  <c r="CE50" i="4"/>
  <c r="BF48" i="8"/>
  <c r="BD48" i="8"/>
  <c r="BW50" i="5"/>
  <c r="BX50" i="5" s="1"/>
  <c r="CA50" i="5" s="1"/>
  <c r="CF51" i="1"/>
  <c r="BY51" i="1"/>
  <c r="BZ51" i="1" s="1"/>
  <c r="EW48" i="8"/>
  <c r="EX48" i="8" s="1"/>
  <c r="EY48" i="8" s="1"/>
  <c r="EZ48" i="8" s="1"/>
  <c r="BE47" i="10"/>
  <c r="G48" i="9"/>
  <c r="I48" i="9" s="1"/>
  <c r="F47" i="9"/>
  <c r="H47" i="10" s="1"/>
  <c r="BH48" i="8"/>
  <c r="BI48" i="8"/>
  <c r="AO47" i="10"/>
  <c r="DO47" i="10"/>
  <c r="DP47" i="10" s="1"/>
  <c r="BG47" i="10"/>
  <c r="BY47" i="10"/>
  <c r="EE48" i="8"/>
  <c r="EB48" i="8"/>
  <c r="EC48" i="8"/>
  <c r="ED48" i="8"/>
  <c r="EA48" i="8"/>
  <c r="ET52" i="3"/>
  <c r="EU52" i="3" s="1"/>
  <c r="EV52" i="3" s="1"/>
  <c r="BF52" i="3"/>
  <c r="BG52" i="3" s="1"/>
  <c r="EA52" i="3"/>
  <c r="DW52" i="3"/>
  <c r="DZ52" i="3"/>
  <c r="DY52" i="3"/>
  <c r="DX52" i="3"/>
  <c r="BZ49" i="7" l="1"/>
  <c r="CB49" i="7" s="1"/>
  <c r="CC49" i="7" s="1"/>
  <c r="CE49" i="7" s="1"/>
  <c r="CF49" i="7" s="1"/>
  <c r="CG49" i="7" s="1"/>
  <c r="CI49" i="7" s="1"/>
  <c r="E49" i="7" s="1"/>
  <c r="C50" i="7" s="1"/>
  <c r="CF50" i="4"/>
  <c r="CG50" i="4" s="1"/>
  <c r="CI50" i="4" s="1"/>
  <c r="CJ50" i="4" s="1"/>
  <c r="CK50" i="4" s="1"/>
  <c r="CM50" i="4" s="1"/>
  <c r="E50" i="4" s="1"/>
  <c r="F51" i="2"/>
  <c r="BZ50" i="5"/>
  <c r="CB50" i="5" s="1"/>
  <c r="CC50" i="5" s="1"/>
  <c r="CE50" i="5" s="1"/>
  <c r="CF50" i="5" s="1"/>
  <c r="CG50" i="5" s="1"/>
  <c r="CI50" i="5" s="1"/>
  <c r="E50" i="5" s="1"/>
  <c r="C51" i="5" s="1"/>
  <c r="F49" i="6"/>
  <c r="I49" i="6" s="1"/>
  <c r="J49" i="6" s="1"/>
  <c r="D49" i="8" s="1"/>
  <c r="D49" i="9" s="1"/>
  <c r="G49" i="10" s="1"/>
  <c r="CC51" i="1"/>
  <c r="CB51" i="1"/>
  <c r="BJ48" i="8"/>
  <c r="BK48" i="8" s="1"/>
  <c r="DZ47" i="10"/>
  <c r="EA47" i="10" s="1"/>
  <c r="EX47" i="10"/>
  <c r="EF48" i="8"/>
  <c r="EG48" i="8" s="1"/>
  <c r="EH48" i="8" s="1"/>
  <c r="EI48" i="8" s="1"/>
  <c r="AU48" i="8" s="1"/>
  <c r="T48" i="8" s="1"/>
  <c r="W48" i="8" s="1"/>
  <c r="BH47" i="10"/>
  <c r="EI48" i="9"/>
  <c r="M48" i="9"/>
  <c r="CQ48" i="9"/>
  <c r="EB52" i="3"/>
  <c r="EC52" i="3" s="1"/>
  <c r="ED52" i="3" s="1"/>
  <c r="EE52" i="3" s="1"/>
  <c r="AQ52" i="3" s="1"/>
  <c r="P52" i="3" s="1"/>
  <c r="S52" i="3" s="1"/>
  <c r="F49" i="7" l="1"/>
  <c r="H49" i="8" s="1"/>
  <c r="C51" i="4"/>
  <c r="F50" i="4"/>
  <c r="CD51" i="1"/>
  <c r="CE51" i="1" s="1"/>
  <c r="CG51" i="1" s="1"/>
  <c r="CH51" i="1" s="1"/>
  <c r="CI51" i="1" s="1"/>
  <c r="CK51" i="1" s="1"/>
  <c r="E51" i="1" s="1"/>
  <c r="F51" i="1" s="1"/>
  <c r="H51" i="2" s="1"/>
  <c r="I51" i="2" s="1"/>
  <c r="AX48" i="8"/>
  <c r="EY47" i="10"/>
  <c r="EZ47" i="10" s="1"/>
  <c r="FA47" i="10" s="1"/>
  <c r="ED47" i="10"/>
  <c r="EB47" i="10"/>
  <c r="EE47" i="10"/>
  <c r="EC47" i="10"/>
  <c r="EF47" i="10"/>
  <c r="AO48" i="9"/>
  <c r="DB48" i="9"/>
  <c r="CS48" i="9"/>
  <c r="DM48" i="9"/>
  <c r="AF48" i="9"/>
  <c r="AE48" i="9"/>
  <c r="T48" i="9"/>
  <c r="V48" i="9" s="1"/>
  <c r="O48" i="9"/>
  <c r="BI47" i="10"/>
  <c r="BJ47" i="10"/>
  <c r="AT52" i="3"/>
  <c r="I50" i="4" l="1"/>
  <c r="J50" i="4" s="1"/>
  <c r="D50" i="6" s="1"/>
  <c r="C52" i="1"/>
  <c r="G52" i="1" s="1"/>
  <c r="K52" i="1" s="1"/>
  <c r="K52" i="2"/>
  <c r="M52" i="2" s="1"/>
  <c r="AG48" i="9"/>
  <c r="W48" i="9"/>
  <c r="AK48" i="9" s="1"/>
  <c r="BK47" i="10"/>
  <c r="BL47" i="10" s="1"/>
  <c r="DN48" i="9"/>
  <c r="DO48" i="9"/>
  <c r="DQ48" i="9"/>
  <c r="DR48" i="9"/>
  <c r="DP48" i="9"/>
  <c r="BE48" i="8"/>
  <c r="AY48" i="8"/>
  <c r="BY48" i="8"/>
  <c r="BZ48" i="8" s="1"/>
  <c r="CX48" i="9"/>
  <c r="CT48" i="9"/>
  <c r="CW48" i="9"/>
  <c r="CU48" i="9"/>
  <c r="CV48" i="9"/>
  <c r="F50" i="5"/>
  <c r="H50" i="6" s="1"/>
  <c r="Q48" i="9"/>
  <c r="R48" i="9" s="1"/>
  <c r="AS48" i="9" s="1"/>
  <c r="Y48" i="9"/>
  <c r="DE48" i="9"/>
  <c r="DF48" i="9"/>
  <c r="DC48" i="9"/>
  <c r="DD48" i="9"/>
  <c r="DG48" i="9"/>
  <c r="EG47" i="10"/>
  <c r="EH47" i="10" s="1"/>
  <c r="EI47" i="10" s="1"/>
  <c r="EJ47" i="10" s="1"/>
  <c r="AV47" i="10" s="1"/>
  <c r="U47" i="10" s="1"/>
  <c r="X47" i="10" s="1"/>
  <c r="BA52" i="3"/>
  <c r="AU52" i="3"/>
  <c r="BU52" i="3"/>
  <c r="BV52" i="3" s="1"/>
  <c r="D50" i="7" l="1"/>
  <c r="G50" i="8" s="1"/>
  <c r="K50" i="6"/>
  <c r="M50" i="6" s="1"/>
  <c r="EM50" i="6" s="1"/>
  <c r="J51" i="2"/>
  <c r="D51" i="4" s="1"/>
  <c r="AI48" i="9"/>
  <c r="AL48" i="9"/>
  <c r="AM48" i="9" s="1"/>
  <c r="EM52" i="2"/>
  <c r="Q52" i="2"/>
  <c r="CU52" i="2"/>
  <c r="AH48" i="9"/>
  <c r="EK52" i="1"/>
  <c r="O52" i="1"/>
  <c r="CS52" i="1"/>
  <c r="X48" i="9"/>
  <c r="Z48" i="9" s="1"/>
  <c r="BL48" i="8"/>
  <c r="BM48" i="8" s="1"/>
  <c r="BQ48" i="8"/>
  <c r="CY48" i="9"/>
  <c r="CZ48" i="9" s="1"/>
  <c r="AY47" i="10"/>
  <c r="BB48" i="8"/>
  <c r="BC48" i="8" s="1"/>
  <c r="AZ48" i="8"/>
  <c r="BA48" i="8" s="1"/>
  <c r="DH48" i="9"/>
  <c r="DI48" i="9" s="1"/>
  <c r="DS48" i="9"/>
  <c r="DT48" i="9" s="1"/>
  <c r="AX52" i="3"/>
  <c r="AY52" i="3" s="1"/>
  <c r="AV52" i="3"/>
  <c r="AW52" i="3" s="1"/>
  <c r="BH52" i="3"/>
  <c r="BI52" i="3" s="1"/>
  <c r="BM52" i="3"/>
  <c r="G50" i="7" l="1"/>
  <c r="I50" i="7" s="1"/>
  <c r="CQ50" i="7" s="1"/>
  <c r="Q50" i="6"/>
  <c r="AJ50" i="6" s="1"/>
  <c r="CU50" i="6"/>
  <c r="CW50" i="6" s="1"/>
  <c r="K51" i="4"/>
  <c r="M51" i="4" s="1"/>
  <c r="EM51" i="4" s="1"/>
  <c r="D51" i="5"/>
  <c r="G51" i="5" s="1"/>
  <c r="I51" i="5" s="1"/>
  <c r="AJ48" i="9"/>
  <c r="BC48" i="9" s="1"/>
  <c r="BD48" i="9" s="1"/>
  <c r="AZ48" i="9"/>
  <c r="DD52" i="1"/>
  <c r="DO52" i="1"/>
  <c r="AQ52" i="1"/>
  <c r="CU52" i="1"/>
  <c r="X52" i="2"/>
  <c r="Z52" i="2" s="1"/>
  <c r="AI52" i="2"/>
  <c r="AJ52" i="2"/>
  <c r="S52" i="2"/>
  <c r="AG52" i="1"/>
  <c r="AH52" i="1"/>
  <c r="Q52" i="1"/>
  <c r="V52" i="1"/>
  <c r="X52" i="1" s="1"/>
  <c r="AS52" i="2"/>
  <c r="CW52" i="2"/>
  <c r="DQ52" i="2"/>
  <c r="DF52" i="2"/>
  <c r="DJ48" i="9"/>
  <c r="DK48" i="9" s="1"/>
  <c r="DU48" i="9" s="1"/>
  <c r="DV48" i="9" s="1"/>
  <c r="BN48" i="8"/>
  <c r="BO48" i="8"/>
  <c r="BF47" i="10"/>
  <c r="AZ47" i="10"/>
  <c r="BZ47" i="10"/>
  <c r="CA47" i="10" s="1"/>
  <c r="BR48" i="8"/>
  <c r="BS48" i="8"/>
  <c r="BT48" i="9"/>
  <c r="BB48" i="9"/>
  <c r="BK52" i="3"/>
  <c r="BJ52" i="3"/>
  <c r="BO52" i="3"/>
  <c r="BN52" i="3"/>
  <c r="EI50" i="7" l="1"/>
  <c r="M50" i="7"/>
  <c r="O50" i="7" s="1"/>
  <c r="S50" i="6"/>
  <c r="U50" i="6" s="1"/>
  <c r="V50" i="6" s="1"/>
  <c r="AW50" i="6" s="1"/>
  <c r="DQ50" i="6"/>
  <c r="DR50" i="6" s="1"/>
  <c r="CU51" i="4"/>
  <c r="DQ51" i="4" s="1"/>
  <c r="X50" i="6"/>
  <c r="Z50" i="6" s="1"/>
  <c r="DF50" i="6"/>
  <c r="DJ50" i="6" s="1"/>
  <c r="AS50" i="6"/>
  <c r="AI50" i="6"/>
  <c r="AK50" i="6" s="1"/>
  <c r="Q51" i="4"/>
  <c r="AI51" i="4" s="1"/>
  <c r="G51" i="6"/>
  <c r="M51" i="5"/>
  <c r="CQ51" i="5"/>
  <c r="EI51" i="5"/>
  <c r="AC50" i="6"/>
  <c r="DM50" i="7"/>
  <c r="AO50" i="7"/>
  <c r="CS50" i="7"/>
  <c r="DB50" i="7"/>
  <c r="CZ50" i="6"/>
  <c r="CY50" i="6"/>
  <c r="DA50" i="6"/>
  <c r="CX50" i="6"/>
  <c r="DB50" i="6"/>
  <c r="T50" i="7"/>
  <c r="V50" i="7" s="1"/>
  <c r="BE48" i="9"/>
  <c r="BF48" i="9" s="1"/>
  <c r="BG48" i="9" s="1"/>
  <c r="ES48" i="9"/>
  <c r="ET48" i="9" s="1"/>
  <c r="EU48" i="9" s="1"/>
  <c r="EV48" i="9" s="1"/>
  <c r="AK52" i="2"/>
  <c r="AA52" i="2"/>
  <c r="AP52" i="2" s="1"/>
  <c r="Y52" i="1"/>
  <c r="Z52" i="1" s="1"/>
  <c r="AA52" i="1"/>
  <c r="S52" i="1"/>
  <c r="T52" i="1" s="1"/>
  <c r="AU52" i="1" s="1"/>
  <c r="AI52" i="1"/>
  <c r="CZ52" i="1"/>
  <c r="CV52" i="1"/>
  <c r="CW52" i="1"/>
  <c r="CX52" i="1"/>
  <c r="CY52" i="1"/>
  <c r="DK52" i="2"/>
  <c r="DJ52" i="2"/>
  <c r="DG52" i="2"/>
  <c r="DI52" i="2"/>
  <c r="DH52" i="2"/>
  <c r="DU52" i="2"/>
  <c r="DV52" i="2"/>
  <c r="DS52" i="2"/>
  <c r="DR52" i="2"/>
  <c r="DT52" i="2"/>
  <c r="DP52" i="1"/>
  <c r="DR52" i="1"/>
  <c r="DQ52" i="1"/>
  <c r="DS52" i="1"/>
  <c r="DT52" i="1"/>
  <c r="CZ52" i="2"/>
  <c r="DB52" i="2"/>
  <c r="CX52" i="2"/>
  <c r="DA52" i="2"/>
  <c r="CY52" i="2"/>
  <c r="DG52" i="1"/>
  <c r="DH52" i="1"/>
  <c r="DF52" i="1"/>
  <c r="DE52" i="1"/>
  <c r="DI52" i="1"/>
  <c r="U52" i="2"/>
  <c r="V52" i="2" s="1"/>
  <c r="AW52" i="2" s="1"/>
  <c r="AC52" i="2"/>
  <c r="BT48" i="8"/>
  <c r="BC47" i="10"/>
  <c r="BD47" i="10" s="1"/>
  <c r="BA47" i="10"/>
  <c r="BB47" i="10" s="1"/>
  <c r="BR47" i="10"/>
  <c r="BM47" i="10"/>
  <c r="BN47" i="10" s="1"/>
  <c r="BP52" i="3"/>
  <c r="DY48" i="9"/>
  <c r="EA48" i="9"/>
  <c r="DW48" i="9"/>
  <c r="DZ48" i="9"/>
  <c r="DX48" i="9"/>
  <c r="BL52" i="3"/>
  <c r="BP48" i="8"/>
  <c r="AF50" i="7" l="1"/>
  <c r="DU50" i="6"/>
  <c r="AE50" i="7"/>
  <c r="AA50" i="6"/>
  <c r="AO50" i="6" s="1"/>
  <c r="DV50" i="6"/>
  <c r="CW51" i="4"/>
  <c r="CX51" i="4" s="1"/>
  <c r="DF51" i="4"/>
  <c r="DJ51" i="4" s="1"/>
  <c r="AS51" i="4"/>
  <c r="DS50" i="6"/>
  <c r="DT50" i="6"/>
  <c r="DG50" i="6"/>
  <c r="S51" i="4"/>
  <c r="AC51" i="4" s="1"/>
  <c r="AJ51" i="4"/>
  <c r="AK51" i="4" s="1"/>
  <c r="DH50" i="6"/>
  <c r="DK50" i="6"/>
  <c r="DI50" i="6"/>
  <c r="X51" i="4"/>
  <c r="Z51" i="4" s="1"/>
  <c r="AK52" i="1"/>
  <c r="W50" i="7"/>
  <c r="AH50" i="7" s="1"/>
  <c r="DE50" i="7"/>
  <c r="DG50" i="7"/>
  <c r="DD50" i="7"/>
  <c r="DF50" i="7"/>
  <c r="DC50" i="7"/>
  <c r="Q50" i="7"/>
  <c r="R50" i="7" s="1"/>
  <c r="AS50" i="7" s="1"/>
  <c r="Y50" i="7"/>
  <c r="CT50" i="7"/>
  <c r="CU50" i="7"/>
  <c r="CW50" i="7"/>
  <c r="CX50" i="7"/>
  <c r="CV50" i="7"/>
  <c r="AL50" i="6"/>
  <c r="DR51" i="4"/>
  <c r="DT51" i="4"/>
  <c r="DV51" i="4"/>
  <c r="DS51" i="4"/>
  <c r="DU51" i="4"/>
  <c r="DQ50" i="7"/>
  <c r="DO50" i="7"/>
  <c r="DR50" i="7"/>
  <c r="DN50" i="7"/>
  <c r="DP50" i="7"/>
  <c r="DC50" i="6"/>
  <c r="DD50" i="6" s="1"/>
  <c r="CS51" i="5"/>
  <c r="DB51" i="5"/>
  <c r="AO51" i="5"/>
  <c r="DM51" i="5"/>
  <c r="AG50" i="7"/>
  <c r="AF51" i="5"/>
  <c r="T51" i="5"/>
  <c r="V51" i="5" s="1"/>
  <c r="AE51" i="5"/>
  <c r="O51" i="5"/>
  <c r="BQ52" i="3"/>
  <c r="CD52" i="3" s="1"/>
  <c r="AM52" i="2"/>
  <c r="AB52" i="2"/>
  <c r="AD52" i="2" s="1"/>
  <c r="AL52" i="2"/>
  <c r="AO52" i="2"/>
  <c r="AQ52" i="2" s="1"/>
  <c r="BV48" i="8"/>
  <c r="BW48" i="8" s="1"/>
  <c r="AM52" i="1"/>
  <c r="DU52" i="1"/>
  <c r="DV52" i="1" s="1"/>
  <c r="DJ52" i="1"/>
  <c r="DK52" i="1" s="1"/>
  <c r="AJ52" i="1"/>
  <c r="DA52" i="1"/>
  <c r="DB52" i="1" s="1"/>
  <c r="AN52" i="1"/>
  <c r="DC52" i="2"/>
  <c r="DD52" i="2" s="1"/>
  <c r="DL52" i="2"/>
  <c r="DM52" i="2" s="1"/>
  <c r="DW52" i="2"/>
  <c r="DX52" i="2" s="1"/>
  <c r="AB52" i="1"/>
  <c r="BU48" i="8"/>
  <c r="CH48" i="8" s="1"/>
  <c r="BR52" i="3"/>
  <c r="BS52" i="3" s="1"/>
  <c r="BP47" i="10"/>
  <c r="BO47" i="10"/>
  <c r="EB48" i="9"/>
  <c r="EC48" i="9" s="1"/>
  <c r="ED48" i="9" s="1"/>
  <c r="EE48" i="9" s="1"/>
  <c r="AQ48" i="9" s="1"/>
  <c r="P48" i="9" s="1"/>
  <c r="S48" i="9" s="1"/>
  <c r="BS47" i="10"/>
  <c r="BT47" i="10"/>
  <c r="CY51" i="4" l="1"/>
  <c r="CZ51" i="4"/>
  <c r="DA51" i="4"/>
  <c r="DB51" i="4"/>
  <c r="AP50" i="6"/>
  <c r="AQ50" i="6" s="1"/>
  <c r="DK51" i="4"/>
  <c r="DG51" i="4"/>
  <c r="DH51" i="4"/>
  <c r="AB50" i="6"/>
  <c r="AD50" i="6" s="1"/>
  <c r="AM50" i="6"/>
  <c r="AN50" i="6" s="1"/>
  <c r="DI51" i="4"/>
  <c r="DW50" i="6"/>
  <c r="DX50" i="6" s="1"/>
  <c r="U51" i="4"/>
  <c r="V51" i="4" s="1"/>
  <c r="AW51" i="4" s="1"/>
  <c r="AA51" i="4"/>
  <c r="AL51" i="4" s="1"/>
  <c r="DL50" i="6"/>
  <c r="DM50" i="6" s="1"/>
  <c r="DN50" i="6" s="1"/>
  <c r="DO50" i="6" s="1"/>
  <c r="AL52" i="1"/>
  <c r="BD52" i="2"/>
  <c r="AN52" i="2"/>
  <c r="BG52" i="2" s="1"/>
  <c r="AI50" i="7"/>
  <c r="AJ50" i="7" s="1"/>
  <c r="AK50" i="7"/>
  <c r="X50" i="7"/>
  <c r="Z50" i="7" s="1"/>
  <c r="BT50" i="7" s="1"/>
  <c r="AL50" i="7"/>
  <c r="BW52" i="3"/>
  <c r="BX52" i="3" s="1"/>
  <c r="CA52" i="3" s="1"/>
  <c r="DH50" i="7"/>
  <c r="DI50" i="7" s="1"/>
  <c r="CY50" i="7"/>
  <c r="CZ50" i="7" s="1"/>
  <c r="AG51" i="5"/>
  <c r="DP51" i="5"/>
  <c r="DQ51" i="5"/>
  <c r="DO51" i="5"/>
  <c r="DN51" i="5"/>
  <c r="DR51" i="5"/>
  <c r="DC51" i="5"/>
  <c r="DG51" i="5"/>
  <c r="DE51" i="5"/>
  <c r="DD51" i="5"/>
  <c r="DF51" i="5"/>
  <c r="DS50" i="7"/>
  <c r="DT50" i="7" s="1"/>
  <c r="Q51" i="5"/>
  <c r="R51" i="5" s="1"/>
  <c r="AS51" i="5" s="1"/>
  <c r="Y51" i="5"/>
  <c r="CV51" i="5"/>
  <c r="CT51" i="5"/>
  <c r="CU51" i="5"/>
  <c r="CX51" i="5"/>
  <c r="CW51" i="5"/>
  <c r="DW51" i="4"/>
  <c r="DX51" i="4" s="1"/>
  <c r="W51" i="5"/>
  <c r="BF52" i="2"/>
  <c r="BX52" i="2"/>
  <c r="AO52" i="1"/>
  <c r="BD52" i="1" s="1"/>
  <c r="DN52" i="2"/>
  <c r="DO52" i="2" s="1"/>
  <c r="DY52" i="2" s="1"/>
  <c r="DZ52" i="2" s="1"/>
  <c r="DL52" i="1"/>
  <c r="DM52" i="1" s="1"/>
  <c r="BV52" i="1"/>
  <c r="CA48" i="8"/>
  <c r="CB48" i="8" s="1"/>
  <c r="CD48" i="8" s="1"/>
  <c r="AT48" i="9"/>
  <c r="BQ47" i="10"/>
  <c r="BU47" i="10"/>
  <c r="DL51" i="4" l="1"/>
  <c r="DM51" i="4" s="1"/>
  <c r="DC51" i="4"/>
  <c r="DD51" i="4" s="1"/>
  <c r="BD50" i="6"/>
  <c r="BG50" i="6"/>
  <c r="BX50" i="6"/>
  <c r="BF50" i="6"/>
  <c r="AM51" i="4"/>
  <c r="AN51" i="4" s="1"/>
  <c r="AP51" i="4"/>
  <c r="AO51" i="4"/>
  <c r="AB51" i="4"/>
  <c r="AD51" i="4" s="1"/>
  <c r="BX51" i="4" s="1"/>
  <c r="AM50" i="7"/>
  <c r="AZ50" i="7" s="1"/>
  <c r="BZ52" i="3"/>
  <c r="CB52" i="3" s="1"/>
  <c r="CC52" i="3" s="1"/>
  <c r="CE52" i="3" s="1"/>
  <c r="CF52" i="3" s="1"/>
  <c r="CG52" i="3" s="1"/>
  <c r="CI52" i="3" s="1"/>
  <c r="E52" i="3" s="1"/>
  <c r="C53" i="3" s="1"/>
  <c r="DJ50" i="7"/>
  <c r="DK50" i="7" s="1"/>
  <c r="ES50" i="7" s="1"/>
  <c r="ET50" i="7" s="1"/>
  <c r="EU50" i="7" s="1"/>
  <c r="EV50" i="7" s="1"/>
  <c r="DN51" i="4"/>
  <c r="DO51" i="4" s="1"/>
  <c r="DY51" i="4" s="1"/>
  <c r="DZ51" i="4" s="1"/>
  <c r="DY50" i="6"/>
  <c r="DZ50" i="6" s="1"/>
  <c r="EW50" i="6"/>
  <c r="EX50" i="6" s="1"/>
  <c r="EY50" i="6" s="1"/>
  <c r="EZ50" i="6" s="1"/>
  <c r="X51" i="5"/>
  <c r="Z51" i="5" s="1"/>
  <c r="BT51" i="5" s="1"/>
  <c r="AK51" i="5"/>
  <c r="AL51" i="5"/>
  <c r="AH51" i="5"/>
  <c r="AI51" i="5"/>
  <c r="DH51" i="5"/>
  <c r="DI51" i="5" s="1"/>
  <c r="BI50" i="6"/>
  <c r="BH50" i="6"/>
  <c r="CY51" i="5"/>
  <c r="CZ51" i="5" s="1"/>
  <c r="DS51" i="5"/>
  <c r="DT51" i="5" s="1"/>
  <c r="BE52" i="1"/>
  <c r="BG52" i="1" s="1"/>
  <c r="BB52" i="1"/>
  <c r="EW52" i="2"/>
  <c r="EX52" i="2" s="1"/>
  <c r="EY52" i="2" s="1"/>
  <c r="EZ52" i="2" s="1"/>
  <c r="DW52" i="1"/>
  <c r="DX52" i="1" s="1"/>
  <c r="EU52" i="1"/>
  <c r="EV52" i="1" s="1"/>
  <c r="EW52" i="1" s="1"/>
  <c r="EX52" i="1" s="1"/>
  <c r="BH52" i="2"/>
  <c r="BI52" i="2"/>
  <c r="ED52" i="2"/>
  <c r="EB52" i="2"/>
  <c r="EC52" i="2"/>
  <c r="EE52" i="2"/>
  <c r="EA52" i="2"/>
  <c r="CE48" i="8"/>
  <c r="CF48" i="8" s="1"/>
  <c r="CG48" i="8" s="1"/>
  <c r="CI48" i="8" s="1"/>
  <c r="CJ48" i="8" s="1"/>
  <c r="CK48" i="8" s="1"/>
  <c r="CM48" i="8" s="1"/>
  <c r="E48" i="8" s="1"/>
  <c r="C49" i="8" s="1"/>
  <c r="BW47" i="10"/>
  <c r="BX47" i="10" s="1"/>
  <c r="BA48" i="9"/>
  <c r="AU48" i="9"/>
  <c r="BU48" i="9"/>
  <c r="BV48" i="9" s="1"/>
  <c r="BV47" i="10"/>
  <c r="AQ51" i="4" l="1"/>
  <c r="BB50" i="7"/>
  <c r="BC50" i="7"/>
  <c r="BE50" i="7" s="1"/>
  <c r="BD51" i="4"/>
  <c r="BF51" i="4"/>
  <c r="BG51" i="4"/>
  <c r="BI51" i="4" s="1"/>
  <c r="DU50" i="7"/>
  <c r="DV50" i="7" s="1"/>
  <c r="EA50" i="7" s="1"/>
  <c r="EW51" i="4"/>
  <c r="EX51" i="4" s="1"/>
  <c r="EY51" i="4" s="1"/>
  <c r="EZ51" i="4" s="1"/>
  <c r="DJ51" i="5"/>
  <c r="DK51" i="5" s="1"/>
  <c r="DU51" i="5" s="1"/>
  <c r="DV51" i="5" s="1"/>
  <c r="DW51" i="5" s="1"/>
  <c r="BJ50" i="6"/>
  <c r="BK50" i="6" s="1"/>
  <c r="AJ51" i="5"/>
  <c r="AM51" i="5"/>
  <c r="EA51" i="4"/>
  <c r="ED51" i="4"/>
  <c r="EE51" i="4"/>
  <c r="EB51" i="4"/>
  <c r="EC51" i="4"/>
  <c r="BF52" i="1"/>
  <c r="BH52" i="1" s="1"/>
  <c r="BI52" i="1" s="1"/>
  <c r="EC50" i="6"/>
  <c r="ED50" i="6"/>
  <c r="EE50" i="6"/>
  <c r="EA50" i="6"/>
  <c r="EB50" i="6"/>
  <c r="BJ52" i="2"/>
  <c r="BK52" i="2" s="1"/>
  <c r="EF52" i="2"/>
  <c r="EG52" i="2" s="1"/>
  <c r="EH52" i="2" s="1"/>
  <c r="EI52" i="2" s="1"/>
  <c r="AU52" i="2" s="1"/>
  <c r="T52" i="2" s="1"/>
  <c r="W52" i="2" s="1"/>
  <c r="AX52" i="2" s="1"/>
  <c r="G53" i="3"/>
  <c r="I53" i="3" s="1"/>
  <c r="DY52" i="1"/>
  <c r="EC52" i="1"/>
  <c r="EA52" i="1"/>
  <c r="DZ52" i="1"/>
  <c r="EB52" i="1"/>
  <c r="CI47" i="10"/>
  <c r="CB47" i="10"/>
  <c r="CC47" i="10" s="1"/>
  <c r="AX48" i="9"/>
  <c r="AY48" i="9" s="1"/>
  <c r="AV48" i="9"/>
  <c r="AW48" i="9" s="1"/>
  <c r="BM48" i="9"/>
  <c r="BH48" i="9"/>
  <c r="BI48" i="9" s="1"/>
  <c r="F52" i="3"/>
  <c r="H52" i="4" s="1"/>
  <c r="BD50" i="7" l="1"/>
  <c r="DY51" i="5"/>
  <c r="BH51" i="4"/>
  <c r="BJ51" i="4" s="1"/>
  <c r="BK51" i="4" s="1"/>
  <c r="DX50" i="7"/>
  <c r="DZ50" i="7"/>
  <c r="DY50" i="7"/>
  <c r="DW50" i="7"/>
  <c r="DX51" i="5"/>
  <c r="DZ51" i="5"/>
  <c r="EA51" i="5"/>
  <c r="ES51" i="5"/>
  <c r="ET51" i="5" s="1"/>
  <c r="EU51" i="5" s="1"/>
  <c r="EV51" i="5" s="1"/>
  <c r="BF50" i="7"/>
  <c r="BG50" i="7" s="1"/>
  <c r="BC51" i="5"/>
  <c r="BD51" i="5" s="1"/>
  <c r="BB51" i="5"/>
  <c r="AZ51" i="5"/>
  <c r="EF50" i="6"/>
  <c r="EG50" i="6" s="1"/>
  <c r="EH50" i="6" s="1"/>
  <c r="EI50" i="6" s="1"/>
  <c r="AU50" i="6" s="1"/>
  <c r="T50" i="6" s="1"/>
  <c r="W50" i="6" s="1"/>
  <c r="AX50" i="6" s="1"/>
  <c r="EF51" i="4"/>
  <c r="EG51" i="4" s="1"/>
  <c r="EH51" i="4" s="1"/>
  <c r="EI51" i="4" s="1"/>
  <c r="AU51" i="4" s="1"/>
  <c r="T51" i="4" s="1"/>
  <c r="W51" i="4" s="1"/>
  <c r="AX51" i="4" s="1"/>
  <c r="ED52" i="1"/>
  <c r="EE52" i="1" s="1"/>
  <c r="EF52" i="1" s="1"/>
  <c r="EG52" i="1" s="1"/>
  <c r="AS52" i="1" s="1"/>
  <c r="R52" i="1" s="1"/>
  <c r="BE52" i="2"/>
  <c r="AY52" i="2"/>
  <c r="BY52" i="2"/>
  <c r="BZ52" i="2" s="1"/>
  <c r="CE47" i="10"/>
  <c r="CF47" i="10"/>
  <c r="K49" i="8"/>
  <c r="M49" i="8" s="1"/>
  <c r="F48" i="8"/>
  <c r="BK48" i="9"/>
  <c r="BJ48" i="9"/>
  <c r="BN48" i="9"/>
  <c r="BO48" i="9"/>
  <c r="EI53" i="3"/>
  <c r="M53" i="3"/>
  <c r="CQ53" i="3"/>
  <c r="EB50" i="7" l="1"/>
  <c r="EC50" i="7" s="1"/>
  <c r="ED50" i="7" s="1"/>
  <c r="EE50" i="7" s="1"/>
  <c r="AQ50" i="7" s="1"/>
  <c r="P50" i="7" s="1"/>
  <c r="S50" i="7" s="1"/>
  <c r="AT50" i="7" s="1"/>
  <c r="EB51" i="5"/>
  <c r="EC51" i="5" s="1"/>
  <c r="ED51" i="5" s="1"/>
  <c r="EE51" i="5" s="1"/>
  <c r="AQ51" i="5" s="1"/>
  <c r="P51" i="5" s="1"/>
  <c r="S51" i="5" s="1"/>
  <c r="AT51" i="5" s="1"/>
  <c r="BA51" i="5" s="1"/>
  <c r="BE51" i="5"/>
  <c r="BF51" i="5" s="1"/>
  <c r="BG51" i="5" s="1"/>
  <c r="BE51" i="4"/>
  <c r="AY51" i="4"/>
  <c r="BY51" i="4"/>
  <c r="BZ51" i="4" s="1"/>
  <c r="AU50" i="7"/>
  <c r="BA50" i="7"/>
  <c r="BU50" i="7"/>
  <c r="BV50" i="7" s="1"/>
  <c r="BE50" i="6"/>
  <c r="BY50" i="6"/>
  <c r="BZ50" i="6" s="1"/>
  <c r="AY50" i="6"/>
  <c r="U52" i="1"/>
  <c r="AV52" i="1" s="1"/>
  <c r="BB52" i="2"/>
  <c r="BC52" i="2" s="1"/>
  <c r="AZ52" i="2"/>
  <c r="BA52" i="2" s="1"/>
  <c r="BL48" i="9"/>
  <c r="BL52" i="2"/>
  <c r="BM52" i="2" s="1"/>
  <c r="BQ52" i="2"/>
  <c r="Q49" i="8"/>
  <c r="EM49" i="8"/>
  <c r="CU49" i="8"/>
  <c r="BP48" i="9"/>
  <c r="I48" i="8"/>
  <c r="J48" i="8" s="1"/>
  <c r="D48" i="10" s="1"/>
  <c r="CG47" i="10"/>
  <c r="CH47" i="10" s="1"/>
  <c r="CJ47" i="10" s="1"/>
  <c r="CK47" i="10" s="1"/>
  <c r="CL47" i="10" s="1"/>
  <c r="CN47" i="10" s="1"/>
  <c r="E47" i="10" s="1"/>
  <c r="CS53" i="3"/>
  <c r="DB53" i="3"/>
  <c r="DM53" i="3"/>
  <c r="AO53" i="3"/>
  <c r="AE53" i="3"/>
  <c r="AF53" i="3"/>
  <c r="O53" i="3"/>
  <c r="T53" i="3"/>
  <c r="V53" i="3" s="1"/>
  <c r="BU51" i="5" l="1"/>
  <c r="BV51" i="5" s="1"/>
  <c r="AU51" i="5"/>
  <c r="AX51" i="5" s="1"/>
  <c r="AY51" i="5" s="1"/>
  <c r="BM50" i="7"/>
  <c r="BH50" i="7"/>
  <c r="BI50" i="7" s="1"/>
  <c r="BL50" i="6"/>
  <c r="BM50" i="6" s="1"/>
  <c r="BQ50" i="6"/>
  <c r="AX50" i="7"/>
  <c r="AY50" i="7" s="1"/>
  <c r="AV50" i="7"/>
  <c r="AW50" i="7" s="1"/>
  <c r="BB51" i="4"/>
  <c r="BC51" i="4" s="1"/>
  <c r="AZ51" i="4"/>
  <c r="BA51" i="4" s="1"/>
  <c r="AZ50" i="6"/>
  <c r="BA50" i="6" s="1"/>
  <c r="BB50" i="6"/>
  <c r="BC50" i="6" s="1"/>
  <c r="BL51" i="4"/>
  <c r="BM51" i="4" s="1"/>
  <c r="BQ51" i="4"/>
  <c r="BC52" i="1"/>
  <c r="BW52" i="1"/>
  <c r="BX52" i="1" s="1"/>
  <c r="AW52" i="1"/>
  <c r="BS52" i="2"/>
  <c r="BR52" i="2"/>
  <c r="BO52" i="2"/>
  <c r="BN52" i="2"/>
  <c r="BR48" i="9"/>
  <c r="BS48" i="9" s="1"/>
  <c r="BQ48" i="9"/>
  <c r="CD48" i="9" s="1"/>
  <c r="AJ49" i="8"/>
  <c r="AI49" i="8"/>
  <c r="S49" i="8"/>
  <c r="X49" i="8"/>
  <c r="Z49" i="8" s="1"/>
  <c r="C48" i="10"/>
  <c r="DQ49" i="8"/>
  <c r="DF49" i="8"/>
  <c r="AS49" i="8"/>
  <c r="CW49" i="8"/>
  <c r="AV51" i="5"/>
  <c r="AW51" i="5" s="1"/>
  <c r="BM51" i="5"/>
  <c r="BH51" i="5"/>
  <c r="BI51" i="5" s="1"/>
  <c r="AG53" i="3"/>
  <c r="Q53" i="3"/>
  <c r="R53" i="3" s="1"/>
  <c r="AS53" i="3" s="1"/>
  <c r="Y53" i="3"/>
  <c r="DG53" i="3"/>
  <c r="DC53" i="3"/>
  <c r="DD53" i="3"/>
  <c r="DF53" i="3"/>
  <c r="DE53" i="3"/>
  <c r="CX53" i="3"/>
  <c r="CV53" i="3"/>
  <c r="CW53" i="3"/>
  <c r="CT53" i="3"/>
  <c r="CU53" i="3"/>
  <c r="DR53" i="3"/>
  <c r="DN53" i="3"/>
  <c r="DQ53" i="3"/>
  <c r="DO53" i="3"/>
  <c r="DP53" i="3"/>
  <c r="W53" i="3"/>
  <c r="AL53" i="3" s="1"/>
  <c r="BT52" i="2" l="1"/>
  <c r="BS51" i="4"/>
  <c r="BR51" i="4"/>
  <c r="BS50" i="6"/>
  <c r="BR50" i="6"/>
  <c r="BO51" i="4"/>
  <c r="BN51" i="4"/>
  <c r="BO50" i="6"/>
  <c r="BN50" i="6"/>
  <c r="BJ50" i="7"/>
  <c r="BK50" i="7"/>
  <c r="BN50" i="7"/>
  <c r="BO50" i="7"/>
  <c r="AZ52" i="1"/>
  <c r="BA52" i="1" s="1"/>
  <c r="AX52" i="1"/>
  <c r="AY52" i="1" s="1"/>
  <c r="BJ52" i="1"/>
  <c r="BK52" i="1" s="1"/>
  <c r="BO52" i="1"/>
  <c r="BP52" i="2"/>
  <c r="BW48" i="9"/>
  <c r="BX48" i="9" s="1"/>
  <c r="BZ48" i="9" s="1"/>
  <c r="AA49" i="8"/>
  <c r="AP49" i="8" s="1"/>
  <c r="AK49" i="8"/>
  <c r="DB49" i="8"/>
  <c r="CX49" i="8"/>
  <c r="CZ49" i="8"/>
  <c r="CY49" i="8"/>
  <c r="DA49" i="8"/>
  <c r="BO51" i="5"/>
  <c r="BN51" i="5"/>
  <c r="DG49" i="8"/>
  <c r="DI49" i="8"/>
  <c r="DJ49" i="8"/>
  <c r="DH49" i="8"/>
  <c r="DK49" i="8"/>
  <c r="DR49" i="8"/>
  <c r="DU49" i="8"/>
  <c r="DV49" i="8"/>
  <c r="DT49" i="8"/>
  <c r="DS49" i="8"/>
  <c r="F47" i="10"/>
  <c r="L48" i="10"/>
  <c r="N48" i="10" s="1"/>
  <c r="AC49" i="8"/>
  <c r="U49" i="8"/>
  <c r="V49" i="8" s="1"/>
  <c r="AW49" i="8" s="1"/>
  <c r="BK51" i="5"/>
  <c r="BJ51" i="5"/>
  <c r="CY53" i="3"/>
  <c r="CZ53" i="3" s="1"/>
  <c r="AK53" i="3"/>
  <c r="AM53" i="3" s="1"/>
  <c r="AH53" i="3"/>
  <c r="X53" i="3"/>
  <c r="Z53" i="3" s="1"/>
  <c r="AI53" i="3"/>
  <c r="DS53" i="3"/>
  <c r="DT53" i="3" s="1"/>
  <c r="DH53" i="3"/>
  <c r="DI53" i="3" s="1"/>
  <c r="I47" i="10" l="1"/>
  <c r="J47" i="10" s="1"/>
  <c r="K47" i="10" s="1"/>
  <c r="I47" i="1" s="1"/>
  <c r="BP51" i="4"/>
  <c r="BU52" i="2"/>
  <c r="CA52" i="2" s="1"/>
  <c r="CB52" i="2" s="1"/>
  <c r="BT51" i="4"/>
  <c r="BT50" i="6"/>
  <c r="BP50" i="6"/>
  <c r="BP50" i="7"/>
  <c r="BL50" i="7"/>
  <c r="BV52" i="2"/>
  <c r="BW52" i="2" s="1"/>
  <c r="CA48" i="9"/>
  <c r="CB48" i="9" s="1"/>
  <c r="CC48" i="9" s="1"/>
  <c r="CE48" i="9" s="1"/>
  <c r="CF48" i="9" s="1"/>
  <c r="CG48" i="9" s="1"/>
  <c r="CI48" i="9" s="1"/>
  <c r="E48" i="9" s="1"/>
  <c r="C49" i="9" s="1"/>
  <c r="AB49" i="8"/>
  <c r="AD49" i="8" s="1"/>
  <c r="BX49" i="8" s="1"/>
  <c r="BP52" i="1"/>
  <c r="BQ52" i="1"/>
  <c r="AO49" i="8"/>
  <c r="AQ49" i="8" s="1"/>
  <c r="BL52" i="1"/>
  <c r="BM52" i="1"/>
  <c r="AL49" i="8"/>
  <c r="AM49" i="8"/>
  <c r="CH52" i="2"/>
  <c r="BL51" i="5"/>
  <c r="DJ53" i="3"/>
  <c r="DK53" i="3" s="1"/>
  <c r="DU53" i="3" s="1"/>
  <c r="DV53" i="3" s="1"/>
  <c r="BP51" i="5"/>
  <c r="EN48" i="10"/>
  <c r="R48" i="10"/>
  <c r="CV48" i="10"/>
  <c r="DW49" i="8"/>
  <c r="DX49" i="8" s="1"/>
  <c r="DC49" i="8"/>
  <c r="DD49" i="8" s="1"/>
  <c r="DL49" i="8"/>
  <c r="DM49" i="8" s="1"/>
  <c r="BT53" i="3"/>
  <c r="BB53" i="3"/>
  <c r="AJ53" i="3"/>
  <c r="AZ53" i="3"/>
  <c r="BV50" i="6" l="1"/>
  <c r="BW50" i="6" s="1"/>
  <c r="BU51" i="4"/>
  <c r="CH51" i="4" s="1"/>
  <c r="BR50" i="7"/>
  <c r="BS50" i="7" s="1"/>
  <c r="BV51" i="4"/>
  <c r="BW51" i="4" s="1"/>
  <c r="CA51" i="4"/>
  <c r="CB51" i="4" s="1"/>
  <c r="CE51" i="4" s="1"/>
  <c r="ES53" i="3"/>
  <c r="ET53" i="3" s="1"/>
  <c r="EU53" i="3" s="1"/>
  <c r="EV53" i="3" s="1"/>
  <c r="BU50" i="6"/>
  <c r="CH50" i="6" s="1"/>
  <c r="BQ50" i="7"/>
  <c r="BD49" i="8"/>
  <c r="AN49" i="8"/>
  <c r="BG49" i="8" s="1"/>
  <c r="BN52" i="1"/>
  <c r="BR52" i="1"/>
  <c r="CD52" i="2"/>
  <c r="CE52" i="2"/>
  <c r="BQ51" i="5"/>
  <c r="CD51" i="5" s="1"/>
  <c r="DN49" i="8"/>
  <c r="DO49" i="8" s="1"/>
  <c r="DY49" i="8" s="1"/>
  <c r="DZ49" i="8" s="1"/>
  <c r="BF49" i="8"/>
  <c r="BR51" i="5"/>
  <c r="BS51" i="5" s="1"/>
  <c r="F48" i="9"/>
  <c r="H48" i="10" s="1"/>
  <c r="T48" i="10"/>
  <c r="AK48" i="10"/>
  <c r="AJ48" i="10"/>
  <c r="Y48" i="10"/>
  <c r="AA48" i="10" s="1"/>
  <c r="CX48" i="10"/>
  <c r="AT48" i="10"/>
  <c r="DR48" i="10"/>
  <c r="DG48" i="10"/>
  <c r="BC53" i="3"/>
  <c r="EA53" i="3"/>
  <c r="DW53" i="3"/>
  <c r="DX53" i="3"/>
  <c r="DY53" i="3"/>
  <c r="DZ53" i="3"/>
  <c r="CD51" i="4" l="1"/>
  <c r="CA50" i="6"/>
  <c r="CB50" i="6" s="1"/>
  <c r="CD50" i="6" s="1"/>
  <c r="CD50" i="7"/>
  <c r="BW50" i="7"/>
  <c r="BX50" i="7" s="1"/>
  <c r="G49" i="9"/>
  <c r="I49" i="9" s="1"/>
  <c r="M49" i="9" s="1"/>
  <c r="CF51" i="4"/>
  <c r="CG51" i="4" s="1"/>
  <c r="CI51" i="4" s="1"/>
  <c r="CJ51" i="4" s="1"/>
  <c r="CK51" i="4" s="1"/>
  <c r="CM51" i="4" s="1"/>
  <c r="E51" i="4" s="1"/>
  <c r="C52" i="4" s="1"/>
  <c r="BT52" i="1"/>
  <c r="BU52" i="1" s="1"/>
  <c r="BS52" i="1"/>
  <c r="BW51" i="5"/>
  <c r="BX51" i="5" s="1"/>
  <c r="BZ51" i="5" s="1"/>
  <c r="CF52" i="2"/>
  <c r="CG52" i="2" s="1"/>
  <c r="CI52" i="2" s="1"/>
  <c r="CJ52" i="2" s="1"/>
  <c r="CK52" i="2" s="1"/>
  <c r="CM52" i="2" s="1"/>
  <c r="E52" i="2" s="1"/>
  <c r="C53" i="2" s="1"/>
  <c r="EW49" i="8"/>
  <c r="EX49" i="8" s="1"/>
  <c r="EY49" i="8" s="1"/>
  <c r="EZ49" i="8" s="1"/>
  <c r="AL48" i="10"/>
  <c r="AB48" i="10"/>
  <c r="AP48" i="10" s="1"/>
  <c r="BH49" i="8"/>
  <c r="BI49" i="8"/>
  <c r="DW48" i="10"/>
  <c r="DU48" i="10"/>
  <c r="DT48" i="10"/>
  <c r="DS48" i="10"/>
  <c r="DV48" i="10"/>
  <c r="DJ48" i="10"/>
  <c r="DH48" i="10"/>
  <c r="DK48" i="10"/>
  <c r="DL48" i="10"/>
  <c r="DI48" i="10"/>
  <c r="DC48" i="10"/>
  <c r="CZ48" i="10"/>
  <c r="DA48" i="10"/>
  <c r="DB48" i="10"/>
  <c r="CY48" i="10"/>
  <c r="EE49" i="8"/>
  <c r="EA49" i="8"/>
  <c r="ED49" i="8"/>
  <c r="EB49" i="8"/>
  <c r="EC49" i="8"/>
  <c r="AD48" i="10"/>
  <c r="V48" i="10"/>
  <c r="W48" i="10" s="1"/>
  <c r="AX48" i="10" s="1"/>
  <c r="EB53" i="3"/>
  <c r="EC53" i="3" s="1"/>
  <c r="ED53" i="3" s="1"/>
  <c r="EE53" i="3" s="1"/>
  <c r="AQ53" i="3" s="1"/>
  <c r="P53" i="3" s="1"/>
  <c r="BE53" i="3"/>
  <c r="BD53" i="3"/>
  <c r="CE50" i="6" l="1"/>
  <c r="CF50" i="6" s="1"/>
  <c r="CG50" i="6" s="1"/>
  <c r="CI50" i="6" s="1"/>
  <c r="CJ50" i="6" s="1"/>
  <c r="CK50" i="6" s="1"/>
  <c r="CM50" i="6" s="1"/>
  <c r="E50" i="6" s="1"/>
  <c r="CQ49" i="9"/>
  <c r="DB49" i="9" s="1"/>
  <c r="EI49" i="9"/>
  <c r="BZ50" i="7"/>
  <c r="CA50" i="7"/>
  <c r="CA51" i="5"/>
  <c r="CB51" i="5" s="1"/>
  <c r="CC51" i="5" s="1"/>
  <c r="CE51" i="5" s="1"/>
  <c r="CF51" i="5" s="1"/>
  <c r="CG51" i="5" s="1"/>
  <c r="CI51" i="5" s="1"/>
  <c r="E51" i="5" s="1"/>
  <c r="C52" i="5" s="1"/>
  <c r="S53" i="3"/>
  <c r="AT53" i="3" s="1"/>
  <c r="CF52" i="1"/>
  <c r="BY52" i="1"/>
  <c r="BZ52" i="1" s="1"/>
  <c r="F51" i="4"/>
  <c r="F52" i="2"/>
  <c r="AQ48" i="10"/>
  <c r="AR48" i="10" s="1"/>
  <c r="AM48" i="10"/>
  <c r="AC48" i="10"/>
  <c r="AE48" i="10" s="1"/>
  <c r="AN48" i="10"/>
  <c r="DD48" i="10"/>
  <c r="DE48" i="10" s="1"/>
  <c r="DM48" i="10"/>
  <c r="DN48" i="10" s="1"/>
  <c r="BF53" i="3"/>
  <c r="BG53" i="3" s="1"/>
  <c r="T49" i="9"/>
  <c r="V49" i="9" s="1"/>
  <c r="O49" i="9"/>
  <c r="AF49" i="9"/>
  <c r="AE49" i="9"/>
  <c r="AO49" i="9"/>
  <c r="BJ49" i="8"/>
  <c r="BK49" i="8" s="1"/>
  <c r="EF49" i="8"/>
  <c r="EG49" i="8" s="1"/>
  <c r="EH49" i="8" s="1"/>
  <c r="EI49" i="8" s="1"/>
  <c r="AU49" i="8" s="1"/>
  <c r="T49" i="8" s="1"/>
  <c r="W49" i="8" s="1"/>
  <c r="DX48" i="10"/>
  <c r="DY48" i="10" s="1"/>
  <c r="I51" i="4" l="1"/>
  <c r="J51" i="4" s="1"/>
  <c r="D51" i="6" s="1"/>
  <c r="DM49" i="9"/>
  <c r="DQ49" i="9" s="1"/>
  <c r="CS49" i="9"/>
  <c r="CX49" i="9" s="1"/>
  <c r="C51" i="6"/>
  <c r="F50" i="6"/>
  <c r="I50" i="6" s="1"/>
  <c r="J50" i="6" s="1"/>
  <c r="D50" i="8" s="1"/>
  <c r="D50" i="9" s="1"/>
  <c r="G50" i="10" s="1"/>
  <c r="CB50" i="7"/>
  <c r="CC50" i="7" s="1"/>
  <c r="CE50" i="7" s="1"/>
  <c r="CF50" i="7" s="1"/>
  <c r="CG50" i="7" s="1"/>
  <c r="CI50" i="7" s="1"/>
  <c r="E50" i="7" s="1"/>
  <c r="BU53" i="3"/>
  <c r="BV53" i="3" s="1"/>
  <c r="AU53" i="3"/>
  <c r="AV53" i="3" s="1"/>
  <c r="AW53" i="3" s="1"/>
  <c r="BA53" i="3"/>
  <c r="BM53" i="3" s="1"/>
  <c r="CB52" i="1"/>
  <c r="CC52" i="1"/>
  <c r="AO48" i="10"/>
  <c r="BH48" i="10" s="1"/>
  <c r="DO48" i="10"/>
  <c r="DP48" i="10" s="1"/>
  <c r="BG48" i="10"/>
  <c r="BY48" i="10"/>
  <c r="AG49" i="9"/>
  <c r="Y49" i="9"/>
  <c r="Q49" i="9"/>
  <c r="R49" i="9" s="1"/>
  <c r="AS49" i="9" s="1"/>
  <c r="W49" i="9"/>
  <c r="X49" i="9" s="1"/>
  <c r="AX49" i="8"/>
  <c r="BE48" i="10"/>
  <c r="F51" i="5"/>
  <c r="H51" i="6" s="1"/>
  <c r="DE49" i="9"/>
  <c r="DD49" i="9"/>
  <c r="DF49" i="9"/>
  <c r="DG49" i="9"/>
  <c r="DC49" i="9"/>
  <c r="D51" i="7" l="1"/>
  <c r="K51" i="6"/>
  <c r="M51" i="6" s="1"/>
  <c r="CU51" i="6" s="1"/>
  <c r="DO49" i="9"/>
  <c r="CW49" i="9"/>
  <c r="CV49" i="9"/>
  <c r="CT49" i="9"/>
  <c r="CU49" i="9"/>
  <c r="AX53" i="3"/>
  <c r="AY53" i="3" s="1"/>
  <c r="DP49" i="9"/>
  <c r="DN49" i="9"/>
  <c r="DR49" i="9"/>
  <c r="BH53" i="3"/>
  <c r="BI53" i="3" s="1"/>
  <c r="BK53" i="3" s="1"/>
  <c r="C51" i="7"/>
  <c r="G51" i="7" s="1"/>
  <c r="I51" i="7" s="1"/>
  <c r="F50" i="7"/>
  <c r="H50" i="8" s="1"/>
  <c r="CD52" i="1"/>
  <c r="CE52" i="1" s="1"/>
  <c r="CG52" i="1" s="1"/>
  <c r="CH52" i="1" s="1"/>
  <c r="CI52" i="1" s="1"/>
  <c r="CK52" i="1" s="1"/>
  <c r="E52" i="1" s="1"/>
  <c r="EM51" i="6"/>
  <c r="G51" i="8"/>
  <c r="EX48" i="10"/>
  <c r="EY48" i="10" s="1"/>
  <c r="EZ48" i="10" s="1"/>
  <c r="FA48" i="10" s="1"/>
  <c r="DZ48" i="10"/>
  <c r="EA48" i="10" s="1"/>
  <c r="Z49" i="9"/>
  <c r="BT49" i="9" s="1"/>
  <c r="DH49" i="9"/>
  <c r="DI49" i="9" s="1"/>
  <c r="BE49" i="8"/>
  <c r="AY49" i="8"/>
  <c r="BY49" i="8"/>
  <c r="BZ49" i="8" s="1"/>
  <c r="AK49" i="9"/>
  <c r="BJ48" i="10"/>
  <c r="BI48" i="10"/>
  <c r="AL49" i="9"/>
  <c r="AH49" i="9"/>
  <c r="AI49" i="9"/>
  <c r="BN53" i="3"/>
  <c r="BO53" i="3"/>
  <c r="Q51" i="6" l="1"/>
  <c r="S51" i="6" s="1"/>
  <c r="CY49" i="9"/>
  <c r="CZ49" i="9" s="1"/>
  <c r="DJ49" i="9" s="1"/>
  <c r="DK49" i="9" s="1"/>
  <c r="DU49" i="9" s="1"/>
  <c r="DV49" i="9" s="1"/>
  <c r="DS49" i="9"/>
  <c r="DT49" i="9" s="1"/>
  <c r="BJ53" i="3"/>
  <c r="BL53" i="3" s="1"/>
  <c r="C53" i="1"/>
  <c r="F52" i="1"/>
  <c r="H52" i="2" s="1"/>
  <c r="I52" i="2" s="1"/>
  <c r="CW51" i="6"/>
  <c r="DF51" i="6"/>
  <c r="DQ51" i="6"/>
  <c r="AS51" i="6"/>
  <c r="CQ51" i="7"/>
  <c r="EI51" i="7"/>
  <c r="M51" i="7"/>
  <c r="ED48" i="10"/>
  <c r="EB48" i="10"/>
  <c r="EC48" i="10"/>
  <c r="EE48" i="10"/>
  <c r="EF48" i="10"/>
  <c r="AM49" i="9"/>
  <c r="AZ49" i="9" s="1"/>
  <c r="AJ49" i="9"/>
  <c r="BK48" i="10"/>
  <c r="BL48" i="10" s="1"/>
  <c r="BB49" i="8"/>
  <c r="BC49" i="8" s="1"/>
  <c r="AZ49" i="8"/>
  <c r="BA49" i="8" s="1"/>
  <c r="BQ49" i="8"/>
  <c r="BL49" i="8"/>
  <c r="BM49" i="8" s="1"/>
  <c r="BP53" i="3"/>
  <c r="X51" i="6" l="1"/>
  <c r="Z51" i="6" s="1"/>
  <c r="AI51" i="6"/>
  <c r="AJ51" i="6"/>
  <c r="BQ53" i="3"/>
  <c r="CD53" i="3" s="1"/>
  <c r="G53" i="1"/>
  <c r="K53" i="1" s="1"/>
  <c r="K53" i="2"/>
  <c r="M53" i="2" s="1"/>
  <c r="ES49" i="9"/>
  <c r="ET49" i="9" s="1"/>
  <c r="EU49" i="9" s="1"/>
  <c r="EV49" i="9" s="1"/>
  <c r="AF51" i="7"/>
  <c r="T51" i="7"/>
  <c r="V51" i="7" s="1"/>
  <c r="AE51" i="7"/>
  <c r="O51" i="7"/>
  <c r="DT51" i="6"/>
  <c r="DV51" i="6"/>
  <c r="DU51" i="6"/>
  <c r="DR51" i="6"/>
  <c r="DS51" i="6"/>
  <c r="U51" i="6"/>
  <c r="V51" i="6" s="1"/>
  <c r="AW51" i="6" s="1"/>
  <c r="AC51" i="6"/>
  <c r="DB51" i="7"/>
  <c r="DM51" i="7"/>
  <c r="AO51" i="7"/>
  <c r="CS51" i="7"/>
  <c r="DI51" i="6"/>
  <c r="DG51" i="6"/>
  <c r="DJ51" i="6"/>
  <c r="DH51" i="6"/>
  <c r="DK51" i="6"/>
  <c r="AA51" i="6"/>
  <c r="CY51" i="6"/>
  <c r="DB51" i="6"/>
  <c r="DA51" i="6"/>
  <c r="CZ51" i="6"/>
  <c r="CX51" i="6"/>
  <c r="EG48" i="10"/>
  <c r="EH48" i="10" s="1"/>
  <c r="EI48" i="10" s="1"/>
  <c r="EJ48" i="10" s="1"/>
  <c r="AV48" i="10" s="1"/>
  <c r="U48" i="10" s="1"/>
  <c r="BC49" i="9"/>
  <c r="BD49" i="9" s="1"/>
  <c r="BB49" i="9"/>
  <c r="BS49" i="8"/>
  <c r="BR49" i="8"/>
  <c r="DZ49" i="9"/>
  <c r="EA49" i="9"/>
  <c r="DX49" i="9"/>
  <c r="DY49" i="9"/>
  <c r="DW49" i="9"/>
  <c r="BN49" i="8"/>
  <c r="BO49" i="8"/>
  <c r="BW53" i="3"/>
  <c r="BX53" i="3" s="1"/>
  <c r="BR53" i="3"/>
  <c r="BS53" i="3" s="1"/>
  <c r="AK51" i="6" l="1"/>
  <c r="AM51" i="6" s="1"/>
  <c r="J52" i="2"/>
  <c r="D52" i="4" s="1"/>
  <c r="X48" i="10"/>
  <c r="AY48" i="10" s="1"/>
  <c r="BE49" i="9"/>
  <c r="BF49" i="9" s="1"/>
  <c r="BG49" i="9" s="1"/>
  <c r="EM53" i="2"/>
  <c r="CU53" i="2"/>
  <c r="Q53" i="2"/>
  <c r="EK53" i="1"/>
  <c r="CS53" i="1"/>
  <c r="O53" i="1"/>
  <c r="DC51" i="6"/>
  <c r="DD51" i="6" s="1"/>
  <c r="AG51" i="7"/>
  <c r="AP51" i="6"/>
  <c r="CT51" i="7"/>
  <c r="CV51" i="7"/>
  <c r="CX51" i="7"/>
  <c r="CW51" i="7"/>
  <c r="CU51" i="7"/>
  <c r="DW51" i="6"/>
  <c r="DX51" i="6" s="1"/>
  <c r="DR51" i="7"/>
  <c r="DQ51" i="7"/>
  <c r="DO51" i="7"/>
  <c r="DP51" i="7"/>
  <c r="DN51" i="7"/>
  <c r="AL51" i="6"/>
  <c r="Y51" i="7"/>
  <c r="Q51" i="7"/>
  <c r="R51" i="7" s="1"/>
  <c r="AS51" i="7" s="1"/>
  <c r="DC51" i="7"/>
  <c r="DE51" i="7"/>
  <c r="DF51" i="7"/>
  <c r="DG51" i="7"/>
  <c r="DD51" i="7"/>
  <c r="AB51" i="6"/>
  <c r="AD51" i="6" s="1"/>
  <c r="AO51" i="6"/>
  <c r="W51" i="7"/>
  <c r="AK51" i="7" s="1"/>
  <c r="DL51" i="6"/>
  <c r="DM51" i="6" s="1"/>
  <c r="BT49" i="8"/>
  <c r="BP49" i="8"/>
  <c r="EB49" i="9"/>
  <c r="EC49" i="9" s="1"/>
  <c r="ED49" i="9" s="1"/>
  <c r="EE49" i="9" s="1"/>
  <c r="AQ49" i="9" s="1"/>
  <c r="P49" i="9" s="1"/>
  <c r="S49" i="9" s="1"/>
  <c r="CA53" i="3"/>
  <c r="BZ53" i="3"/>
  <c r="K52" i="4" l="1"/>
  <c r="M52" i="4" s="1"/>
  <c r="CU52" i="4" s="1"/>
  <c r="D52" i="5"/>
  <c r="G52" i="5" s="1"/>
  <c r="I52" i="5" s="1"/>
  <c r="AN51" i="6"/>
  <c r="Q52" i="4"/>
  <c r="EM52" i="4"/>
  <c r="BF48" i="10"/>
  <c r="BZ48" i="10"/>
  <c r="CA48" i="10" s="1"/>
  <c r="AZ48" i="10"/>
  <c r="BC48" i="10" s="1"/>
  <c r="BD48" i="10" s="1"/>
  <c r="CB53" i="3"/>
  <c r="CC53" i="3" s="1"/>
  <c r="CE53" i="3" s="1"/>
  <c r="CF53" i="3" s="1"/>
  <c r="CG53" i="3" s="1"/>
  <c r="CI53" i="3" s="1"/>
  <c r="E53" i="3" s="1"/>
  <c r="C54" i="3" s="1"/>
  <c r="AG53" i="1"/>
  <c r="Q53" i="1"/>
  <c r="V53" i="1"/>
  <c r="X53" i="1" s="1"/>
  <c r="AH53" i="1"/>
  <c r="CU53" i="1"/>
  <c r="DO53" i="1"/>
  <c r="AQ53" i="1"/>
  <c r="DD53" i="1"/>
  <c r="DN51" i="6"/>
  <c r="DO51" i="6" s="1"/>
  <c r="EW51" i="6" s="1"/>
  <c r="EX51" i="6" s="1"/>
  <c r="EY51" i="6" s="1"/>
  <c r="EZ51" i="6" s="1"/>
  <c r="AJ53" i="2"/>
  <c r="AI53" i="2"/>
  <c r="S53" i="2"/>
  <c r="X53" i="2"/>
  <c r="Z53" i="2" s="1"/>
  <c r="DF53" i="2"/>
  <c r="AS53" i="2"/>
  <c r="DQ53" i="2"/>
  <c r="CW53" i="2"/>
  <c r="AQ51" i="6"/>
  <c r="BF51" i="6" s="1"/>
  <c r="BX51" i="6"/>
  <c r="X51" i="7"/>
  <c r="Z51" i="7" s="1"/>
  <c r="AH51" i="7"/>
  <c r="CY51" i="7"/>
  <c r="CZ51" i="7" s="1"/>
  <c r="DH51" i="7"/>
  <c r="DI51" i="7" s="1"/>
  <c r="DS51" i="7"/>
  <c r="DT51" i="7" s="1"/>
  <c r="AL51" i="7"/>
  <c r="AM51" i="7" s="1"/>
  <c r="AI51" i="7"/>
  <c r="AT49" i="9"/>
  <c r="BV49" i="8"/>
  <c r="BW49" i="8" s="1"/>
  <c r="BU49" i="8"/>
  <c r="G52" i="6" l="1"/>
  <c r="AK53" i="2"/>
  <c r="Y53" i="1"/>
  <c r="Z53" i="1" s="1"/>
  <c r="AI52" i="4"/>
  <c r="AJ52" i="4"/>
  <c r="S52" i="4"/>
  <c r="X52" i="4"/>
  <c r="Z52" i="4" s="1"/>
  <c r="BA48" i="10"/>
  <c r="BB48" i="10" s="1"/>
  <c r="DQ52" i="4"/>
  <c r="AS52" i="4"/>
  <c r="DF52" i="4"/>
  <c r="CW52" i="4"/>
  <c r="M52" i="5"/>
  <c r="CQ52" i="5"/>
  <c r="EI52" i="5"/>
  <c r="BD51" i="6"/>
  <c r="AA53" i="2"/>
  <c r="AO53" i="2" s="1"/>
  <c r="DY51" i="6"/>
  <c r="DZ51" i="6" s="1"/>
  <c r="EA51" i="6" s="1"/>
  <c r="BG51" i="6"/>
  <c r="BH51" i="6" s="1"/>
  <c r="BM48" i="10"/>
  <c r="BN48" i="10" s="1"/>
  <c r="BR48" i="10"/>
  <c r="DJ51" i="7"/>
  <c r="DK51" i="7" s="1"/>
  <c r="DU51" i="7" s="1"/>
  <c r="DV51" i="7" s="1"/>
  <c r="DU53" i="2"/>
  <c r="DV53" i="2"/>
  <c r="DT53" i="2"/>
  <c r="DS53" i="2"/>
  <c r="DR53" i="2"/>
  <c r="DH53" i="1"/>
  <c r="DI53" i="1"/>
  <c r="DF53" i="1"/>
  <c r="DG53" i="1"/>
  <c r="DE53" i="1"/>
  <c r="DJ53" i="2"/>
  <c r="DK53" i="2"/>
  <c r="DI53" i="2"/>
  <c r="DH53" i="2"/>
  <c r="DG53" i="2"/>
  <c r="DS53" i="1"/>
  <c r="DR53" i="1"/>
  <c r="DP53" i="1"/>
  <c r="DQ53" i="1"/>
  <c r="DT53" i="1"/>
  <c r="CZ53" i="1"/>
  <c r="CV53" i="1"/>
  <c r="CX53" i="1"/>
  <c r="CW53" i="1"/>
  <c r="CY53" i="1"/>
  <c r="AC53" i="2"/>
  <c r="U53" i="2"/>
  <c r="V53" i="2" s="1"/>
  <c r="AW53" i="2" s="1"/>
  <c r="S53" i="1"/>
  <c r="T53" i="1" s="1"/>
  <c r="AU53" i="1" s="1"/>
  <c r="AM53" i="1"/>
  <c r="AA53" i="1"/>
  <c r="CZ53" i="2"/>
  <c r="DB53" i="2"/>
  <c r="CX53" i="2"/>
  <c r="CY53" i="2"/>
  <c r="DA53" i="2"/>
  <c r="AI53" i="1"/>
  <c r="AK53" i="1" s="1"/>
  <c r="AJ51" i="7"/>
  <c r="BT51" i="7"/>
  <c r="BB51" i="7"/>
  <c r="AZ51" i="7"/>
  <c r="BA49" i="9"/>
  <c r="AU49" i="9"/>
  <c r="BU49" i="9"/>
  <c r="BV49" i="9" s="1"/>
  <c r="CH49" i="8"/>
  <c r="CA49" i="8"/>
  <c r="CB49" i="8" s="1"/>
  <c r="F53" i="3"/>
  <c r="H53" i="4" s="1"/>
  <c r="G54" i="3"/>
  <c r="I54" i="3" s="1"/>
  <c r="AN53" i="1" l="1"/>
  <c r="AB53" i="1"/>
  <c r="AJ53" i="1"/>
  <c r="AP53" i="2"/>
  <c r="AQ53" i="2" s="1"/>
  <c r="AB53" i="2"/>
  <c r="AD53" i="2" s="1"/>
  <c r="BX53" i="2" s="1"/>
  <c r="AM53" i="2"/>
  <c r="AL53" i="2"/>
  <c r="AA52" i="4"/>
  <c r="AP52" i="4" s="1"/>
  <c r="ED51" i="6"/>
  <c r="DK52" i="4"/>
  <c r="DJ52" i="4"/>
  <c r="DI52" i="4"/>
  <c r="DH52" i="4"/>
  <c r="DG52" i="4"/>
  <c r="DR52" i="4"/>
  <c r="DU52" i="4"/>
  <c r="DV52" i="4"/>
  <c r="DS52" i="4"/>
  <c r="DT52" i="4"/>
  <c r="CS52" i="5"/>
  <c r="DB52" i="5"/>
  <c r="DM52" i="5"/>
  <c r="AO52" i="5"/>
  <c r="AC52" i="4"/>
  <c r="U52" i="4"/>
  <c r="V52" i="4" s="1"/>
  <c r="AW52" i="4" s="1"/>
  <c r="BI51" i="6"/>
  <c r="BJ51" i="6" s="1"/>
  <c r="BK51" i="6" s="1"/>
  <c r="EC51" i="6"/>
  <c r="AF52" i="5"/>
  <c r="AE52" i="5"/>
  <c r="O52" i="5"/>
  <c r="T52" i="5"/>
  <c r="V52" i="5" s="1"/>
  <c r="EB51" i="6"/>
  <c r="EE51" i="6"/>
  <c r="CX52" i="4"/>
  <c r="DB52" i="4"/>
  <c r="CY52" i="4"/>
  <c r="DA52" i="4"/>
  <c r="CZ52" i="4"/>
  <c r="AK52" i="4"/>
  <c r="DA53" i="1"/>
  <c r="DB53" i="1" s="1"/>
  <c r="DL53" i="2"/>
  <c r="DM53" i="2" s="1"/>
  <c r="DW53" i="2"/>
  <c r="DX53" i="2" s="1"/>
  <c r="ES51" i="7"/>
  <c r="ET51" i="7" s="1"/>
  <c r="EU51" i="7" s="1"/>
  <c r="EV51" i="7" s="1"/>
  <c r="BS48" i="10"/>
  <c r="BT48" i="10"/>
  <c r="BP48" i="10"/>
  <c r="BO48" i="10"/>
  <c r="BV53" i="1"/>
  <c r="AO53" i="1"/>
  <c r="BB53" i="1" s="1"/>
  <c r="DU53" i="1"/>
  <c r="DV53" i="1" s="1"/>
  <c r="DJ53" i="1"/>
  <c r="DK53" i="1" s="1"/>
  <c r="DC53" i="2"/>
  <c r="DD53" i="2" s="1"/>
  <c r="AL53" i="1"/>
  <c r="DY51" i="7"/>
  <c r="DW51" i="7"/>
  <c r="DZ51" i="7"/>
  <c r="EA51" i="7"/>
  <c r="DX51" i="7"/>
  <c r="BC51" i="7"/>
  <c r="BM49" i="9"/>
  <c r="BH49" i="9"/>
  <c r="BI49" i="9" s="1"/>
  <c r="CD49" i="8"/>
  <c r="CE49" i="8"/>
  <c r="AX49" i="9"/>
  <c r="AY49" i="9" s="1"/>
  <c r="AV49" i="9"/>
  <c r="AW49" i="9" s="1"/>
  <c r="EI54" i="3"/>
  <c r="CQ54" i="3"/>
  <c r="M54" i="3"/>
  <c r="AN53" i="2" l="1"/>
  <c r="BG53" i="2" s="1"/>
  <c r="BI53" i="2" s="1"/>
  <c r="AL52" i="4"/>
  <c r="BF53" i="2"/>
  <c r="BD53" i="2"/>
  <c r="AB52" i="4"/>
  <c r="AD52" i="4" s="1"/>
  <c r="AM52" i="4"/>
  <c r="AN52" i="4" s="1"/>
  <c r="W52" i="5"/>
  <c r="AL52" i="5" s="1"/>
  <c r="AO52" i="4"/>
  <c r="AQ52" i="4" s="1"/>
  <c r="DN53" i="2"/>
  <c r="DO53" i="2" s="1"/>
  <c r="EW53" i="2" s="1"/>
  <c r="EX53" i="2" s="1"/>
  <c r="EY53" i="2" s="1"/>
  <c r="EZ53" i="2" s="1"/>
  <c r="EF51" i="6"/>
  <c r="EG51" i="6" s="1"/>
  <c r="EH51" i="6" s="1"/>
  <c r="EI51" i="6" s="1"/>
  <c r="AU51" i="6" s="1"/>
  <c r="T51" i="6" s="1"/>
  <c r="W51" i="6" s="1"/>
  <c r="AX51" i="6" s="1"/>
  <c r="DL52" i="4"/>
  <c r="DM52" i="4" s="1"/>
  <c r="AG52" i="5"/>
  <c r="DW52" i="4"/>
  <c r="DX52" i="4" s="1"/>
  <c r="DC52" i="4"/>
  <c r="DD52" i="4" s="1"/>
  <c r="DN52" i="5"/>
  <c r="DP52" i="5"/>
  <c r="DQ52" i="5"/>
  <c r="DR52" i="5"/>
  <c r="DO52" i="5"/>
  <c r="DC52" i="5"/>
  <c r="DG52" i="5"/>
  <c r="DF52" i="5"/>
  <c r="DE52" i="5"/>
  <c r="DD52" i="5"/>
  <c r="CT52" i="5"/>
  <c r="CU52" i="5"/>
  <c r="CV52" i="5"/>
  <c r="CW52" i="5"/>
  <c r="CX52" i="5"/>
  <c r="Y52" i="5"/>
  <c r="Q52" i="5"/>
  <c r="R52" i="5" s="1"/>
  <c r="AS52" i="5" s="1"/>
  <c r="DL53" i="1"/>
  <c r="DM53" i="1" s="1"/>
  <c r="EU53" i="1" s="1"/>
  <c r="BQ48" i="10"/>
  <c r="BU48" i="10"/>
  <c r="BD53" i="1"/>
  <c r="BE53" i="1"/>
  <c r="BE51" i="7"/>
  <c r="BD51" i="7"/>
  <c r="EB51" i="7"/>
  <c r="EC51" i="7" s="1"/>
  <c r="ED51" i="7" s="1"/>
  <c r="EE51" i="7" s="1"/>
  <c r="AQ51" i="7" s="1"/>
  <c r="P51" i="7" s="1"/>
  <c r="S51" i="7" s="1"/>
  <c r="CF49" i="8"/>
  <c r="CG49" i="8" s="1"/>
  <c r="CI49" i="8" s="1"/>
  <c r="CJ49" i="8" s="1"/>
  <c r="CK49" i="8" s="1"/>
  <c r="CM49" i="8" s="1"/>
  <c r="E49" i="8" s="1"/>
  <c r="C50" i="8" s="1"/>
  <c r="BK49" i="9"/>
  <c r="BJ49" i="9"/>
  <c r="BN49" i="9"/>
  <c r="BO49" i="9"/>
  <c r="DB54" i="3"/>
  <c r="CS54" i="3"/>
  <c r="DM54" i="3"/>
  <c r="AO54" i="3"/>
  <c r="AE54" i="3"/>
  <c r="O54" i="3"/>
  <c r="AF54" i="3"/>
  <c r="T54" i="3"/>
  <c r="V54" i="3" s="1"/>
  <c r="X52" i="5" l="1"/>
  <c r="Z52" i="5" s="1"/>
  <c r="DY53" i="2"/>
  <c r="DZ53" i="2" s="1"/>
  <c r="EC53" i="2" s="1"/>
  <c r="AH52" i="5"/>
  <c r="BH53" i="2"/>
  <c r="BJ53" i="2" s="1"/>
  <c r="BK53" i="2" s="1"/>
  <c r="AK52" i="5"/>
  <c r="AM52" i="5" s="1"/>
  <c r="AI52" i="5"/>
  <c r="DN52" i="4"/>
  <c r="DO52" i="4" s="1"/>
  <c r="DY52" i="4" s="1"/>
  <c r="DZ52" i="4" s="1"/>
  <c r="BF51" i="7"/>
  <c r="BG51" i="7" s="1"/>
  <c r="CY52" i="5"/>
  <c r="CZ52" i="5" s="1"/>
  <c r="BF52" i="4"/>
  <c r="BX52" i="4"/>
  <c r="BG52" i="4"/>
  <c r="DS52" i="5"/>
  <c r="DT52" i="5" s="1"/>
  <c r="BW48" i="10"/>
  <c r="BX48" i="10" s="1"/>
  <c r="DH52" i="5"/>
  <c r="DI52" i="5" s="1"/>
  <c r="BD52" i="4"/>
  <c r="DW53" i="1"/>
  <c r="DX53" i="1" s="1"/>
  <c r="DZ53" i="1" s="1"/>
  <c r="BY51" i="6"/>
  <c r="BZ51" i="6" s="1"/>
  <c r="BE51" i="6"/>
  <c r="BL51" i="6" s="1"/>
  <c r="BM51" i="6" s="1"/>
  <c r="AY51" i="6"/>
  <c r="AZ51" i="6" s="1"/>
  <c r="BA51" i="6" s="1"/>
  <c r="BV48" i="10"/>
  <c r="EV53" i="1"/>
  <c r="EW53" i="1" s="1"/>
  <c r="EX53" i="1" s="1"/>
  <c r="BF53" i="1"/>
  <c r="BG53" i="1"/>
  <c r="EA53" i="2"/>
  <c r="EE53" i="2"/>
  <c r="EB53" i="2"/>
  <c r="BL49" i="9"/>
  <c r="AT51" i="7"/>
  <c r="BP49" i="9"/>
  <c r="AG54" i="3"/>
  <c r="DR54" i="3"/>
  <c r="DO54" i="3"/>
  <c r="DN54" i="3"/>
  <c r="DQ54" i="3"/>
  <c r="DP54" i="3"/>
  <c r="CX54" i="3"/>
  <c r="CW54" i="3"/>
  <c r="CV54" i="3"/>
  <c r="CU54" i="3"/>
  <c r="CT54" i="3"/>
  <c r="Q54" i="3"/>
  <c r="R54" i="3" s="1"/>
  <c r="AS54" i="3" s="1"/>
  <c r="Y54" i="3"/>
  <c r="W54" i="3"/>
  <c r="AH54" i="3" s="1"/>
  <c r="DG54" i="3"/>
  <c r="DD54" i="3"/>
  <c r="DC54" i="3"/>
  <c r="DF54" i="3"/>
  <c r="DE54" i="3"/>
  <c r="ED53" i="2" l="1"/>
  <c r="AJ52" i="5"/>
  <c r="BC52" i="5" s="1"/>
  <c r="EW52" i="4"/>
  <c r="EX52" i="4" s="1"/>
  <c r="EY52" i="4" s="1"/>
  <c r="EZ52" i="4" s="1"/>
  <c r="DJ52" i="5"/>
  <c r="DK52" i="5" s="1"/>
  <c r="DU52" i="5" s="1"/>
  <c r="DV52" i="5" s="1"/>
  <c r="AZ52" i="5"/>
  <c r="EB53" i="1"/>
  <c r="DY53" i="1"/>
  <c r="EA53" i="1"/>
  <c r="EC53" i="1"/>
  <c r="BI52" i="4"/>
  <c r="BH52" i="4"/>
  <c r="BT52" i="5"/>
  <c r="BB52" i="5"/>
  <c r="EC52" i="4"/>
  <c r="EB52" i="4"/>
  <c r="ED52" i="4"/>
  <c r="EE52" i="4"/>
  <c r="EA52" i="4"/>
  <c r="BB51" i="6"/>
  <c r="BC51" i="6" s="1"/>
  <c r="BQ51" i="6"/>
  <c r="BS51" i="6" s="1"/>
  <c r="BH53" i="1"/>
  <c r="BI53" i="1" s="1"/>
  <c r="CB48" i="10"/>
  <c r="CC48" i="10" s="1"/>
  <c r="CI48" i="10"/>
  <c r="EF53" i="2"/>
  <c r="EG53" i="2" s="1"/>
  <c r="EH53" i="2" s="1"/>
  <c r="EI53" i="2" s="1"/>
  <c r="AU53" i="2" s="1"/>
  <c r="T53" i="2" s="1"/>
  <c r="BR49" i="9"/>
  <c r="BS49" i="9" s="1"/>
  <c r="BN51" i="6"/>
  <c r="BO51" i="6"/>
  <c r="BA51" i="7"/>
  <c r="AU51" i="7"/>
  <c r="BU51" i="7"/>
  <c r="BV51" i="7" s="1"/>
  <c r="BQ49" i="9"/>
  <c r="BW49" i="9" s="1"/>
  <c r="BX49" i="9" s="1"/>
  <c r="X54" i="3"/>
  <c r="Z54" i="3" s="1"/>
  <c r="BT54" i="3" s="1"/>
  <c r="AI54" i="3"/>
  <c r="AJ54" i="3" s="1"/>
  <c r="F49" i="8"/>
  <c r="I49" i="8" s="1"/>
  <c r="J49" i="8" s="1"/>
  <c r="D49" i="10" s="1"/>
  <c r="AL54" i="3"/>
  <c r="K50" i="8"/>
  <c r="M50" i="8" s="1"/>
  <c r="DS54" i="3"/>
  <c r="DT54" i="3" s="1"/>
  <c r="DH54" i="3"/>
  <c r="DI54" i="3" s="1"/>
  <c r="CY54" i="3"/>
  <c r="CZ54" i="3" s="1"/>
  <c r="AK54" i="3"/>
  <c r="ES52" i="5" l="1"/>
  <c r="ET52" i="5" s="1"/>
  <c r="EU52" i="5" s="1"/>
  <c r="EV52" i="5" s="1"/>
  <c r="ED53" i="1"/>
  <c r="EE53" i="1" s="1"/>
  <c r="EF53" i="1" s="1"/>
  <c r="EG53" i="1" s="1"/>
  <c r="AS53" i="1" s="1"/>
  <c r="R53" i="1" s="1"/>
  <c r="U53" i="1" s="1"/>
  <c r="AV53" i="1" s="1"/>
  <c r="BW53" i="1" s="1"/>
  <c r="BX53" i="1" s="1"/>
  <c r="BJ52" i="4"/>
  <c r="BK52" i="4" s="1"/>
  <c r="DZ52" i="5"/>
  <c r="DY52" i="5"/>
  <c r="EA52" i="5"/>
  <c r="DX52" i="5"/>
  <c r="DW52" i="5"/>
  <c r="BD52" i="5"/>
  <c r="BE52" i="5"/>
  <c r="BR51" i="6"/>
  <c r="BT51" i="6" s="1"/>
  <c r="EF52" i="4"/>
  <c r="EG52" i="4" s="1"/>
  <c r="EH52" i="4" s="1"/>
  <c r="EI52" i="4" s="1"/>
  <c r="AU52" i="4" s="1"/>
  <c r="T52" i="4" s="1"/>
  <c r="W52" i="4" s="1"/>
  <c r="AX52" i="4" s="1"/>
  <c r="W53" i="2"/>
  <c r="AX53" i="2" s="1"/>
  <c r="CE48" i="10"/>
  <c r="CF48" i="10"/>
  <c r="BP51" i="6"/>
  <c r="AX51" i="7"/>
  <c r="AY51" i="7" s="1"/>
  <c r="AV51" i="7"/>
  <c r="AW51" i="7" s="1"/>
  <c r="BH51" i="7"/>
  <c r="BI51" i="7" s="1"/>
  <c r="BM51" i="7"/>
  <c r="CD49" i="9"/>
  <c r="AM54" i="3"/>
  <c r="BC54" i="3" s="1"/>
  <c r="BD54" i="3" s="1"/>
  <c r="EM50" i="8"/>
  <c r="Q50" i="8"/>
  <c r="CU50" i="8"/>
  <c r="CA49" i="9"/>
  <c r="BZ49" i="9"/>
  <c r="DJ54" i="3"/>
  <c r="DK54" i="3" s="1"/>
  <c r="EB52" i="5" l="1"/>
  <c r="EC52" i="5" s="1"/>
  <c r="ED52" i="5" s="1"/>
  <c r="EE52" i="5" s="1"/>
  <c r="AQ52" i="5" s="1"/>
  <c r="P52" i="5" s="1"/>
  <c r="S52" i="5" s="1"/>
  <c r="AT52" i="5" s="1"/>
  <c r="BA52" i="5" s="1"/>
  <c r="BC53" i="1"/>
  <c r="BJ53" i="1" s="1"/>
  <c r="BK53" i="1" s="1"/>
  <c r="AW53" i="1"/>
  <c r="AZ53" i="1" s="1"/>
  <c r="BA53" i="1" s="1"/>
  <c r="BY52" i="4"/>
  <c r="BZ52" i="4" s="1"/>
  <c r="AY52" i="4"/>
  <c r="BE52" i="4"/>
  <c r="BF52" i="5"/>
  <c r="BG52" i="5" s="1"/>
  <c r="BE53" i="2"/>
  <c r="BL53" i="2" s="1"/>
  <c r="BM53" i="2" s="1"/>
  <c r="AY53" i="2"/>
  <c r="AZ53" i="2" s="1"/>
  <c r="BA53" i="2" s="1"/>
  <c r="BY53" i="2"/>
  <c r="BZ53" i="2" s="1"/>
  <c r="CG48" i="10"/>
  <c r="CH48" i="10" s="1"/>
  <c r="CJ48" i="10" s="1"/>
  <c r="CK48" i="10" s="1"/>
  <c r="CL48" i="10" s="1"/>
  <c r="CN48" i="10" s="1"/>
  <c r="E48" i="10" s="1"/>
  <c r="BB54" i="3"/>
  <c r="AZ54" i="3"/>
  <c r="BE54" i="3"/>
  <c r="BF54" i="3" s="1"/>
  <c r="BO53" i="1"/>
  <c r="BU51" i="6"/>
  <c r="BV51" i="6"/>
  <c r="BW51" i="6" s="1"/>
  <c r="BO51" i="7"/>
  <c r="BN51" i="7"/>
  <c r="BK51" i="7"/>
  <c r="BJ51" i="7"/>
  <c r="CB49" i="9"/>
  <c r="CC49" i="9" s="1"/>
  <c r="CE49" i="9" s="1"/>
  <c r="CF49" i="9" s="1"/>
  <c r="CG49" i="9" s="1"/>
  <c r="DQ50" i="8"/>
  <c r="DF50" i="8"/>
  <c r="CW50" i="8"/>
  <c r="AS50" i="8"/>
  <c r="AJ50" i="8"/>
  <c r="S50" i="8"/>
  <c r="AI50" i="8"/>
  <c r="X50" i="8"/>
  <c r="Z50" i="8" s="1"/>
  <c r="DU54" i="3"/>
  <c r="DV54" i="3" s="1"/>
  <c r="ES54" i="3"/>
  <c r="BU52" i="5" l="1"/>
  <c r="BV52" i="5" s="1"/>
  <c r="AU52" i="5"/>
  <c r="AV52" i="5" s="1"/>
  <c r="AW52" i="5" s="1"/>
  <c r="AX53" i="1"/>
  <c r="AY53" i="1" s="1"/>
  <c r="BG54" i="3"/>
  <c r="BQ52" i="4"/>
  <c r="BL52" i="4"/>
  <c r="BM52" i="4" s="1"/>
  <c r="AZ52" i="4"/>
  <c r="BA52" i="4" s="1"/>
  <c r="BB52" i="4"/>
  <c r="BC52" i="4" s="1"/>
  <c r="BM52" i="5"/>
  <c r="BH52" i="5"/>
  <c r="BI52" i="5" s="1"/>
  <c r="CI49" i="9"/>
  <c r="E49" i="9" s="1"/>
  <c r="C50" i="9" s="1"/>
  <c r="G50" i="9" s="1"/>
  <c r="I50" i="9" s="1"/>
  <c r="BQ53" i="2"/>
  <c r="BS53" i="2" s="1"/>
  <c r="BB53" i="2"/>
  <c r="BC53" i="2" s="1"/>
  <c r="C49" i="10"/>
  <c r="BL53" i="1"/>
  <c r="BM53" i="1"/>
  <c r="BO53" i="2"/>
  <c r="BN53" i="2"/>
  <c r="BQ53" i="1"/>
  <c r="BP53" i="1"/>
  <c r="BP51" i="7"/>
  <c r="CH51" i="6"/>
  <c r="CA51" i="6"/>
  <c r="CB51" i="6" s="1"/>
  <c r="BL51" i="7"/>
  <c r="AA50" i="8"/>
  <c r="AL50" i="8" s="1"/>
  <c r="AK50" i="8"/>
  <c r="DI50" i="8"/>
  <c r="DH50" i="8"/>
  <c r="DK50" i="8"/>
  <c r="DJ50" i="8"/>
  <c r="DG50" i="8"/>
  <c r="DS50" i="8"/>
  <c r="DT50" i="8"/>
  <c r="DV50" i="8"/>
  <c r="DU50" i="8"/>
  <c r="DR50" i="8"/>
  <c r="AC50" i="8"/>
  <c r="U50" i="8"/>
  <c r="V50" i="8" s="1"/>
  <c r="AW50" i="8" s="1"/>
  <c r="DB50" i="8"/>
  <c r="CY50" i="8"/>
  <c r="DA50" i="8"/>
  <c r="CX50" i="8"/>
  <c r="CZ50" i="8"/>
  <c r="ET54" i="3"/>
  <c r="EU54" i="3" s="1"/>
  <c r="EV54" i="3" s="1"/>
  <c r="EA54" i="3"/>
  <c r="DX54" i="3"/>
  <c r="DZ54" i="3"/>
  <c r="DY54" i="3"/>
  <c r="DW54" i="3"/>
  <c r="AX52" i="5" l="1"/>
  <c r="AY52" i="5" s="1"/>
  <c r="F49" i="9"/>
  <c r="H49" i="10" s="1"/>
  <c r="BR53" i="2"/>
  <c r="BT53" i="2" s="1"/>
  <c r="BK52" i="5"/>
  <c r="BJ52" i="5"/>
  <c r="BO52" i="5"/>
  <c r="BN52" i="5"/>
  <c r="BO52" i="4"/>
  <c r="BN52" i="4"/>
  <c r="BS52" i="4"/>
  <c r="BR52" i="4"/>
  <c r="L49" i="10"/>
  <c r="N49" i="10" s="1"/>
  <c r="R49" i="10" s="1"/>
  <c r="BP53" i="2"/>
  <c r="F48" i="10"/>
  <c r="BR53" i="1"/>
  <c r="BN53" i="1"/>
  <c r="CE51" i="6"/>
  <c r="CD51" i="6"/>
  <c r="BQ51" i="7"/>
  <c r="BR51" i="7"/>
  <c r="BS51" i="7" s="1"/>
  <c r="AP50" i="8"/>
  <c r="AB50" i="8"/>
  <c r="AD50" i="8" s="1"/>
  <c r="AO50" i="8"/>
  <c r="AM50" i="8"/>
  <c r="AN50" i="8" s="1"/>
  <c r="DC50" i="8"/>
  <c r="DD50" i="8" s="1"/>
  <c r="EI50" i="9"/>
  <c r="CQ50" i="9"/>
  <c r="M50" i="9"/>
  <c r="DL50" i="8"/>
  <c r="DM50" i="8" s="1"/>
  <c r="EB54" i="3"/>
  <c r="EC54" i="3" s="1"/>
  <c r="ED54" i="3" s="1"/>
  <c r="EE54" i="3" s="1"/>
  <c r="AQ54" i="3" s="1"/>
  <c r="P54" i="3" s="1"/>
  <c r="DW50" i="8"/>
  <c r="DX50" i="8" s="1"/>
  <c r="I48" i="10" l="1"/>
  <c r="J48" i="10" s="1"/>
  <c r="K48" i="10" s="1"/>
  <c r="I48" i="1" s="1"/>
  <c r="BU53" i="2"/>
  <c r="CA53" i="2" s="1"/>
  <c r="CB53" i="2" s="1"/>
  <c r="CE53" i="2" s="1"/>
  <c r="BP52" i="4"/>
  <c r="BL52" i="5"/>
  <c r="BT53" i="1"/>
  <c r="BU53" i="1" s="1"/>
  <c r="EN49" i="10"/>
  <c r="CV49" i="10"/>
  <c r="DR49" i="10" s="1"/>
  <c r="BP52" i="5"/>
  <c r="BQ52" i="5" s="1"/>
  <c r="BW52" i="5" s="1"/>
  <c r="BX52" i="5" s="1"/>
  <c r="BT52" i="4"/>
  <c r="BV53" i="2"/>
  <c r="BW53" i="2" s="1"/>
  <c r="CF51" i="6"/>
  <c r="CG51" i="6" s="1"/>
  <c r="CI51" i="6" s="1"/>
  <c r="CJ51" i="6" s="1"/>
  <c r="CK51" i="6" s="1"/>
  <c r="AK49" i="10"/>
  <c r="Y49" i="10"/>
  <c r="AA49" i="10" s="1"/>
  <c r="AJ49" i="10"/>
  <c r="T49" i="10"/>
  <c r="S54" i="3"/>
  <c r="AT54" i="3" s="1"/>
  <c r="AQ50" i="8"/>
  <c r="BF50" i="8" s="1"/>
  <c r="BS53" i="1"/>
  <c r="CD51" i="7"/>
  <c r="BW51" i="7"/>
  <c r="BX51" i="7" s="1"/>
  <c r="DN50" i="8"/>
  <c r="DO50" i="8" s="1"/>
  <c r="BX50" i="8"/>
  <c r="T50" i="9"/>
  <c r="V50" i="9" s="1"/>
  <c r="AF50" i="9"/>
  <c r="AE50" i="9"/>
  <c r="O50" i="9"/>
  <c r="DM50" i="9"/>
  <c r="DB50" i="9"/>
  <c r="AO50" i="9"/>
  <c r="CS50" i="9"/>
  <c r="BV52" i="4" l="1"/>
  <c r="BW52" i="4" s="1"/>
  <c r="CH53" i="2"/>
  <c r="BU52" i="4"/>
  <c r="CA52" i="4" s="1"/>
  <c r="CB52" i="4" s="1"/>
  <c r="AT49" i="10"/>
  <c r="DG49" i="10"/>
  <c r="DK49" i="10" s="1"/>
  <c r="CD52" i="5"/>
  <c r="BR52" i="5"/>
  <c r="BS52" i="5" s="1"/>
  <c r="CX49" i="10"/>
  <c r="DB49" i="10" s="1"/>
  <c r="CA52" i="5"/>
  <c r="BZ52" i="5"/>
  <c r="CM51" i="6"/>
  <c r="E51" i="6" s="1"/>
  <c r="C52" i="6" s="1"/>
  <c r="CD53" i="2"/>
  <c r="CF53" i="2" s="1"/>
  <c r="CG53" i="2" s="1"/>
  <c r="BD50" i="8"/>
  <c r="BG50" i="8"/>
  <c r="BI50" i="8" s="1"/>
  <c r="AL49" i="10"/>
  <c r="V49" i="10"/>
  <c r="W49" i="10" s="1"/>
  <c r="AX49" i="10" s="1"/>
  <c r="AD49" i="10"/>
  <c r="AB49" i="10"/>
  <c r="AC49" i="10" s="1"/>
  <c r="DU49" i="10"/>
  <c r="DS49" i="10"/>
  <c r="DV49" i="10"/>
  <c r="DT49" i="10"/>
  <c r="DW49" i="10"/>
  <c r="AU54" i="3"/>
  <c r="AV54" i="3" s="1"/>
  <c r="AW54" i="3" s="1"/>
  <c r="BA54" i="3"/>
  <c r="BH54" i="3" s="1"/>
  <c r="BI54" i="3" s="1"/>
  <c r="BU54" i="3"/>
  <c r="BV54" i="3" s="1"/>
  <c r="CF53" i="1"/>
  <c r="BY53" i="1"/>
  <c r="BZ53" i="1" s="1"/>
  <c r="CA51" i="7"/>
  <c r="BZ51" i="7"/>
  <c r="W50" i="9"/>
  <c r="AK50" i="9" s="1"/>
  <c r="DG50" i="9"/>
  <c r="DE50" i="9"/>
  <c r="DC50" i="9"/>
  <c r="DF50" i="9"/>
  <c r="DD50" i="9"/>
  <c r="CT50" i="9"/>
  <c r="CV50" i="9"/>
  <c r="CX50" i="9"/>
  <c r="CU50" i="9"/>
  <c r="CW50" i="9"/>
  <c r="DQ50" i="9"/>
  <c r="DP50" i="9"/>
  <c r="DO50" i="9"/>
  <c r="DR50" i="9"/>
  <c r="DN50" i="9"/>
  <c r="DY50" i="8"/>
  <c r="DZ50" i="8" s="1"/>
  <c r="EW50" i="8"/>
  <c r="Y50" i="9"/>
  <c r="Q50" i="9"/>
  <c r="R50" i="9" s="1"/>
  <c r="AS50" i="9" s="1"/>
  <c r="AG50" i="9"/>
  <c r="CI53" i="2" l="1"/>
  <c r="CJ53" i="2" s="1"/>
  <c r="CK53" i="2" s="1"/>
  <c r="CM53" i="2" s="1"/>
  <c r="E53" i="2" s="1"/>
  <c r="C54" i="2" s="1"/>
  <c r="CH52" i="4"/>
  <c r="DH49" i="10"/>
  <c r="DL49" i="10"/>
  <c r="DI49" i="10"/>
  <c r="DJ49" i="10"/>
  <c r="CZ49" i="10"/>
  <c r="CY49" i="10"/>
  <c r="DC49" i="10"/>
  <c r="DA49" i="10"/>
  <c r="CB52" i="5"/>
  <c r="CC52" i="5" s="1"/>
  <c r="CE52" i="5" s="1"/>
  <c r="CF52" i="5" s="1"/>
  <c r="CG52" i="5" s="1"/>
  <c r="CI52" i="5" s="1"/>
  <c r="E52" i="5" s="1"/>
  <c r="C53" i="5" s="1"/>
  <c r="F51" i="6"/>
  <c r="I51" i="6" s="1"/>
  <c r="J51" i="6" s="1"/>
  <c r="D51" i="8" s="1"/>
  <c r="D51" i="9" s="1"/>
  <c r="G51" i="10" s="1"/>
  <c r="CD52" i="4"/>
  <c r="CE52" i="4"/>
  <c r="AP49" i="10"/>
  <c r="BH50" i="8"/>
  <c r="BJ50" i="8" s="1"/>
  <c r="BK50" i="8" s="1"/>
  <c r="BM54" i="3"/>
  <c r="BO54" i="3" s="1"/>
  <c r="AX54" i="3"/>
  <c r="AY54" i="3" s="1"/>
  <c r="AE49" i="10"/>
  <c r="BY49" i="10" s="1"/>
  <c r="AM49" i="10"/>
  <c r="AQ49" i="10"/>
  <c r="AN49" i="10"/>
  <c r="DX49" i="10"/>
  <c r="DY49" i="10" s="1"/>
  <c r="CB51" i="7"/>
  <c r="CC51" i="7" s="1"/>
  <c r="CE51" i="7" s="1"/>
  <c r="CF51" i="7" s="1"/>
  <c r="CG51" i="7" s="1"/>
  <c r="CC53" i="1"/>
  <c r="CB53" i="1"/>
  <c r="X50" i="9"/>
  <c r="Z50" i="9" s="1"/>
  <c r="BT50" i="9" s="1"/>
  <c r="AI50" i="9"/>
  <c r="AH50" i="9"/>
  <c r="AL50" i="9"/>
  <c r="AM50" i="9" s="1"/>
  <c r="DS50" i="9"/>
  <c r="DT50" i="9" s="1"/>
  <c r="CY50" i="9"/>
  <c r="CZ50" i="9" s="1"/>
  <c r="EX50" i="8"/>
  <c r="EY50" i="8" s="1"/>
  <c r="EZ50" i="8" s="1"/>
  <c r="EB50" i="8"/>
  <c r="ED50" i="8"/>
  <c r="EC50" i="8"/>
  <c r="EA50" i="8"/>
  <c r="EE50" i="8"/>
  <c r="DH50" i="9"/>
  <c r="DI50" i="9" s="1"/>
  <c r="BK54" i="3"/>
  <c r="BJ54" i="3"/>
  <c r="F53" i="2" l="1"/>
  <c r="DD49" i="10"/>
  <c r="DE49" i="10" s="1"/>
  <c r="DM49" i="10"/>
  <c r="DN49" i="10" s="1"/>
  <c r="F52" i="5"/>
  <c r="H52" i="6" s="1"/>
  <c r="BN54" i="3"/>
  <c r="BP54" i="3" s="1"/>
  <c r="AR49" i="10"/>
  <c r="BE49" i="10" s="1"/>
  <c r="CF52" i="4"/>
  <c r="CG52" i="4" s="1"/>
  <c r="CI52" i="4" s="1"/>
  <c r="CJ52" i="4" s="1"/>
  <c r="CK52" i="4" s="1"/>
  <c r="CM52" i="4" s="1"/>
  <c r="E52" i="4" s="1"/>
  <c r="CI51" i="7"/>
  <c r="E51" i="7" s="1"/>
  <c r="C52" i="7" s="1"/>
  <c r="AO49" i="10"/>
  <c r="CD53" i="1"/>
  <c r="CE53" i="1" s="1"/>
  <c r="CG53" i="1" s="1"/>
  <c r="CH53" i="1" s="1"/>
  <c r="CI53" i="1" s="1"/>
  <c r="CK53" i="1" s="1"/>
  <c r="E53" i="1" s="1"/>
  <c r="F53" i="1" s="1"/>
  <c r="H53" i="2" s="1"/>
  <c r="I53" i="2" s="1"/>
  <c r="AJ50" i="9"/>
  <c r="BC50" i="9" s="1"/>
  <c r="AZ50" i="9"/>
  <c r="BB50" i="9"/>
  <c r="EF50" i="8"/>
  <c r="EG50" i="8" s="1"/>
  <c r="EH50" i="8" s="1"/>
  <c r="EI50" i="8" s="1"/>
  <c r="AU50" i="8" s="1"/>
  <c r="T50" i="8" s="1"/>
  <c r="W50" i="8" s="1"/>
  <c r="DJ50" i="9"/>
  <c r="DK50" i="9" s="1"/>
  <c r="BL54" i="3"/>
  <c r="BH49" i="10" l="1"/>
  <c r="BJ49" i="10" s="1"/>
  <c r="DO49" i="10"/>
  <c r="DP49" i="10" s="1"/>
  <c r="EX49" i="10" s="1"/>
  <c r="EY49" i="10" s="1"/>
  <c r="EZ49" i="10" s="1"/>
  <c r="FA49" i="10" s="1"/>
  <c r="BQ54" i="3"/>
  <c r="CD54" i="3" s="1"/>
  <c r="BG49" i="10"/>
  <c r="C53" i="4"/>
  <c r="F52" i="4"/>
  <c r="F51" i="7"/>
  <c r="H51" i="8" s="1"/>
  <c r="C54" i="1"/>
  <c r="K54" i="2" s="1"/>
  <c r="M54" i="2" s="1"/>
  <c r="BR54" i="3"/>
  <c r="BS54" i="3" s="1"/>
  <c r="AX50" i="8"/>
  <c r="BD50" i="9"/>
  <c r="BE50" i="9"/>
  <c r="DU50" i="9"/>
  <c r="DV50" i="9" s="1"/>
  <c r="ES50" i="9"/>
  <c r="I52" i="4" l="1"/>
  <c r="J52" i="4" s="1"/>
  <c r="D52" i="6" s="1"/>
  <c r="J53" i="2"/>
  <c r="D53" i="4" s="1"/>
  <c r="BW54" i="3"/>
  <c r="BX54" i="3" s="1"/>
  <c r="CA54" i="3" s="1"/>
  <c r="BI49" i="10"/>
  <c r="BK49" i="10" s="1"/>
  <c r="BL49" i="10" s="1"/>
  <c r="DZ49" i="10"/>
  <c r="EA49" i="10" s="1"/>
  <c r="EC49" i="10" s="1"/>
  <c r="G54" i="1"/>
  <c r="K54" i="1" s="1"/>
  <c r="CS54" i="1" s="1"/>
  <c r="CU54" i="2"/>
  <c r="Q54" i="2"/>
  <c r="EM54" i="2"/>
  <c r="BF50" i="9"/>
  <c r="BG50" i="9" s="1"/>
  <c r="BE50" i="8"/>
  <c r="AY50" i="8"/>
  <c r="BY50" i="8"/>
  <c r="BZ50" i="8" s="1"/>
  <c r="ET50" i="9"/>
  <c r="EU50" i="9" s="1"/>
  <c r="EV50" i="9" s="1"/>
  <c r="DY50" i="9"/>
  <c r="DZ50" i="9"/>
  <c r="EA50" i="9"/>
  <c r="DX50" i="9"/>
  <c r="DW50" i="9"/>
  <c r="EE49" i="10" l="1"/>
  <c r="ED49" i="10"/>
  <c r="K52" i="6"/>
  <c r="M52" i="6" s="1"/>
  <c r="EM52" i="6" s="1"/>
  <c r="D52" i="7"/>
  <c r="G52" i="8" s="1"/>
  <c r="BZ54" i="3"/>
  <c r="CB54" i="3" s="1"/>
  <c r="CC54" i="3" s="1"/>
  <c r="CE54" i="3" s="1"/>
  <c r="CF54" i="3" s="1"/>
  <c r="CG54" i="3" s="1"/>
  <c r="CI54" i="3" s="1"/>
  <c r="E54" i="3" s="1"/>
  <c r="C55" i="3" s="1"/>
  <c r="D53" i="5"/>
  <c r="K53" i="4"/>
  <c r="M53" i="4" s="1"/>
  <c r="CU53" i="4" s="1"/>
  <c r="EB49" i="10"/>
  <c r="EF49" i="10"/>
  <c r="O54" i="1"/>
  <c r="V54" i="1" s="1"/>
  <c r="X54" i="1" s="1"/>
  <c r="EK54" i="1"/>
  <c r="DD54" i="1"/>
  <c r="CU54" i="1"/>
  <c r="DO54" i="1"/>
  <c r="AQ54" i="1"/>
  <c r="S54" i="2"/>
  <c r="AI54" i="2"/>
  <c r="X54" i="2"/>
  <c r="Z54" i="2" s="1"/>
  <c r="AJ54" i="2"/>
  <c r="CW54" i="2"/>
  <c r="DF54" i="2"/>
  <c r="DQ54" i="2"/>
  <c r="AS54" i="2"/>
  <c r="BB50" i="8"/>
  <c r="BC50" i="8" s="1"/>
  <c r="AZ50" i="8"/>
  <c r="BA50" i="8" s="1"/>
  <c r="BQ50" i="8"/>
  <c r="BL50" i="8"/>
  <c r="BM50" i="8" s="1"/>
  <c r="EB50" i="9"/>
  <c r="EC50" i="9" s="1"/>
  <c r="ED50" i="9" s="1"/>
  <c r="EE50" i="9" s="1"/>
  <c r="AQ50" i="9" s="1"/>
  <c r="P50" i="9" s="1"/>
  <c r="S50" i="9" s="1"/>
  <c r="CU52" i="6" l="1"/>
  <c r="AS52" i="6" s="1"/>
  <c r="Q52" i="6"/>
  <c r="X52" i="6" s="1"/>
  <c r="Z52" i="6" s="1"/>
  <c r="G52" i="7"/>
  <c r="I52" i="7" s="1"/>
  <c r="M52" i="7" s="1"/>
  <c r="EG49" i="10"/>
  <c r="EH49" i="10" s="1"/>
  <c r="EI49" i="10" s="1"/>
  <c r="EJ49" i="10" s="1"/>
  <c r="AV49" i="10" s="1"/>
  <c r="U49" i="10" s="1"/>
  <c r="X49" i="10" s="1"/>
  <c r="AY49" i="10" s="1"/>
  <c r="BF49" i="10" s="1"/>
  <c r="BM49" i="10" s="1"/>
  <c r="BN49" i="10" s="1"/>
  <c r="EM53" i="4"/>
  <c r="Q53" i="4"/>
  <c r="S53" i="4" s="1"/>
  <c r="G53" i="5"/>
  <c r="I53" i="5" s="1"/>
  <c r="G53" i="6"/>
  <c r="Q54" i="1"/>
  <c r="Y54" i="1" s="1"/>
  <c r="Z54" i="1" s="1"/>
  <c r="AH54" i="1"/>
  <c r="AG54" i="1"/>
  <c r="AA54" i="2"/>
  <c r="AP54" i="2" s="1"/>
  <c r="S52" i="6"/>
  <c r="AJ52" i="6"/>
  <c r="EI52" i="7"/>
  <c r="DQ53" i="4"/>
  <c r="AS53" i="4"/>
  <c r="DF53" i="4"/>
  <c r="CW53" i="4"/>
  <c r="DT54" i="2"/>
  <c r="DU54" i="2"/>
  <c r="DS54" i="2"/>
  <c r="DV54" i="2"/>
  <c r="DR54" i="2"/>
  <c r="DK54" i="2"/>
  <c r="DG54" i="2"/>
  <c r="DH54" i="2"/>
  <c r="DJ54" i="2"/>
  <c r="DI54" i="2"/>
  <c r="DP54" i="1"/>
  <c r="DS54" i="1"/>
  <c r="DR54" i="1"/>
  <c r="DQ54" i="1"/>
  <c r="DT54" i="1"/>
  <c r="CX54" i="2"/>
  <c r="DA54" i="2"/>
  <c r="CY54" i="2"/>
  <c r="DB54" i="2"/>
  <c r="CZ54" i="2"/>
  <c r="CY54" i="1"/>
  <c r="CV54" i="1"/>
  <c r="CZ54" i="1"/>
  <c r="CW54" i="1"/>
  <c r="CX54" i="1"/>
  <c r="DH54" i="1"/>
  <c r="DF54" i="1"/>
  <c r="DE54" i="1"/>
  <c r="DG54" i="1"/>
  <c r="DI54" i="1"/>
  <c r="AK54" i="2"/>
  <c r="AC54" i="2"/>
  <c r="U54" i="2"/>
  <c r="V54" i="2" s="1"/>
  <c r="AW54" i="2" s="1"/>
  <c r="AT50" i="9"/>
  <c r="BN50" i="8"/>
  <c r="BO50" i="8"/>
  <c r="BR50" i="8"/>
  <c r="BS50" i="8"/>
  <c r="CW52" i="6" l="1"/>
  <c r="DF52" i="6"/>
  <c r="DQ52" i="6"/>
  <c r="CQ52" i="7"/>
  <c r="AI52" i="6"/>
  <c r="AK52" i="6" s="1"/>
  <c r="BZ49" i="10"/>
  <c r="CA49" i="10" s="1"/>
  <c r="BR49" i="10"/>
  <c r="BS49" i="10" s="1"/>
  <c r="AI53" i="4"/>
  <c r="AJ53" i="4"/>
  <c r="X53" i="4"/>
  <c r="Z53" i="4" s="1"/>
  <c r="AA53" i="4" s="1"/>
  <c r="AP53" i="4" s="1"/>
  <c r="AZ49" i="10"/>
  <c r="BC49" i="10" s="1"/>
  <c r="BD49" i="10" s="1"/>
  <c r="M53" i="5"/>
  <c r="EI53" i="5"/>
  <c r="CQ53" i="5"/>
  <c r="AI54" i="1"/>
  <c r="AK54" i="1" s="1"/>
  <c r="S54" i="1"/>
  <c r="T54" i="1" s="1"/>
  <c r="AU54" i="1" s="1"/>
  <c r="AA54" i="1"/>
  <c r="AB54" i="1" s="1"/>
  <c r="AL54" i="2"/>
  <c r="AO54" i="2"/>
  <c r="AQ54" i="2" s="1"/>
  <c r="AB54" i="2"/>
  <c r="AD54" i="2" s="1"/>
  <c r="AM54" i="2"/>
  <c r="AJ54" i="1"/>
  <c r="AN54" i="1"/>
  <c r="U53" i="4"/>
  <c r="V53" i="4" s="1"/>
  <c r="AW53" i="4" s="1"/>
  <c r="AC53" i="4"/>
  <c r="DV53" i="4"/>
  <c r="DR53" i="4"/>
  <c r="DT53" i="4"/>
  <c r="DS53" i="4"/>
  <c r="DU53" i="4"/>
  <c r="U52" i="6"/>
  <c r="V52" i="6" s="1"/>
  <c r="AW52" i="6" s="1"/>
  <c r="AC52" i="6"/>
  <c r="AA52" i="6"/>
  <c r="AO52" i="6" s="1"/>
  <c r="DB52" i="6"/>
  <c r="DA52" i="6"/>
  <c r="CZ52" i="6"/>
  <c r="CY52" i="6"/>
  <c r="CX52" i="6"/>
  <c r="DA53" i="4"/>
  <c r="CX53" i="4"/>
  <c r="CY53" i="4"/>
  <c r="DB53" i="4"/>
  <c r="CZ53" i="4"/>
  <c r="CS52" i="7"/>
  <c r="DM52" i="7"/>
  <c r="AO52" i="7"/>
  <c r="DB52" i="7"/>
  <c r="DJ52" i="6"/>
  <c r="DI52" i="6"/>
  <c r="DG52" i="6"/>
  <c r="DK52" i="6"/>
  <c r="DH52" i="6"/>
  <c r="AM54" i="1"/>
  <c r="DI53" i="4"/>
  <c r="DG53" i="4"/>
  <c r="DK53" i="4"/>
  <c r="DH53" i="4"/>
  <c r="DJ53" i="4"/>
  <c r="DU52" i="6"/>
  <c r="DV52" i="6"/>
  <c r="DS52" i="6"/>
  <c r="DT52" i="6"/>
  <c r="DR52" i="6"/>
  <c r="T52" i="7"/>
  <c r="V52" i="7" s="1"/>
  <c r="AE52" i="7"/>
  <c r="AF52" i="7"/>
  <c r="O52" i="7"/>
  <c r="DL54" i="2"/>
  <c r="DM54" i="2" s="1"/>
  <c r="DW54" i="2"/>
  <c r="DX54" i="2" s="1"/>
  <c r="DC54" i="2"/>
  <c r="DD54" i="2" s="1"/>
  <c r="DA54" i="1"/>
  <c r="DB54" i="1" s="1"/>
  <c r="DJ54" i="1"/>
  <c r="DK54" i="1" s="1"/>
  <c r="DU54" i="1"/>
  <c r="DV54" i="1" s="1"/>
  <c r="BP50" i="8"/>
  <c r="BP49" i="10"/>
  <c r="BO49" i="10"/>
  <c r="BA50" i="9"/>
  <c r="AU50" i="9"/>
  <c r="BU50" i="9"/>
  <c r="BV50" i="9" s="1"/>
  <c r="BT50" i="8"/>
  <c r="F54" i="3"/>
  <c r="H54" i="4" s="1"/>
  <c r="G55" i="3"/>
  <c r="I55" i="3" s="1"/>
  <c r="BT49" i="10" l="1"/>
  <c r="BA49" i="10"/>
  <c r="BB49" i="10" s="1"/>
  <c r="AK53" i="4"/>
  <c r="AM53" i="4" s="1"/>
  <c r="BV54" i="1"/>
  <c r="DM53" i="5"/>
  <c r="DB53" i="5"/>
  <c r="AO53" i="5"/>
  <c r="CS53" i="5"/>
  <c r="AN54" i="2"/>
  <c r="BG54" i="2" s="1"/>
  <c r="BI54" i="2" s="1"/>
  <c r="O53" i="5"/>
  <c r="T53" i="5"/>
  <c r="V53" i="5" s="1"/>
  <c r="AE53" i="5"/>
  <c r="AF53" i="5"/>
  <c r="AO54" i="1"/>
  <c r="BD54" i="1" s="1"/>
  <c r="AL54" i="1"/>
  <c r="DN54" i="2"/>
  <c r="DO54" i="2" s="1"/>
  <c r="DY54" i="2" s="1"/>
  <c r="DZ54" i="2" s="1"/>
  <c r="AO53" i="4"/>
  <c r="AQ53" i="4" s="1"/>
  <c r="AL53" i="4"/>
  <c r="DC52" i="6"/>
  <c r="DD52" i="6" s="1"/>
  <c r="DQ52" i="7"/>
  <c r="DN52" i="7"/>
  <c r="DR52" i="7"/>
  <c r="DO52" i="7"/>
  <c r="DP52" i="7"/>
  <c r="CU52" i="7"/>
  <c r="CT52" i="7"/>
  <c r="CX52" i="7"/>
  <c r="CW52" i="7"/>
  <c r="CV52" i="7"/>
  <c r="Q52" i="7"/>
  <c r="R52" i="7" s="1"/>
  <c r="AS52" i="7" s="1"/>
  <c r="Y52" i="7"/>
  <c r="AG52" i="7"/>
  <c r="DL52" i="6"/>
  <c r="DM52" i="6" s="1"/>
  <c r="W52" i="7"/>
  <c r="AK52" i="7" s="1"/>
  <c r="AP52" i="6"/>
  <c r="AQ52" i="6" s="1"/>
  <c r="AB53" i="4"/>
  <c r="AD53" i="4" s="1"/>
  <c r="DW52" i="6"/>
  <c r="DX52" i="6" s="1"/>
  <c r="DL53" i="4"/>
  <c r="DM53" i="4" s="1"/>
  <c r="DC53" i="4"/>
  <c r="DD53" i="4" s="1"/>
  <c r="AL52" i="6"/>
  <c r="DF52" i="7"/>
  <c r="DD52" i="7"/>
  <c r="DC52" i="7"/>
  <c r="DE52" i="7"/>
  <c r="DG52" i="7"/>
  <c r="AB52" i="6"/>
  <c r="AD52" i="6" s="1"/>
  <c r="AM52" i="6"/>
  <c r="DW53" i="4"/>
  <c r="DX53" i="4" s="1"/>
  <c r="DL54" i="1"/>
  <c r="DM54" i="1" s="1"/>
  <c r="DW54" i="1" s="1"/>
  <c r="DX54" i="1" s="1"/>
  <c r="BX54" i="2"/>
  <c r="BF54" i="2"/>
  <c r="BU50" i="8"/>
  <c r="CH50" i="8" s="1"/>
  <c r="BD54" i="2"/>
  <c r="BV50" i="8"/>
  <c r="BW50" i="8" s="1"/>
  <c r="BU49" i="10"/>
  <c r="BQ49" i="10"/>
  <c r="AX50" i="9"/>
  <c r="AY50" i="9" s="1"/>
  <c r="AV50" i="9"/>
  <c r="AW50" i="9" s="1"/>
  <c r="BM50" i="9"/>
  <c r="BH50" i="9"/>
  <c r="BI50" i="9" s="1"/>
  <c r="M55" i="3"/>
  <c r="CQ55" i="3"/>
  <c r="EI55" i="3"/>
  <c r="BB54" i="1" l="1"/>
  <c r="BE54" i="1"/>
  <c r="BF54" i="1" s="1"/>
  <c r="W53" i="5"/>
  <c r="X53" i="5" s="1"/>
  <c r="AG53" i="5"/>
  <c r="X52" i="7"/>
  <c r="Z52" i="7" s="1"/>
  <c r="BT52" i="7" s="1"/>
  <c r="Y53" i="5"/>
  <c r="Q53" i="5"/>
  <c r="R53" i="5" s="1"/>
  <c r="AS53" i="5" s="1"/>
  <c r="AL53" i="5"/>
  <c r="CW53" i="5"/>
  <c r="CU53" i="5"/>
  <c r="CV53" i="5"/>
  <c r="CT53" i="5"/>
  <c r="CX53" i="5"/>
  <c r="AK53" i="5"/>
  <c r="DC53" i="5"/>
  <c r="DE53" i="5"/>
  <c r="DF53" i="5"/>
  <c r="DG53" i="5"/>
  <c r="DD53" i="5"/>
  <c r="DQ53" i="5"/>
  <c r="DO53" i="5"/>
  <c r="DR53" i="5"/>
  <c r="DN53" i="5"/>
  <c r="DP53" i="5"/>
  <c r="AH52" i="7"/>
  <c r="BD53" i="4"/>
  <c r="EW54" i="2"/>
  <c r="EX54" i="2" s="1"/>
  <c r="EY54" i="2" s="1"/>
  <c r="EZ54" i="2" s="1"/>
  <c r="AL52" i="7"/>
  <c r="AM52" i="7" s="1"/>
  <c r="AN53" i="4"/>
  <c r="BG53" i="4" s="1"/>
  <c r="BH54" i="2"/>
  <c r="BJ54" i="2" s="1"/>
  <c r="BK54" i="2" s="1"/>
  <c r="DN52" i="6"/>
  <c r="DO52" i="6" s="1"/>
  <c r="AN52" i="6"/>
  <c r="BG52" i="6" s="1"/>
  <c r="BF53" i="4"/>
  <c r="BX53" i="4"/>
  <c r="BD52" i="6"/>
  <c r="BF52" i="6"/>
  <c r="BX52" i="6"/>
  <c r="DN53" i="4"/>
  <c r="DO53" i="4" s="1"/>
  <c r="DS52" i="7"/>
  <c r="DT52" i="7" s="1"/>
  <c r="DH52" i="7"/>
  <c r="DI52" i="7" s="1"/>
  <c r="AI52" i="7"/>
  <c r="CY52" i="7"/>
  <c r="CZ52" i="7" s="1"/>
  <c r="EU54" i="1"/>
  <c r="EV54" i="1" s="1"/>
  <c r="EW54" i="1" s="1"/>
  <c r="EX54" i="1" s="1"/>
  <c r="EC54" i="2"/>
  <c r="ED54" i="2"/>
  <c r="EB54" i="2"/>
  <c r="EE54" i="2"/>
  <c r="EA54" i="2"/>
  <c r="EC54" i="1"/>
  <c r="EB54" i="1"/>
  <c r="DZ54" i="1"/>
  <c r="DY54" i="1"/>
  <c r="EA54" i="1"/>
  <c r="CA50" i="8"/>
  <c r="CB50" i="8" s="1"/>
  <c r="CE50" i="8" s="1"/>
  <c r="BW49" i="10"/>
  <c r="BX49" i="10" s="1"/>
  <c r="BV49" i="10"/>
  <c r="CI49" i="10" s="1"/>
  <c r="BO50" i="9"/>
  <c r="BN50" i="9"/>
  <c r="BK50" i="9"/>
  <c r="BJ50" i="9"/>
  <c r="AO55" i="3"/>
  <c r="DB55" i="3"/>
  <c r="CS55" i="3"/>
  <c r="DM55" i="3"/>
  <c r="AF55" i="3"/>
  <c r="O55" i="3"/>
  <c r="AE55" i="3"/>
  <c r="T55" i="3"/>
  <c r="V55" i="3" s="1"/>
  <c r="AH53" i="5" l="1"/>
  <c r="Z53" i="5"/>
  <c r="BT53" i="5" s="1"/>
  <c r="AI53" i="5"/>
  <c r="BG54" i="1"/>
  <c r="BH54" i="1" s="1"/>
  <c r="BI54" i="1" s="1"/>
  <c r="AM53" i="5"/>
  <c r="CY53" i="5"/>
  <c r="CZ53" i="5" s="1"/>
  <c r="DS53" i="5"/>
  <c r="DT53" i="5" s="1"/>
  <c r="DH53" i="5"/>
  <c r="DI53" i="5" s="1"/>
  <c r="AJ52" i="7"/>
  <c r="BC52" i="7" s="1"/>
  <c r="BD52" i="7" s="1"/>
  <c r="AZ52" i="7"/>
  <c r="BB52" i="7"/>
  <c r="DJ52" i="7"/>
  <c r="DK52" i="7" s="1"/>
  <c r="DU52" i="7" s="1"/>
  <c r="DV52" i="7" s="1"/>
  <c r="DZ52" i="7" s="1"/>
  <c r="DY52" i="6"/>
  <c r="DZ52" i="6" s="1"/>
  <c r="EW52" i="6"/>
  <c r="EX52" i="6" s="1"/>
  <c r="EY52" i="6" s="1"/>
  <c r="EZ52" i="6" s="1"/>
  <c r="DY53" i="4"/>
  <c r="DZ53" i="4" s="1"/>
  <c r="EW53" i="4"/>
  <c r="EX53" i="4" s="1"/>
  <c r="EY53" i="4" s="1"/>
  <c r="EZ53" i="4" s="1"/>
  <c r="BH52" i="6"/>
  <c r="BI52" i="6"/>
  <c r="BI53" i="4"/>
  <c r="BH53" i="4"/>
  <c r="CB49" i="10"/>
  <c r="CC49" i="10" s="1"/>
  <c r="CF49" i="10" s="1"/>
  <c r="EF54" i="2"/>
  <c r="EG54" i="2" s="1"/>
  <c r="EH54" i="2" s="1"/>
  <c r="EI54" i="2" s="1"/>
  <c r="AU54" i="2" s="1"/>
  <c r="T54" i="2" s="1"/>
  <c r="W54" i="2" s="1"/>
  <c r="AX54" i="2" s="1"/>
  <c r="ED54" i="1"/>
  <c r="EE54" i="1" s="1"/>
  <c r="EF54" i="1" s="1"/>
  <c r="EG54" i="1" s="1"/>
  <c r="AS54" i="1" s="1"/>
  <c r="R54" i="1" s="1"/>
  <c r="U54" i="1" s="1"/>
  <c r="AV54" i="1" s="1"/>
  <c r="CD50" i="8"/>
  <c r="CF50" i="8" s="1"/>
  <c r="CG50" i="8" s="1"/>
  <c r="CI50" i="8" s="1"/>
  <c r="CJ50" i="8" s="1"/>
  <c r="CK50" i="8" s="1"/>
  <c r="CM50" i="8" s="1"/>
  <c r="E50" i="8" s="1"/>
  <c r="C51" i="8" s="1"/>
  <c r="BL50" i="9"/>
  <c r="BP50" i="9"/>
  <c r="Y55" i="3"/>
  <c r="Q55" i="3"/>
  <c r="R55" i="3" s="1"/>
  <c r="AS55" i="3" s="1"/>
  <c r="CX55" i="3"/>
  <c r="CT55" i="3"/>
  <c r="CV55" i="3"/>
  <c r="CU55" i="3"/>
  <c r="CW55" i="3"/>
  <c r="W55" i="3"/>
  <c r="AL55" i="3" s="1"/>
  <c r="DR55" i="3"/>
  <c r="DO55" i="3"/>
  <c r="DQ55" i="3"/>
  <c r="DN55" i="3"/>
  <c r="DP55" i="3"/>
  <c r="DG55" i="3"/>
  <c r="DC55" i="3"/>
  <c r="DD55" i="3"/>
  <c r="DF55" i="3"/>
  <c r="DE55" i="3"/>
  <c r="AG55" i="3"/>
  <c r="AJ53" i="5" l="1"/>
  <c r="DJ53" i="5"/>
  <c r="DK53" i="5" s="1"/>
  <c r="DU53" i="5" s="1"/>
  <c r="DV53" i="5" s="1"/>
  <c r="DY53" i="5" s="1"/>
  <c r="AZ53" i="5"/>
  <c r="BC53" i="5"/>
  <c r="BD53" i="5" s="1"/>
  <c r="DW53" i="5"/>
  <c r="BB53" i="5"/>
  <c r="DX53" i="5"/>
  <c r="EA53" i="5"/>
  <c r="BE52" i="7"/>
  <c r="BF52" i="7" s="1"/>
  <c r="BG52" i="7" s="1"/>
  <c r="ES52" i="7"/>
  <c r="ET52" i="7" s="1"/>
  <c r="EU52" i="7" s="1"/>
  <c r="EV52" i="7" s="1"/>
  <c r="DY52" i="7"/>
  <c r="EA52" i="7"/>
  <c r="DX52" i="7"/>
  <c r="DW52" i="7"/>
  <c r="BJ52" i="6"/>
  <c r="BK52" i="6" s="1"/>
  <c r="ED52" i="6"/>
  <c r="EC52" i="6"/>
  <c r="EE52" i="6"/>
  <c r="EA52" i="6"/>
  <c r="EB52" i="6"/>
  <c r="BJ53" i="4"/>
  <c r="BK53" i="4" s="1"/>
  <c r="CE49" i="10"/>
  <c r="CG49" i="10" s="1"/>
  <c r="CH49" i="10" s="1"/>
  <c r="CJ49" i="10" s="1"/>
  <c r="CK49" i="10" s="1"/>
  <c r="CL49" i="10" s="1"/>
  <c r="CN49" i="10" s="1"/>
  <c r="E49" i="10" s="1"/>
  <c r="EE53" i="4"/>
  <c r="ED53" i="4"/>
  <c r="EC53" i="4"/>
  <c r="EA53" i="4"/>
  <c r="EB53" i="4"/>
  <c r="BE54" i="2"/>
  <c r="AY54" i="2"/>
  <c r="BY54" i="2"/>
  <c r="BZ54" i="2" s="1"/>
  <c r="BW54" i="1"/>
  <c r="BX54" i="1" s="1"/>
  <c r="BC54" i="1"/>
  <c r="AW54" i="1"/>
  <c r="BR50" i="9"/>
  <c r="BS50" i="9" s="1"/>
  <c r="BQ50" i="9"/>
  <c r="CD50" i="9" s="1"/>
  <c r="AH55" i="3"/>
  <c r="X55" i="3"/>
  <c r="Z55" i="3" s="1"/>
  <c r="BT55" i="3" s="1"/>
  <c r="AK55" i="3"/>
  <c r="AM55" i="3" s="1"/>
  <c r="DH55" i="3"/>
  <c r="DI55" i="3" s="1"/>
  <c r="AI55" i="3"/>
  <c r="DS55" i="3"/>
  <c r="DT55" i="3" s="1"/>
  <c r="CY55" i="3"/>
  <c r="CZ55" i="3" s="1"/>
  <c r="BE53" i="5" l="1"/>
  <c r="BF53" i="5" s="1"/>
  <c r="BG53" i="5" s="1"/>
  <c r="DZ53" i="5"/>
  <c r="EB53" i="5" s="1"/>
  <c r="EC53" i="5" s="1"/>
  <c r="ED53" i="5" s="1"/>
  <c r="EE53" i="5" s="1"/>
  <c r="AQ53" i="5" s="1"/>
  <c r="P53" i="5" s="1"/>
  <c r="S53" i="5" s="1"/>
  <c r="AT53" i="5" s="1"/>
  <c r="BU53" i="5" s="1"/>
  <c r="BV53" i="5" s="1"/>
  <c r="ES53" i="5"/>
  <c r="ET53" i="5" s="1"/>
  <c r="EU53" i="5" s="1"/>
  <c r="EV53" i="5" s="1"/>
  <c r="EB52" i="7"/>
  <c r="EC52" i="7" s="1"/>
  <c r="ED52" i="7" s="1"/>
  <c r="EE52" i="7" s="1"/>
  <c r="AQ52" i="7" s="1"/>
  <c r="P52" i="7" s="1"/>
  <c r="S52" i="7" s="1"/>
  <c r="AT52" i="7" s="1"/>
  <c r="AU52" i="7" s="1"/>
  <c r="AJ55" i="3"/>
  <c r="BC55" i="3" s="1"/>
  <c r="EF52" i="6"/>
  <c r="EG52" i="6" s="1"/>
  <c r="EH52" i="6" s="1"/>
  <c r="EI52" i="6" s="1"/>
  <c r="AU52" i="6" s="1"/>
  <c r="T52" i="6" s="1"/>
  <c r="W52" i="6" s="1"/>
  <c r="AX52" i="6" s="1"/>
  <c r="EF53" i="4"/>
  <c r="EG53" i="4" s="1"/>
  <c r="EH53" i="4" s="1"/>
  <c r="EI53" i="4" s="1"/>
  <c r="AU53" i="4" s="1"/>
  <c r="T53" i="4" s="1"/>
  <c r="W53" i="4" s="1"/>
  <c r="AX53" i="4" s="1"/>
  <c r="BB54" i="2"/>
  <c r="BC54" i="2" s="1"/>
  <c r="AZ54" i="2"/>
  <c r="BA54" i="2" s="1"/>
  <c r="BQ54" i="2"/>
  <c r="BL54" i="2"/>
  <c r="BM54" i="2" s="1"/>
  <c r="BB55" i="3"/>
  <c r="AZ54" i="1"/>
  <c r="BA54" i="1" s="1"/>
  <c r="AX54" i="1"/>
  <c r="AY54" i="1" s="1"/>
  <c r="BO54" i="1"/>
  <c r="BJ54" i="1"/>
  <c r="BK54" i="1" s="1"/>
  <c r="BW50" i="9"/>
  <c r="BX50" i="9" s="1"/>
  <c r="BZ50" i="9" s="1"/>
  <c r="C50" i="10"/>
  <c r="F50" i="8"/>
  <c r="I50" i="8" s="1"/>
  <c r="J50" i="8" s="1"/>
  <c r="D50" i="10" s="1"/>
  <c r="K51" i="8"/>
  <c r="M51" i="8" s="1"/>
  <c r="AZ55" i="3"/>
  <c r="DJ55" i="3"/>
  <c r="DK55" i="3" s="1"/>
  <c r="AU53" i="5" l="1"/>
  <c r="BA53" i="5"/>
  <c r="BH53" i="5" s="1"/>
  <c r="BI53" i="5" s="1"/>
  <c r="BA52" i="7"/>
  <c r="BM52" i="7" s="1"/>
  <c r="BU52" i="7"/>
  <c r="BV52" i="7" s="1"/>
  <c r="AY52" i="6"/>
  <c r="BY52" i="6"/>
  <c r="BZ52" i="6" s="1"/>
  <c r="BE52" i="6"/>
  <c r="AX53" i="5"/>
  <c r="AY53" i="5" s="1"/>
  <c r="AV53" i="5"/>
  <c r="AW53" i="5" s="1"/>
  <c r="BE53" i="4"/>
  <c r="BY53" i="4"/>
  <c r="BZ53" i="4" s="1"/>
  <c r="AY53" i="4"/>
  <c r="BO54" i="2"/>
  <c r="BN54" i="2"/>
  <c r="BS54" i="2"/>
  <c r="BR54" i="2"/>
  <c r="BM54" i="1"/>
  <c r="BL54" i="1"/>
  <c r="BP54" i="1"/>
  <c r="BQ54" i="1"/>
  <c r="CA50" i="9"/>
  <c r="CB50" i="9" s="1"/>
  <c r="CC50" i="9" s="1"/>
  <c r="CE50" i="9" s="1"/>
  <c r="CF50" i="9" s="1"/>
  <c r="CG50" i="9" s="1"/>
  <c r="CI50" i="9" s="1"/>
  <c r="E50" i="9" s="1"/>
  <c r="C51" i="9" s="1"/>
  <c r="AX52" i="7"/>
  <c r="AY52" i="7" s="1"/>
  <c r="AV52" i="7"/>
  <c r="AW52" i="7" s="1"/>
  <c r="L50" i="10"/>
  <c r="N50" i="10" s="1"/>
  <c r="CU51" i="8"/>
  <c r="Q51" i="8"/>
  <c r="EM51" i="8"/>
  <c r="F49" i="10"/>
  <c r="DU55" i="3"/>
  <c r="DV55" i="3" s="1"/>
  <c r="ES55" i="3"/>
  <c r="BE55" i="3"/>
  <c r="BD55" i="3"/>
  <c r="BM53" i="5" l="1"/>
  <c r="BH52" i="7"/>
  <c r="BI52" i="7" s="1"/>
  <c r="BJ52" i="7" s="1"/>
  <c r="I49" i="10"/>
  <c r="J49" i="10" s="1"/>
  <c r="K49" i="10" s="1"/>
  <c r="I49" i="1" s="1"/>
  <c r="BP54" i="2"/>
  <c r="BQ52" i="6"/>
  <c r="BL52" i="6"/>
  <c r="BM52" i="6" s="1"/>
  <c r="BN54" i="1"/>
  <c r="AZ52" i="6"/>
  <c r="BA52" i="6" s="1"/>
  <c r="BB52" i="6"/>
  <c r="BC52" i="6" s="1"/>
  <c r="BQ53" i="4"/>
  <c r="BL53" i="4"/>
  <c r="BM53" i="4" s="1"/>
  <c r="BO53" i="5"/>
  <c r="BN53" i="5"/>
  <c r="BK53" i="5"/>
  <c r="BJ53" i="5"/>
  <c r="BB53" i="4"/>
  <c r="BC53" i="4" s="1"/>
  <c r="AZ53" i="4"/>
  <c r="BA53" i="4" s="1"/>
  <c r="BT54" i="2"/>
  <c r="BR54" i="1"/>
  <c r="BN52" i="7"/>
  <c r="BO52" i="7"/>
  <c r="BF55" i="3"/>
  <c r="BG55" i="3" s="1"/>
  <c r="AI51" i="8"/>
  <c r="S51" i="8"/>
  <c r="AJ51" i="8"/>
  <c r="X51" i="8"/>
  <c r="Z51" i="8" s="1"/>
  <c r="DF51" i="8"/>
  <c r="AS51" i="8"/>
  <c r="CW51" i="8"/>
  <c r="DQ51" i="8"/>
  <c r="CV50" i="10"/>
  <c r="EN50" i="10"/>
  <c r="R50" i="10"/>
  <c r="ET55" i="3"/>
  <c r="EU55" i="3" s="1"/>
  <c r="EV55" i="3" s="1"/>
  <c r="EA55" i="3"/>
  <c r="DW55" i="3"/>
  <c r="DX55" i="3"/>
  <c r="DY55" i="3"/>
  <c r="DZ55" i="3"/>
  <c r="BK52" i="7" l="1"/>
  <c r="BU54" i="2"/>
  <c r="CH54" i="2" s="1"/>
  <c r="BL53" i="5"/>
  <c r="BV54" i="2"/>
  <c r="BW54" i="2" s="1"/>
  <c r="BS54" i="1"/>
  <c r="CF54" i="1" s="1"/>
  <c r="BT54" i="1"/>
  <c r="BU54" i="1" s="1"/>
  <c r="BN52" i="6"/>
  <c r="BO52" i="6"/>
  <c r="BP53" i="5"/>
  <c r="BR52" i="6"/>
  <c r="BS52" i="6"/>
  <c r="BO53" i="4"/>
  <c r="BN53" i="4"/>
  <c r="BR53" i="4"/>
  <c r="BS53" i="4"/>
  <c r="BP52" i="7"/>
  <c r="BL52" i="7"/>
  <c r="AA51" i="8"/>
  <c r="AO51" i="8" s="1"/>
  <c r="G51" i="9"/>
  <c r="I51" i="9" s="1"/>
  <c r="F50" i="9"/>
  <c r="H50" i="10" s="1"/>
  <c r="AK50" i="10"/>
  <c r="T50" i="10"/>
  <c r="Y50" i="10"/>
  <c r="AA50" i="10" s="1"/>
  <c r="AJ50" i="10"/>
  <c r="DV51" i="8"/>
  <c r="DS51" i="8"/>
  <c r="DR51" i="8"/>
  <c r="DT51" i="8"/>
  <c r="DU51" i="8"/>
  <c r="CX51" i="8"/>
  <c r="DB51" i="8"/>
  <c r="DA51" i="8"/>
  <c r="CY51" i="8"/>
  <c r="CZ51" i="8"/>
  <c r="AC51" i="8"/>
  <c r="U51" i="8"/>
  <c r="V51" i="8" s="1"/>
  <c r="AW51" i="8" s="1"/>
  <c r="CX50" i="10"/>
  <c r="DR50" i="10"/>
  <c r="DG50" i="10"/>
  <c r="AT50" i="10"/>
  <c r="AK51" i="8"/>
  <c r="DK51" i="8"/>
  <c r="DI51" i="8"/>
  <c r="DH51" i="8"/>
  <c r="DG51" i="8"/>
  <c r="DJ51" i="8"/>
  <c r="EB55" i="3"/>
  <c r="EC55" i="3" s="1"/>
  <c r="ED55" i="3" s="1"/>
  <c r="EE55" i="3" s="1"/>
  <c r="AQ55" i="3" s="1"/>
  <c r="P55" i="3" s="1"/>
  <c r="CA54" i="2" l="1"/>
  <c r="CB54" i="2" s="1"/>
  <c r="CD54" i="2" s="1"/>
  <c r="BR53" i="5"/>
  <c r="BS53" i="5" s="1"/>
  <c r="BP52" i="6"/>
  <c r="BY54" i="1"/>
  <c r="BZ54" i="1" s="1"/>
  <c r="CC54" i="1" s="1"/>
  <c r="BQ53" i="5"/>
  <c r="CD53" i="5" s="1"/>
  <c r="BT52" i="6"/>
  <c r="BP53" i="4"/>
  <c r="BT53" i="4"/>
  <c r="S55" i="3"/>
  <c r="AT55" i="3" s="1"/>
  <c r="BR52" i="7"/>
  <c r="BS52" i="7" s="1"/>
  <c r="BQ52" i="7"/>
  <c r="AP51" i="8"/>
  <c r="AQ51" i="8" s="1"/>
  <c r="AM51" i="8"/>
  <c r="AB50" i="10"/>
  <c r="AP50" i="10" s="1"/>
  <c r="AB51" i="8"/>
  <c r="AD51" i="8" s="1"/>
  <c r="AL51" i="8"/>
  <c r="DL51" i="8"/>
  <c r="DM51" i="8" s="1"/>
  <c r="AL50" i="10"/>
  <c r="DL50" i="10"/>
  <c r="DJ50" i="10"/>
  <c r="DI50" i="10"/>
  <c r="DK50" i="10"/>
  <c r="DH50" i="10"/>
  <c r="DS50" i="10"/>
  <c r="DW50" i="10"/>
  <c r="DU50" i="10"/>
  <c r="DT50" i="10"/>
  <c r="DV50" i="10"/>
  <c r="AD50" i="10"/>
  <c r="V50" i="10"/>
  <c r="W50" i="10" s="1"/>
  <c r="AX50" i="10" s="1"/>
  <c r="DC50" i="10"/>
  <c r="DA50" i="10"/>
  <c r="DB50" i="10"/>
  <c r="CY50" i="10"/>
  <c r="CZ50" i="10"/>
  <c r="DC51" i="8"/>
  <c r="DD51" i="8" s="1"/>
  <c r="M51" i="9"/>
  <c r="EI51" i="9"/>
  <c r="CQ51" i="9"/>
  <c r="DW51" i="8"/>
  <c r="DX51" i="8" s="1"/>
  <c r="CE54" i="2" l="1"/>
  <c r="CF54" i="2" s="1"/>
  <c r="CG54" i="2" s="1"/>
  <c r="CI54" i="2" s="1"/>
  <c r="CJ54" i="2" s="1"/>
  <c r="CK54" i="2" s="1"/>
  <c r="CM54" i="2" s="1"/>
  <c r="E54" i="2" s="1"/>
  <c r="BU52" i="6"/>
  <c r="CH52" i="6" s="1"/>
  <c r="BW53" i="5"/>
  <c r="BX53" i="5" s="1"/>
  <c r="BZ53" i="5" s="1"/>
  <c r="CB54" i="1"/>
  <c r="CD54" i="1" s="1"/>
  <c r="CE54" i="1" s="1"/>
  <c r="CG54" i="1" s="1"/>
  <c r="CH54" i="1" s="1"/>
  <c r="CI54" i="1" s="1"/>
  <c r="CK54" i="1" s="1"/>
  <c r="E54" i="1" s="1"/>
  <c r="C55" i="1" s="1"/>
  <c r="G55" i="1" s="1"/>
  <c r="K55" i="1" s="1"/>
  <c r="BV52" i="6"/>
  <c r="BW52" i="6" s="1"/>
  <c r="BV53" i="4"/>
  <c r="BW53" i="4" s="1"/>
  <c r="BU53" i="4"/>
  <c r="CA53" i="4" s="1"/>
  <c r="CB53" i="4" s="1"/>
  <c r="AC50" i="10"/>
  <c r="AE50" i="10" s="1"/>
  <c r="AM50" i="10"/>
  <c r="BU55" i="3"/>
  <c r="BV55" i="3" s="1"/>
  <c r="AU55" i="3"/>
  <c r="AX55" i="3" s="1"/>
  <c r="AY55" i="3" s="1"/>
  <c r="BA55" i="3"/>
  <c r="BH55" i="3" s="1"/>
  <c r="BI55" i="3" s="1"/>
  <c r="AQ50" i="10"/>
  <c r="AR50" i="10" s="1"/>
  <c r="AN50" i="10"/>
  <c r="DN51" i="8"/>
  <c r="DO51" i="8" s="1"/>
  <c r="BD51" i="8"/>
  <c r="CD52" i="7"/>
  <c r="BW52" i="7"/>
  <c r="BX52" i="7" s="1"/>
  <c r="AN51" i="8"/>
  <c r="BG51" i="8" s="1"/>
  <c r="DD50" i="10"/>
  <c r="DE50" i="10" s="1"/>
  <c r="CS51" i="9"/>
  <c r="DB51" i="9"/>
  <c r="DM51" i="9"/>
  <c r="AO51" i="9"/>
  <c r="DX50" i="10"/>
  <c r="DY50" i="10" s="1"/>
  <c r="O51" i="9"/>
  <c r="AE51" i="9"/>
  <c r="AF51" i="9"/>
  <c r="T51" i="9"/>
  <c r="V51" i="9" s="1"/>
  <c r="DM50" i="10"/>
  <c r="DN50" i="10" s="1"/>
  <c r="BX51" i="8"/>
  <c r="BF51" i="8"/>
  <c r="C55" i="2" l="1"/>
  <c r="K55" i="2" s="1"/>
  <c r="M55" i="2" s="1"/>
  <c r="F54" i="2"/>
  <c r="CA53" i="5"/>
  <c r="CB53" i="5" s="1"/>
  <c r="CC53" i="5" s="1"/>
  <c r="CE53" i="5" s="1"/>
  <c r="CF53" i="5" s="1"/>
  <c r="CG53" i="5" s="1"/>
  <c r="CI53" i="5" s="1"/>
  <c r="E53" i="5" s="1"/>
  <c r="C54" i="5" s="1"/>
  <c r="CA52" i="6"/>
  <c r="CB52" i="6" s="1"/>
  <c r="CE52" i="6" s="1"/>
  <c r="CH53" i="4"/>
  <c r="F54" i="1"/>
  <c r="H54" i="2" s="1"/>
  <c r="I54" i="2" s="1"/>
  <c r="CD53" i="4"/>
  <c r="CE53" i="4"/>
  <c r="AV55" i="3"/>
  <c r="AW55" i="3" s="1"/>
  <c r="BM55" i="3"/>
  <c r="BO55" i="3" s="1"/>
  <c r="AO50" i="10"/>
  <c r="BH50" i="10" s="1"/>
  <c r="BZ52" i="7"/>
  <c r="CA52" i="7"/>
  <c r="EK55" i="1"/>
  <c r="CS55" i="1"/>
  <c r="O55" i="1"/>
  <c r="DO50" i="10"/>
  <c r="DP50" i="10" s="1"/>
  <c r="DZ50" i="10" s="1"/>
  <c r="EA50" i="10" s="1"/>
  <c r="BE50" i="10"/>
  <c r="W51" i="9"/>
  <c r="AH51" i="9" s="1"/>
  <c r="DN51" i="9"/>
  <c r="DP51" i="9"/>
  <c r="DR51" i="9"/>
  <c r="DO51" i="9"/>
  <c r="DQ51" i="9"/>
  <c r="DG51" i="9"/>
  <c r="DD51" i="9"/>
  <c r="DE51" i="9"/>
  <c r="DC51" i="9"/>
  <c r="DF51" i="9"/>
  <c r="BG50" i="10"/>
  <c r="BY50" i="10"/>
  <c r="CT51" i="9"/>
  <c r="CV51" i="9"/>
  <c r="CW51" i="9"/>
  <c r="CU51" i="9"/>
  <c r="CX51" i="9"/>
  <c r="BH51" i="8"/>
  <c r="BI51" i="8"/>
  <c r="DY51" i="8"/>
  <c r="DZ51" i="8" s="1"/>
  <c r="EW51" i="8"/>
  <c r="AG51" i="9"/>
  <c r="Y51" i="9"/>
  <c r="Q51" i="9"/>
  <c r="R51" i="9" s="1"/>
  <c r="AS51" i="9" s="1"/>
  <c r="BJ55" i="3"/>
  <c r="BK55" i="3"/>
  <c r="CD52" i="6" l="1"/>
  <c r="CF52" i="6" s="1"/>
  <c r="CG52" i="6" s="1"/>
  <c r="CI52" i="6" s="1"/>
  <c r="CJ52" i="6" s="1"/>
  <c r="CK52" i="6" s="1"/>
  <c r="CM52" i="6" s="1"/>
  <c r="E52" i="6" s="1"/>
  <c r="C53" i="6" s="1"/>
  <c r="F53" i="5"/>
  <c r="H53" i="6" s="1"/>
  <c r="BN55" i="3"/>
  <c r="BP55" i="3" s="1"/>
  <c r="CF53" i="4"/>
  <c r="CG53" i="4" s="1"/>
  <c r="CI53" i="4" s="1"/>
  <c r="CJ53" i="4" s="1"/>
  <c r="CK53" i="4" s="1"/>
  <c r="CM53" i="4" s="1"/>
  <c r="E53" i="4" s="1"/>
  <c r="X51" i="9"/>
  <c r="Z51" i="9" s="1"/>
  <c r="BT51" i="9" s="1"/>
  <c r="AK51" i="9"/>
  <c r="AI51" i="9"/>
  <c r="AJ51" i="9" s="1"/>
  <c r="V55" i="1"/>
  <c r="X55" i="1" s="1"/>
  <c r="AH55" i="1"/>
  <c r="AG55" i="1"/>
  <c r="Q55" i="1"/>
  <c r="CU55" i="1"/>
  <c r="DO55" i="1"/>
  <c r="DD55" i="1"/>
  <c r="AQ55" i="1"/>
  <c r="Q55" i="2"/>
  <c r="CU55" i="2"/>
  <c r="EM55" i="2"/>
  <c r="CB52" i="7"/>
  <c r="CC52" i="7" s="1"/>
  <c r="CE52" i="7" s="1"/>
  <c r="CF52" i="7" s="1"/>
  <c r="CG52" i="7" s="1"/>
  <c r="CI52" i="7" s="1"/>
  <c r="E52" i="7" s="1"/>
  <c r="C53" i="7" s="1"/>
  <c r="EX50" i="10"/>
  <c r="EY50" i="10" s="1"/>
  <c r="EZ50" i="10" s="1"/>
  <c r="FA50" i="10" s="1"/>
  <c r="AL51" i="9"/>
  <c r="CY51" i="9"/>
  <c r="CZ51" i="9" s="1"/>
  <c r="BJ51" i="8"/>
  <c r="BK51" i="8" s="1"/>
  <c r="EX51" i="8"/>
  <c r="EY51" i="8" s="1"/>
  <c r="EZ51" i="8" s="1"/>
  <c r="EA51" i="8"/>
  <c r="ED51" i="8"/>
  <c r="EE51" i="8"/>
  <c r="EC51" i="8"/>
  <c r="EB51" i="8"/>
  <c r="EB50" i="10"/>
  <c r="EC50" i="10"/>
  <c r="EF50" i="10"/>
  <c r="EE50" i="10"/>
  <c r="ED50" i="10"/>
  <c r="DH51" i="9"/>
  <c r="DI51" i="9" s="1"/>
  <c r="BJ50" i="10"/>
  <c r="BI50" i="10"/>
  <c r="DS51" i="9"/>
  <c r="DT51" i="9" s="1"/>
  <c r="BL55" i="3"/>
  <c r="J54" i="2" l="1"/>
  <c r="D54" i="4" s="1"/>
  <c r="D54" i="5" s="1"/>
  <c r="BR55" i="3"/>
  <c r="BS55" i="3" s="1"/>
  <c r="BQ55" i="3"/>
  <c r="CD55" i="3" s="1"/>
  <c r="AI55" i="1"/>
  <c r="F52" i="6"/>
  <c r="I52" i="6" s="1"/>
  <c r="J52" i="6" s="1"/>
  <c r="D52" i="8" s="1"/>
  <c r="D52" i="9" s="1"/>
  <c r="G52" i="10" s="1"/>
  <c r="AM51" i="9"/>
  <c r="AZ51" i="9" s="1"/>
  <c r="C54" i="4"/>
  <c r="F53" i="4"/>
  <c r="DH55" i="1"/>
  <c r="DF55" i="1"/>
  <c r="DE55" i="1"/>
  <c r="DG55" i="1"/>
  <c r="DI55" i="1"/>
  <c r="DR55" i="1"/>
  <c r="DQ55" i="1"/>
  <c r="DS55" i="1"/>
  <c r="DP55" i="1"/>
  <c r="DT55" i="1"/>
  <c r="CW55" i="1"/>
  <c r="CV55" i="1"/>
  <c r="CZ55" i="1"/>
  <c r="CX55" i="1"/>
  <c r="CY55" i="1"/>
  <c r="AA55" i="1"/>
  <c r="S55" i="1"/>
  <c r="T55" i="1" s="1"/>
  <c r="AU55" i="1" s="1"/>
  <c r="DF55" i="2"/>
  <c r="CW55" i="2"/>
  <c r="DQ55" i="2"/>
  <c r="AS55" i="2"/>
  <c r="S55" i="2"/>
  <c r="X55" i="2"/>
  <c r="Z55" i="2" s="1"/>
  <c r="AJ55" i="2"/>
  <c r="AI55" i="2"/>
  <c r="Y55" i="1"/>
  <c r="DJ51" i="9"/>
  <c r="DK51" i="9" s="1"/>
  <c r="DU51" i="9" s="1"/>
  <c r="DV51" i="9" s="1"/>
  <c r="EG50" i="10"/>
  <c r="EH50" i="10" s="1"/>
  <c r="EI50" i="10" s="1"/>
  <c r="EJ50" i="10" s="1"/>
  <c r="AV50" i="10" s="1"/>
  <c r="U50" i="10" s="1"/>
  <c r="EF51" i="8"/>
  <c r="EG51" i="8" s="1"/>
  <c r="EH51" i="8" s="1"/>
  <c r="EI51" i="8" s="1"/>
  <c r="AU51" i="8" s="1"/>
  <c r="T51" i="8" s="1"/>
  <c r="W51" i="8" s="1"/>
  <c r="BK50" i="10"/>
  <c r="BL50" i="10" s="1"/>
  <c r="AK55" i="1" l="1"/>
  <c r="I53" i="4"/>
  <c r="J53" i="4" s="1"/>
  <c r="D53" i="6" s="1"/>
  <c r="G54" i="6"/>
  <c r="G54" i="5"/>
  <c r="I54" i="5" s="1"/>
  <c r="BW55" i="3"/>
  <c r="BX55" i="3" s="1"/>
  <c r="BZ55" i="3" s="1"/>
  <c r="K54" i="4"/>
  <c r="M54" i="4" s="1"/>
  <c r="BB51" i="9"/>
  <c r="BC51" i="9"/>
  <c r="BE51" i="9" s="1"/>
  <c r="AA55" i="2"/>
  <c r="AL55" i="2" s="1"/>
  <c r="DJ55" i="1"/>
  <c r="DK55" i="1" s="1"/>
  <c r="X50" i="10"/>
  <c r="AY50" i="10" s="1"/>
  <c r="AJ55" i="1"/>
  <c r="Z55" i="1"/>
  <c r="AB55" i="1" s="1"/>
  <c r="BV55" i="1" s="1"/>
  <c r="AK55" i="2"/>
  <c r="DA55" i="1"/>
  <c r="DB55" i="1" s="1"/>
  <c r="AM55" i="1"/>
  <c r="F52" i="7"/>
  <c r="H52" i="8" s="1"/>
  <c r="DU55" i="2"/>
  <c r="DT55" i="2"/>
  <c r="DS55" i="2"/>
  <c r="DR55" i="2"/>
  <c r="DV55" i="2"/>
  <c r="AN55" i="1"/>
  <c r="AC55" i="2"/>
  <c r="U55" i="2"/>
  <c r="V55" i="2" s="1"/>
  <c r="AW55" i="2" s="1"/>
  <c r="DB55" i="2"/>
  <c r="CY55" i="2"/>
  <c r="DA55" i="2"/>
  <c r="CZ55" i="2"/>
  <c r="CX55" i="2"/>
  <c r="DH55" i="2"/>
  <c r="DK55" i="2"/>
  <c r="DI55" i="2"/>
  <c r="DJ55" i="2"/>
  <c r="DG55" i="2"/>
  <c r="DU55" i="1"/>
  <c r="DV55" i="1" s="1"/>
  <c r="ES51" i="9"/>
  <c r="ET51" i="9" s="1"/>
  <c r="EU51" i="9" s="1"/>
  <c r="EV51" i="9" s="1"/>
  <c r="AX51" i="8"/>
  <c r="DY51" i="9"/>
  <c r="EA51" i="9"/>
  <c r="DZ51" i="9"/>
  <c r="DX51" i="9"/>
  <c r="DW51" i="9"/>
  <c r="AL55" i="1" l="1"/>
  <c r="CA55" i="3"/>
  <c r="CB55" i="3" s="1"/>
  <c r="CC55" i="3" s="1"/>
  <c r="CE55" i="3" s="1"/>
  <c r="CF55" i="3" s="1"/>
  <c r="CG55" i="3" s="1"/>
  <c r="CI55" i="3" s="1"/>
  <c r="E55" i="3" s="1"/>
  <c r="C56" i="3" s="1"/>
  <c r="D53" i="7"/>
  <c r="G53" i="8" s="1"/>
  <c r="K53" i="6"/>
  <c r="M53" i="6" s="1"/>
  <c r="CU53" i="6" s="1"/>
  <c r="M54" i="5"/>
  <c r="CQ54" i="5"/>
  <c r="EI54" i="5"/>
  <c r="BD51" i="9"/>
  <c r="BF51" i="9" s="1"/>
  <c r="BG51" i="9" s="1"/>
  <c r="Q54" i="4"/>
  <c r="AJ54" i="4" s="1"/>
  <c r="EM54" i="4"/>
  <c r="CU54" i="4"/>
  <c r="DF54" i="4" s="1"/>
  <c r="AM55" i="2"/>
  <c r="AN55" i="2" s="1"/>
  <c r="AB55" i="2"/>
  <c r="AD55" i="2" s="1"/>
  <c r="AP55" i="2"/>
  <c r="AO55" i="2"/>
  <c r="DL55" i="1"/>
  <c r="DM55" i="1" s="1"/>
  <c r="EU55" i="1" s="1"/>
  <c r="DL55" i="2"/>
  <c r="DM55" i="2" s="1"/>
  <c r="AZ50" i="10"/>
  <c r="BA50" i="10" s="1"/>
  <c r="BB50" i="10" s="1"/>
  <c r="BZ50" i="10"/>
  <c r="CA50" i="10" s="1"/>
  <c r="BF50" i="10"/>
  <c r="BM50" i="10" s="1"/>
  <c r="BN50" i="10" s="1"/>
  <c r="DW55" i="2"/>
  <c r="DX55" i="2" s="1"/>
  <c r="AO55" i="1"/>
  <c r="BD55" i="1" s="1"/>
  <c r="DC55" i="2"/>
  <c r="DD55" i="2" s="1"/>
  <c r="EB51" i="9"/>
  <c r="EC51" i="9" s="1"/>
  <c r="ED51" i="9" s="1"/>
  <c r="EE51" i="9" s="1"/>
  <c r="AQ51" i="9" s="1"/>
  <c r="P51" i="9" s="1"/>
  <c r="BE51" i="8"/>
  <c r="AY51" i="8"/>
  <c r="BY51" i="8"/>
  <c r="BZ51" i="8" s="1"/>
  <c r="G53" i="7" l="1"/>
  <c r="I53" i="7" s="1"/>
  <c r="CQ53" i="7" s="1"/>
  <c r="AO53" i="7" s="1"/>
  <c r="Q53" i="6"/>
  <c r="EM53" i="6"/>
  <c r="AI54" i="4"/>
  <c r="AK54" i="4" s="1"/>
  <c r="DM54" i="5"/>
  <c r="CS54" i="5"/>
  <c r="AO54" i="5"/>
  <c r="DB54" i="5"/>
  <c r="O54" i="5"/>
  <c r="AE54" i="5"/>
  <c r="AF54" i="5"/>
  <c r="T54" i="5"/>
  <c r="V54" i="5" s="1"/>
  <c r="DQ54" i="4"/>
  <c r="DT54" i="4" s="1"/>
  <c r="S54" i="4"/>
  <c r="AC54" i="4" s="1"/>
  <c r="X54" i="4"/>
  <c r="Z54" i="4" s="1"/>
  <c r="CW54" i="4"/>
  <c r="CX54" i="4" s="1"/>
  <c r="AQ55" i="2"/>
  <c r="BF55" i="2" s="1"/>
  <c r="AS54" i="4"/>
  <c r="EI53" i="7"/>
  <c r="M53" i="7"/>
  <c r="AF53" i="7" s="1"/>
  <c r="DW55" i="1"/>
  <c r="DX55" i="1" s="1"/>
  <c r="DY55" i="1" s="1"/>
  <c r="DN55" i="2"/>
  <c r="DO55" i="2" s="1"/>
  <c r="DY55" i="2" s="1"/>
  <c r="DZ55" i="2" s="1"/>
  <c r="DG54" i="4"/>
  <c r="DH54" i="4"/>
  <c r="DJ54" i="4"/>
  <c r="DK54" i="4"/>
  <c r="DI54" i="4"/>
  <c r="AS53" i="6"/>
  <c r="DQ53" i="6"/>
  <c r="DF53" i="6"/>
  <c r="CW53" i="6"/>
  <c r="S53" i="6"/>
  <c r="AJ53" i="6"/>
  <c r="X53" i="6"/>
  <c r="Z53" i="6" s="1"/>
  <c r="AI53" i="6"/>
  <c r="BC50" i="10"/>
  <c r="BD50" i="10" s="1"/>
  <c r="BE55" i="1"/>
  <c r="BG55" i="1" s="1"/>
  <c r="BR50" i="10"/>
  <c r="BS50" i="10" s="1"/>
  <c r="S51" i="9"/>
  <c r="AT51" i="9" s="1"/>
  <c r="BB55" i="1"/>
  <c r="EV55" i="1"/>
  <c r="EW55" i="1" s="1"/>
  <c r="EX55" i="1" s="1"/>
  <c r="BX55" i="2"/>
  <c r="BB51" i="8"/>
  <c r="BC51" i="8" s="1"/>
  <c r="AZ51" i="8"/>
  <c r="BA51" i="8" s="1"/>
  <c r="BQ51" i="8"/>
  <c r="BL51" i="8"/>
  <c r="BM51" i="8" s="1"/>
  <c r="BO50" i="10"/>
  <c r="BP50" i="10"/>
  <c r="DV54" i="4" l="1"/>
  <c r="DU54" i="4"/>
  <c r="DB53" i="7"/>
  <c r="DC53" i="7" s="1"/>
  <c r="CS53" i="7"/>
  <c r="CX53" i="7" s="1"/>
  <c r="DM53" i="7"/>
  <c r="DN53" i="7" s="1"/>
  <c r="DR54" i="4"/>
  <c r="AA54" i="4"/>
  <c r="AP54" i="4" s="1"/>
  <c r="DS54" i="4"/>
  <c r="U54" i="4"/>
  <c r="V54" i="4" s="1"/>
  <c r="AW54" i="4" s="1"/>
  <c r="W54" i="5"/>
  <c r="AL54" i="5" s="1"/>
  <c r="AG54" i="5"/>
  <c r="Y54" i="5"/>
  <c r="Q54" i="5"/>
  <c r="R54" i="5" s="1"/>
  <c r="AS54" i="5" s="1"/>
  <c r="DE54" i="5"/>
  <c r="DD54" i="5"/>
  <c r="DG54" i="5"/>
  <c r="DC54" i="5"/>
  <c r="DF54" i="5"/>
  <c r="CW54" i="5"/>
  <c r="CT54" i="5"/>
  <c r="CX54" i="5"/>
  <c r="CV54" i="5"/>
  <c r="CU54" i="5"/>
  <c r="DN54" i="5"/>
  <c r="DQ54" i="5"/>
  <c r="DO54" i="5"/>
  <c r="DP54" i="5"/>
  <c r="DR54" i="5"/>
  <c r="CY54" i="4"/>
  <c r="DA54" i="4"/>
  <c r="CZ54" i="4"/>
  <c r="DB54" i="4"/>
  <c r="BD55" i="2"/>
  <c r="BG55" i="2"/>
  <c r="BH55" i="2" s="1"/>
  <c r="DZ55" i="1"/>
  <c r="DE53" i="7"/>
  <c r="DD53" i="7"/>
  <c r="DF53" i="7"/>
  <c r="EB55" i="1"/>
  <c r="EW55" i="2"/>
  <c r="EX55" i="2" s="1"/>
  <c r="EY55" i="2" s="1"/>
  <c r="EZ55" i="2" s="1"/>
  <c r="EC55" i="1"/>
  <c r="O53" i="7"/>
  <c r="Q53" i="7" s="1"/>
  <c r="R53" i="7" s="1"/>
  <c r="AS53" i="7" s="1"/>
  <c r="EA55" i="1"/>
  <c r="T53" i="7"/>
  <c r="V53" i="7" s="1"/>
  <c r="AE53" i="7"/>
  <c r="AG53" i="7" s="1"/>
  <c r="AA53" i="6"/>
  <c r="AL53" i="6" s="1"/>
  <c r="AK53" i="6"/>
  <c r="DK53" i="6"/>
  <c r="DH53" i="6"/>
  <c r="DG53" i="6"/>
  <c r="DI53" i="6"/>
  <c r="DJ53" i="6"/>
  <c r="DT53" i="6"/>
  <c r="DS53" i="6"/>
  <c r="DV53" i="6"/>
  <c r="DU53" i="6"/>
  <c r="DR53" i="6"/>
  <c r="DL54" i="4"/>
  <c r="DM54" i="4" s="1"/>
  <c r="AC53" i="6"/>
  <c r="U53" i="6"/>
  <c r="V53" i="6" s="1"/>
  <c r="AW53" i="6" s="1"/>
  <c r="BF55" i="1"/>
  <c r="BH55" i="1" s="1"/>
  <c r="BI55" i="1" s="1"/>
  <c r="CX53" i="6"/>
  <c r="CY53" i="6"/>
  <c r="CZ53" i="6"/>
  <c r="DB53" i="6"/>
  <c r="DA53" i="6"/>
  <c r="BT50" i="10"/>
  <c r="BU50" i="10" s="1"/>
  <c r="AU51" i="9"/>
  <c r="AV51" i="9" s="1"/>
  <c r="AW51" i="9" s="1"/>
  <c r="BA51" i="9"/>
  <c r="BH51" i="9" s="1"/>
  <c r="BI51" i="9" s="1"/>
  <c r="BU51" i="9"/>
  <c r="BV51" i="9" s="1"/>
  <c r="EA55" i="2"/>
  <c r="EE55" i="2"/>
  <c r="ED55" i="2"/>
  <c r="EC55" i="2"/>
  <c r="EB55" i="2"/>
  <c r="BN51" i="8"/>
  <c r="BO51" i="8"/>
  <c r="BQ50" i="10"/>
  <c r="BS51" i="8"/>
  <c r="BR51" i="8"/>
  <c r="F55" i="3"/>
  <c r="H55" i="4" s="1"/>
  <c r="G56" i="3"/>
  <c r="I56" i="3" s="1"/>
  <c r="CT53" i="7" l="1"/>
  <c r="CV53" i="7"/>
  <c r="DG53" i="7"/>
  <c r="DH53" i="7" s="1"/>
  <c r="DI53" i="7" s="1"/>
  <c r="CU53" i="7"/>
  <c r="DO53" i="7"/>
  <c r="CW53" i="7"/>
  <c r="AO54" i="4"/>
  <c r="AQ54" i="4" s="1"/>
  <c r="AL54" i="4"/>
  <c r="AM54" i="4"/>
  <c r="AB54" i="4"/>
  <c r="AD54" i="4" s="1"/>
  <c r="BX54" i="4" s="1"/>
  <c r="DP53" i="7"/>
  <c r="DW54" i="4"/>
  <c r="DX54" i="4" s="1"/>
  <c r="DQ53" i="7"/>
  <c r="DR53" i="7"/>
  <c r="AI54" i="5"/>
  <c r="X54" i="5"/>
  <c r="Z54" i="5" s="1"/>
  <c r="BT54" i="5" s="1"/>
  <c r="AH54" i="5"/>
  <c r="AK54" i="5"/>
  <c r="AM54" i="5" s="1"/>
  <c r="DC54" i="4"/>
  <c r="DD54" i="4" s="1"/>
  <c r="DN54" i="4" s="1"/>
  <c r="DO54" i="4" s="1"/>
  <c r="CY54" i="5"/>
  <c r="CZ54" i="5" s="1"/>
  <c r="DS54" i="5"/>
  <c r="DT54" i="5" s="1"/>
  <c r="DH54" i="5"/>
  <c r="DI54" i="5" s="1"/>
  <c r="BI55" i="2"/>
  <c r="BJ55" i="2" s="1"/>
  <c r="BK55" i="2" s="1"/>
  <c r="Y53" i="7"/>
  <c r="W53" i="7"/>
  <c r="AK53" i="7" s="1"/>
  <c r="ED55" i="1"/>
  <c r="EE55" i="1" s="1"/>
  <c r="EF55" i="1" s="1"/>
  <c r="EG55" i="1" s="1"/>
  <c r="AS55" i="1" s="1"/>
  <c r="R55" i="1" s="1"/>
  <c r="U55" i="1" s="1"/>
  <c r="AV55" i="1" s="1"/>
  <c r="AB53" i="6"/>
  <c r="AD53" i="6" s="1"/>
  <c r="BX53" i="6" s="1"/>
  <c r="AP53" i="6"/>
  <c r="AM53" i="6"/>
  <c r="AN53" i="6" s="1"/>
  <c r="AO53" i="6"/>
  <c r="AX51" i="9"/>
  <c r="AY51" i="9" s="1"/>
  <c r="DL53" i="6"/>
  <c r="DM53" i="6" s="1"/>
  <c r="DC53" i="6"/>
  <c r="DD53" i="6" s="1"/>
  <c r="DW53" i="6"/>
  <c r="DX53" i="6" s="1"/>
  <c r="BM51" i="9"/>
  <c r="BO51" i="9" s="1"/>
  <c r="BW50" i="10"/>
  <c r="BX50" i="10" s="1"/>
  <c r="EF55" i="2"/>
  <c r="EG55" i="2" s="1"/>
  <c r="EH55" i="2" s="1"/>
  <c r="EI55" i="2" s="1"/>
  <c r="AU55" i="2" s="1"/>
  <c r="T55" i="2" s="1"/>
  <c r="W55" i="2" s="1"/>
  <c r="BT51" i="8"/>
  <c r="BV50" i="10"/>
  <c r="BP51" i="8"/>
  <c r="BK51" i="9"/>
  <c r="BJ51" i="9"/>
  <c r="M56" i="3"/>
  <c r="CQ56" i="3"/>
  <c r="EI56" i="3"/>
  <c r="CY53" i="7" l="1"/>
  <c r="CZ53" i="7" s="1"/>
  <c r="AN54" i="4"/>
  <c r="BF54" i="4"/>
  <c r="DS53" i="7"/>
  <c r="DT53" i="7" s="1"/>
  <c r="AJ54" i="5"/>
  <c r="BC54" i="5" s="1"/>
  <c r="BE54" i="5" s="1"/>
  <c r="BB54" i="5"/>
  <c r="AZ54" i="5"/>
  <c r="DJ54" i="5"/>
  <c r="DK54" i="5" s="1"/>
  <c r="DU54" i="5" s="1"/>
  <c r="DV54" i="5" s="1"/>
  <c r="DW54" i="5" s="1"/>
  <c r="DJ53" i="7"/>
  <c r="DK53" i="7" s="1"/>
  <c r="ES53" i="7" s="1"/>
  <c r="AL53" i="7"/>
  <c r="AM53" i="7" s="1"/>
  <c r="AH53" i="7"/>
  <c r="X53" i="7"/>
  <c r="Z53" i="7" s="1"/>
  <c r="BT53" i="7" s="1"/>
  <c r="AI53" i="7"/>
  <c r="AQ53" i="6"/>
  <c r="BD53" i="6" s="1"/>
  <c r="BG54" i="4"/>
  <c r="BH54" i="4" s="1"/>
  <c r="BD54" i="4"/>
  <c r="DN53" i="6"/>
  <c r="DO53" i="6" s="1"/>
  <c r="DY53" i="6" s="1"/>
  <c r="DZ53" i="6" s="1"/>
  <c r="EW54" i="4"/>
  <c r="EX54" i="4" s="1"/>
  <c r="EY54" i="4" s="1"/>
  <c r="EZ54" i="4" s="1"/>
  <c r="DY54" i="4"/>
  <c r="DZ54" i="4" s="1"/>
  <c r="BN51" i="9"/>
  <c r="BP51" i="9" s="1"/>
  <c r="BC55" i="1"/>
  <c r="AW55" i="1"/>
  <c r="BW55" i="1"/>
  <c r="BX55" i="1" s="1"/>
  <c r="AX55" i="2"/>
  <c r="BL51" i="9"/>
  <c r="BV51" i="8"/>
  <c r="BW51" i="8" s="1"/>
  <c r="BU51" i="8"/>
  <c r="CI50" i="10"/>
  <c r="CB50" i="10"/>
  <c r="CC50" i="10" s="1"/>
  <c r="AO56" i="3"/>
  <c r="CS56" i="3"/>
  <c r="DB56" i="3"/>
  <c r="DM56" i="3"/>
  <c r="AF56" i="3"/>
  <c r="AE56" i="3"/>
  <c r="O56" i="3"/>
  <c r="T56" i="3"/>
  <c r="V56" i="3" s="1"/>
  <c r="ES54" i="5" l="1"/>
  <c r="ET54" i="5" s="1"/>
  <c r="EU54" i="5" s="1"/>
  <c r="EV54" i="5" s="1"/>
  <c r="BD54" i="5"/>
  <c r="BF54" i="5" s="1"/>
  <c r="BG54" i="5" s="1"/>
  <c r="DU53" i="7"/>
  <c r="DV53" i="7" s="1"/>
  <c r="EA53" i="7" s="1"/>
  <c r="DZ54" i="5"/>
  <c r="EA54" i="5"/>
  <c r="DY54" i="5"/>
  <c r="DX54" i="5"/>
  <c r="AJ53" i="7"/>
  <c r="BC53" i="7" s="1"/>
  <c r="BD53" i="7" s="1"/>
  <c r="AZ53" i="7"/>
  <c r="BB53" i="7"/>
  <c r="BG53" i="6"/>
  <c r="BI53" i="6" s="1"/>
  <c r="BF53" i="6"/>
  <c r="BI54" i="4"/>
  <c r="BJ54" i="4" s="1"/>
  <c r="BK54" i="4" s="1"/>
  <c r="EW53" i="6"/>
  <c r="EX53" i="6" s="1"/>
  <c r="EY53" i="6" s="1"/>
  <c r="EZ53" i="6" s="1"/>
  <c r="EA53" i="6"/>
  <c r="EC53" i="6"/>
  <c r="ED53" i="6"/>
  <c r="EB53" i="6"/>
  <c r="EE53" i="6"/>
  <c r="EA54" i="4"/>
  <c r="EE54" i="4"/>
  <c r="ED54" i="4"/>
  <c r="EC54" i="4"/>
  <c r="EB54" i="4"/>
  <c r="AG56" i="3"/>
  <c r="AZ55" i="1"/>
  <c r="BA55" i="1" s="1"/>
  <c r="AX55" i="1"/>
  <c r="AY55" i="1" s="1"/>
  <c r="BJ55" i="1"/>
  <c r="BK55" i="1" s="1"/>
  <c r="BO55" i="1"/>
  <c r="ET53" i="7"/>
  <c r="EU53" i="7" s="1"/>
  <c r="EV53" i="7" s="1"/>
  <c r="BE55" i="2"/>
  <c r="AY55" i="2"/>
  <c r="BY55" i="2"/>
  <c r="BZ55" i="2" s="1"/>
  <c r="BR51" i="9"/>
  <c r="BS51" i="9" s="1"/>
  <c r="CH51" i="8"/>
  <c r="CA51" i="8"/>
  <c r="CB51" i="8" s="1"/>
  <c r="BQ51" i="9"/>
  <c r="CE50" i="10"/>
  <c r="CF50" i="10"/>
  <c r="W56" i="3"/>
  <c r="AL56" i="3" s="1"/>
  <c r="DG56" i="3"/>
  <c r="DC56" i="3"/>
  <c r="DE56" i="3"/>
  <c r="DD56" i="3"/>
  <c r="DF56" i="3"/>
  <c r="CX56" i="3"/>
  <c r="CW56" i="3"/>
  <c r="CT56" i="3"/>
  <c r="CU56" i="3"/>
  <c r="CV56" i="3"/>
  <c r="DR56" i="3"/>
  <c r="DQ56" i="3"/>
  <c r="DN56" i="3"/>
  <c r="DO56" i="3"/>
  <c r="DP56" i="3"/>
  <c r="Y56" i="3"/>
  <c r="Q56" i="3"/>
  <c r="R56" i="3" s="1"/>
  <c r="AS56" i="3" s="1"/>
  <c r="DW53" i="7" l="1"/>
  <c r="EB54" i="5"/>
  <c r="EC54" i="5" s="1"/>
  <c r="ED54" i="5" s="1"/>
  <c r="EE54" i="5" s="1"/>
  <c r="AQ54" i="5" s="1"/>
  <c r="P54" i="5" s="1"/>
  <c r="S54" i="5" s="1"/>
  <c r="AT54" i="5" s="1"/>
  <c r="AU54" i="5" s="1"/>
  <c r="AV54" i="5" s="1"/>
  <c r="AW54" i="5" s="1"/>
  <c r="DY53" i="7"/>
  <c r="DZ53" i="7"/>
  <c r="DX53" i="7"/>
  <c r="BE53" i="7"/>
  <c r="BF53" i="7" s="1"/>
  <c r="BG53" i="7" s="1"/>
  <c r="BH53" i="6"/>
  <c r="BJ53" i="6" s="1"/>
  <c r="BK53" i="6" s="1"/>
  <c r="EF53" i="6"/>
  <c r="EG53" i="6" s="1"/>
  <c r="EH53" i="6" s="1"/>
  <c r="EI53" i="6" s="1"/>
  <c r="AU53" i="6" s="1"/>
  <c r="T53" i="6" s="1"/>
  <c r="W53" i="6" s="1"/>
  <c r="AX53" i="6" s="1"/>
  <c r="BY53" i="6" s="1"/>
  <c r="BZ53" i="6" s="1"/>
  <c r="EF54" i="4"/>
  <c r="EG54" i="4" s="1"/>
  <c r="EH54" i="4" s="1"/>
  <c r="EI54" i="4" s="1"/>
  <c r="AU54" i="4" s="1"/>
  <c r="T54" i="4" s="1"/>
  <c r="W54" i="4" s="1"/>
  <c r="AX54" i="4" s="1"/>
  <c r="AH56" i="3"/>
  <c r="X56" i="3"/>
  <c r="Z56" i="3" s="1"/>
  <c r="AK56" i="3"/>
  <c r="AM56" i="3" s="1"/>
  <c r="AI56" i="3"/>
  <c r="BB55" i="2"/>
  <c r="BC55" i="2" s="1"/>
  <c r="AZ55" i="2"/>
  <c r="BA55" i="2" s="1"/>
  <c r="BQ55" i="2"/>
  <c r="BL55" i="2"/>
  <c r="BM55" i="2" s="1"/>
  <c r="BQ55" i="1"/>
  <c r="BP55" i="1"/>
  <c r="BM55" i="1"/>
  <c r="BL55" i="1"/>
  <c r="CD51" i="8"/>
  <c r="CE51" i="8"/>
  <c r="CD51" i="9"/>
  <c r="BW51" i="9"/>
  <c r="BX51" i="9" s="1"/>
  <c r="CG50" i="10"/>
  <c r="CH50" i="10" s="1"/>
  <c r="CJ50" i="10" s="1"/>
  <c r="CK50" i="10" s="1"/>
  <c r="CL50" i="10" s="1"/>
  <c r="CN50" i="10" s="1"/>
  <c r="E50" i="10" s="1"/>
  <c r="CY56" i="3"/>
  <c r="CZ56" i="3" s="1"/>
  <c r="DS56" i="3"/>
  <c r="DT56" i="3" s="1"/>
  <c r="DH56" i="3"/>
  <c r="DI56" i="3" s="1"/>
  <c r="AX54" i="5" l="1"/>
  <c r="AY54" i="5" s="1"/>
  <c r="EB53" i="7"/>
  <c r="EC53" i="7" s="1"/>
  <c r="ED53" i="7" s="1"/>
  <c r="EE53" i="7" s="1"/>
  <c r="AQ53" i="7" s="1"/>
  <c r="P53" i="7" s="1"/>
  <c r="S53" i="7" s="1"/>
  <c r="AT53" i="7" s="1"/>
  <c r="BU54" i="5"/>
  <c r="BV54" i="5" s="1"/>
  <c r="BA54" i="5"/>
  <c r="BM54" i="5" s="1"/>
  <c r="BN54" i="5" s="1"/>
  <c r="BE53" i="6"/>
  <c r="BL53" i="6" s="1"/>
  <c r="BM53" i="6" s="1"/>
  <c r="BO53" i="6" s="1"/>
  <c r="AY53" i="6"/>
  <c r="BB53" i="6" s="1"/>
  <c r="BC53" i="6" s="1"/>
  <c r="AJ56" i="3"/>
  <c r="BC56" i="3" s="1"/>
  <c r="BR55" i="1"/>
  <c r="BE54" i="4"/>
  <c r="AY54" i="4"/>
  <c r="BY54" i="4"/>
  <c r="BZ54" i="4" s="1"/>
  <c r="AZ56" i="3"/>
  <c r="BN55" i="1"/>
  <c r="BO55" i="2"/>
  <c r="BN55" i="2"/>
  <c r="BS55" i="2"/>
  <c r="BR55" i="2"/>
  <c r="DJ56" i="3"/>
  <c r="DK56" i="3" s="1"/>
  <c r="ES56" i="3" s="1"/>
  <c r="CF51" i="8"/>
  <c r="CG51" i="8" s="1"/>
  <c r="CI51" i="8" s="1"/>
  <c r="CJ51" i="8" s="1"/>
  <c r="CK51" i="8" s="1"/>
  <c r="CM51" i="8" s="1"/>
  <c r="E51" i="8" s="1"/>
  <c r="C52" i="8" s="1"/>
  <c r="C51" i="10"/>
  <c r="BZ51" i="9"/>
  <c r="CA51" i="9"/>
  <c r="BT56" i="3"/>
  <c r="BB56" i="3"/>
  <c r="BH54" i="5" l="1"/>
  <c r="BI54" i="5" s="1"/>
  <c r="BK54" i="5" s="1"/>
  <c r="BO54" i="5"/>
  <c r="BP54" i="5" s="1"/>
  <c r="BQ53" i="6"/>
  <c r="BR53" i="6" s="1"/>
  <c r="BS55" i="1"/>
  <c r="BY55" i="1" s="1"/>
  <c r="BZ55" i="1" s="1"/>
  <c r="BN53" i="6"/>
  <c r="BP53" i="6" s="1"/>
  <c r="BT55" i="2"/>
  <c r="AZ53" i="6"/>
  <c r="BA53" i="6" s="1"/>
  <c r="BP55" i="2"/>
  <c r="BQ54" i="4"/>
  <c r="BL54" i="4"/>
  <c r="BM54" i="4" s="1"/>
  <c r="BB54" i="4"/>
  <c r="BC54" i="4" s="1"/>
  <c r="AZ54" i="4"/>
  <c r="BA54" i="4" s="1"/>
  <c r="DU56" i="3"/>
  <c r="DV56" i="3" s="1"/>
  <c r="EA56" i="3" s="1"/>
  <c r="BT55" i="1"/>
  <c r="BU55" i="1" s="1"/>
  <c r="CF55" i="1"/>
  <c r="BA53" i="7"/>
  <c r="AU53" i="7"/>
  <c r="BU53" i="7"/>
  <c r="BV53" i="7" s="1"/>
  <c r="F50" i="10"/>
  <c r="CB51" i="9"/>
  <c r="CC51" i="9" s="1"/>
  <c r="CE51" i="9" s="1"/>
  <c r="CF51" i="9" s="1"/>
  <c r="CG51" i="9" s="1"/>
  <c r="CI51" i="9" s="1"/>
  <c r="E51" i="9" s="1"/>
  <c r="C52" i="9" s="1"/>
  <c r="BD56" i="3"/>
  <c r="BE56" i="3"/>
  <c r="ET56" i="3"/>
  <c r="EU56" i="3" s="1"/>
  <c r="EV56" i="3" s="1"/>
  <c r="BJ54" i="5" l="1"/>
  <c r="BL54" i="5" s="1"/>
  <c r="BR54" i="5" s="1"/>
  <c r="BS54" i="5" s="1"/>
  <c r="BU55" i="2"/>
  <c r="BS53" i="6"/>
  <c r="BT53" i="6" s="1"/>
  <c r="I50" i="10"/>
  <c r="J50" i="10" s="1"/>
  <c r="K50" i="10" s="1"/>
  <c r="I50" i="1" s="1"/>
  <c r="BV55" i="2"/>
  <c r="BW55" i="2" s="1"/>
  <c r="BQ54" i="5"/>
  <c r="CD54" i="5" s="1"/>
  <c r="DZ56" i="3"/>
  <c r="BV53" i="6"/>
  <c r="BW53" i="6" s="1"/>
  <c r="DX56" i="3"/>
  <c r="DW56" i="3"/>
  <c r="BN54" i="4"/>
  <c r="BO54" i="4"/>
  <c r="BU53" i="6"/>
  <c r="CH53" i="6" s="1"/>
  <c r="BS54" i="4"/>
  <c r="BR54" i="4"/>
  <c r="DY56" i="3"/>
  <c r="AX53" i="7"/>
  <c r="AY53" i="7" s="1"/>
  <c r="AV53" i="7"/>
  <c r="AW53" i="7" s="1"/>
  <c r="BM53" i="7"/>
  <c r="BH53" i="7"/>
  <c r="BI53" i="7" s="1"/>
  <c r="CB55" i="1"/>
  <c r="CC55" i="1"/>
  <c r="CH55" i="2"/>
  <c r="CA55" i="2"/>
  <c r="CB55" i="2" s="1"/>
  <c r="F51" i="8"/>
  <c r="I51" i="8" s="1"/>
  <c r="J51" i="8" s="1"/>
  <c r="D51" i="10" s="1"/>
  <c r="K52" i="8"/>
  <c r="M52" i="8" s="1"/>
  <c r="BF56" i="3"/>
  <c r="BG56" i="3" s="1"/>
  <c r="BW54" i="5" l="1"/>
  <c r="BX54" i="5" s="1"/>
  <c r="BZ54" i="5" s="1"/>
  <c r="BT54" i="4"/>
  <c r="EB56" i="3"/>
  <c r="EC56" i="3" s="1"/>
  <c r="ED56" i="3" s="1"/>
  <c r="EE56" i="3" s="1"/>
  <c r="AQ56" i="3" s="1"/>
  <c r="P56" i="3" s="1"/>
  <c r="S56" i="3" s="1"/>
  <c r="AT56" i="3" s="1"/>
  <c r="CA53" i="6"/>
  <c r="CB53" i="6" s="1"/>
  <c r="CE53" i="6" s="1"/>
  <c r="BP54" i="4"/>
  <c r="CD55" i="1"/>
  <c r="CE55" i="1" s="1"/>
  <c r="CG55" i="1" s="1"/>
  <c r="CH55" i="1" s="1"/>
  <c r="CI55" i="1" s="1"/>
  <c r="CK55" i="1" s="1"/>
  <c r="E55" i="1" s="1"/>
  <c r="BK53" i="7"/>
  <c r="BJ53" i="7"/>
  <c r="BO53" i="7"/>
  <c r="BN53" i="7"/>
  <c r="CD55" i="2"/>
  <c r="CE55" i="2"/>
  <c r="G52" i="9"/>
  <c r="I52" i="9" s="1"/>
  <c r="F51" i="9"/>
  <c r="H51" i="10" s="1"/>
  <c r="CU52" i="8"/>
  <c r="Q52" i="8"/>
  <c r="EM52" i="8"/>
  <c r="L51" i="10"/>
  <c r="N51" i="10" s="1"/>
  <c r="CA54" i="5" l="1"/>
  <c r="CB54" i="5" s="1"/>
  <c r="CC54" i="5" s="1"/>
  <c r="CE54" i="5" s="1"/>
  <c r="CF54" i="5" s="1"/>
  <c r="CG54" i="5" s="1"/>
  <c r="CI54" i="5" s="1"/>
  <c r="E54" i="5" s="1"/>
  <c r="C55" i="5" s="1"/>
  <c r="BU54" i="4"/>
  <c r="CH54" i="4" s="1"/>
  <c r="CD53" i="6"/>
  <c r="CF53" i="6" s="1"/>
  <c r="CG53" i="6" s="1"/>
  <c r="CI53" i="6" s="1"/>
  <c r="CJ53" i="6" s="1"/>
  <c r="CK53" i="6" s="1"/>
  <c r="CM53" i="6" s="1"/>
  <c r="E53" i="6" s="1"/>
  <c r="C54" i="6" s="1"/>
  <c r="BL53" i="7"/>
  <c r="BP53" i="7"/>
  <c r="BV54" i="4"/>
  <c r="BW54" i="4" s="1"/>
  <c r="CF55" i="2"/>
  <c r="CG55" i="2" s="1"/>
  <c r="CI55" i="2" s="1"/>
  <c r="CJ55" i="2" s="1"/>
  <c r="CK55" i="2" s="1"/>
  <c r="CM55" i="2" s="1"/>
  <c r="E55" i="2" s="1"/>
  <c r="C56" i="2" s="1"/>
  <c r="F55" i="1"/>
  <c r="H55" i="2" s="1"/>
  <c r="C56" i="1"/>
  <c r="R51" i="10"/>
  <c r="CV51" i="10"/>
  <c r="EN51" i="10"/>
  <c r="CQ52" i="9"/>
  <c r="M52" i="9"/>
  <c r="EI52" i="9"/>
  <c r="S52" i="8"/>
  <c r="AJ52" i="8"/>
  <c r="X52" i="8"/>
  <c r="Z52" i="8" s="1"/>
  <c r="AI52" i="8"/>
  <c r="CW52" i="8"/>
  <c r="DQ52" i="8"/>
  <c r="DF52" i="8"/>
  <c r="AS52" i="8"/>
  <c r="BA56" i="3"/>
  <c r="AU56" i="3"/>
  <c r="BU56" i="3"/>
  <c r="BV56" i="3" s="1"/>
  <c r="F54" i="5" l="1"/>
  <c r="H54" i="6" s="1"/>
  <c r="BQ53" i="7"/>
  <c r="BW53" i="7" s="1"/>
  <c r="BX53" i="7" s="1"/>
  <c r="CA54" i="4"/>
  <c r="CB54" i="4" s="1"/>
  <c r="CD54" i="4" s="1"/>
  <c r="BR53" i="7"/>
  <c r="BS53" i="7" s="1"/>
  <c r="F53" i="6"/>
  <c r="I53" i="6" s="1"/>
  <c r="J53" i="6" s="1"/>
  <c r="D53" i="8" s="1"/>
  <c r="D53" i="9" s="1"/>
  <c r="G53" i="10" s="1"/>
  <c r="K56" i="2"/>
  <c r="M56" i="2" s="1"/>
  <c r="G56" i="1"/>
  <c r="K56" i="1" s="1"/>
  <c r="F55" i="2"/>
  <c r="I55" i="2" s="1"/>
  <c r="AK52" i="8"/>
  <c r="AC52" i="8"/>
  <c r="U52" i="8"/>
  <c r="V52" i="8" s="1"/>
  <c r="AW52" i="8" s="1"/>
  <c r="DJ52" i="8"/>
  <c r="DH52" i="8"/>
  <c r="DI52" i="8"/>
  <c r="DK52" i="8"/>
  <c r="DG52" i="8"/>
  <c r="AE52" i="9"/>
  <c r="AF52" i="9"/>
  <c r="T52" i="9"/>
  <c r="V52" i="9" s="1"/>
  <c r="O52" i="9"/>
  <c r="DV52" i="8"/>
  <c r="DU52" i="8"/>
  <c r="DS52" i="8"/>
  <c r="DT52" i="8"/>
  <c r="DR52" i="8"/>
  <c r="AA52" i="8"/>
  <c r="AB52" i="8" s="1"/>
  <c r="AD52" i="8" s="1"/>
  <c r="DG51" i="10"/>
  <c r="DR51" i="10"/>
  <c r="CX51" i="10"/>
  <c r="AT51" i="10"/>
  <c r="DB52" i="8"/>
  <c r="CZ52" i="8"/>
  <c r="CX52" i="8"/>
  <c r="CY52" i="8"/>
  <c r="DA52" i="8"/>
  <c r="DB52" i="9"/>
  <c r="CS52" i="9"/>
  <c r="AO52" i="9"/>
  <c r="DM52" i="9"/>
  <c r="AK51" i="10"/>
  <c r="AJ51" i="10"/>
  <c r="T51" i="10"/>
  <c r="Y51" i="10"/>
  <c r="AA51" i="10" s="1"/>
  <c r="AX56" i="3"/>
  <c r="AY56" i="3" s="1"/>
  <c r="AV56" i="3"/>
  <c r="AW56" i="3" s="1"/>
  <c r="BM56" i="3"/>
  <c r="BH56" i="3"/>
  <c r="BI56" i="3" s="1"/>
  <c r="CD53" i="7" l="1"/>
  <c r="CE54" i="4"/>
  <c r="CF54" i="4" s="1"/>
  <c r="CG54" i="4" s="1"/>
  <c r="CI54" i="4" s="1"/>
  <c r="CJ54" i="4" s="1"/>
  <c r="CK54" i="4" s="1"/>
  <c r="CM54" i="4" s="1"/>
  <c r="E54" i="4" s="1"/>
  <c r="AL51" i="10"/>
  <c r="BZ53" i="7"/>
  <c r="CA53" i="7"/>
  <c r="CS56" i="1"/>
  <c r="EK56" i="1"/>
  <c r="O56" i="1"/>
  <c r="CU56" i="2"/>
  <c r="EM56" i="2"/>
  <c r="Q56" i="2"/>
  <c r="AB51" i="10"/>
  <c r="AC51" i="10" s="1"/>
  <c r="BX52" i="8"/>
  <c r="DC51" i="10"/>
  <c r="CY51" i="10"/>
  <c r="CZ51" i="10"/>
  <c r="DA51" i="10"/>
  <c r="DB51" i="10"/>
  <c r="AO52" i="8"/>
  <c r="AD51" i="10"/>
  <c r="V51" i="10"/>
  <c r="W51" i="10" s="1"/>
  <c r="AX51" i="10" s="1"/>
  <c r="DU51" i="10"/>
  <c r="DV51" i="10"/>
  <c r="DT51" i="10"/>
  <c r="DS51" i="10"/>
  <c r="DW51" i="10"/>
  <c r="AM52" i="8"/>
  <c r="DC52" i="8"/>
  <c r="DD52" i="8" s="1"/>
  <c r="DH51" i="10"/>
  <c r="DJ51" i="10"/>
  <c r="DL51" i="10"/>
  <c r="DI51" i="10"/>
  <c r="DK51" i="10"/>
  <c r="Y52" i="9"/>
  <c r="Q52" i="9"/>
  <c r="R52" i="9" s="1"/>
  <c r="AS52" i="9" s="1"/>
  <c r="DR52" i="9"/>
  <c r="DO52" i="9"/>
  <c r="DQ52" i="9"/>
  <c r="DN52" i="9"/>
  <c r="DP52" i="9"/>
  <c r="DW52" i="8"/>
  <c r="DX52" i="8" s="1"/>
  <c r="W52" i="9"/>
  <c r="AK52" i="9" s="1"/>
  <c r="AP52" i="8"/>
  <c r="AL52" i="8"/>
  <c r="CU52" i="9"/>
  <c r="CX52" i="9"/>
  <c r="CW52" i="9"/>
  <c r="CV52" i="9"/>
  <c r="CT52" i="9"/>
  <c r="AG52" i="9"/>
  <c r="DE52" i="9"/>
  <c r="DF52" i="9"/>
  <c r="DC52" i="9"/>
  <c r="DG52" i="9"/>
  <c r="DD52" i="9"/>
  <c r="DL52" i="8"/>
  <c r="DM52" i="8" s="1"/>
  <c r="BJ56" i="3"/>
  <c r="BK56" i="3"/>
  <c r="BO56" i="3"/>
  <c r="BN56" i="3"/>
  <c r="J55" i="2" l="1"/>
  <c r="D55" i="4" s="1"/>
  <c r="D55" i="5" s="1"/>
  <c r="BP56" i="3"/>
  <c r="AN52" i="8"/>
  <c r="C55" i="4"/>
  <c r="F54" i="4"/>
  <c r="AQ51" i="10"/>
  <c r="AM51" i="10"/>
  <c r="DO56" i="1"/>
  <c r="AQ56" i="1"/>
  <c r="CU56" i="1"/>
  <c r="DD56" i="1"/>
  <c r="AI56" i="2"/>
  <c r="AJ56" i="2"/>
  <c r="X56" i="2"/>
  <c r="Z56" i="2" s="1"/>
  <c r="S56" i="2"/>
  <c r="CW56" i="2"/>
  <c r="DQ56" i="2"/>
  <c r="DF56" i="2"/>
  <c r="AS56" i="2"/>
  <c r="CB53" i="7"/>
  <c r="CC53" i="7" s="1"/>
  <c r="CE53" i="7" s="1"/>
  <c r="CF53" i="7" s="1"/>
  <c r="CG53" i="7" s="1"/>
  <c r="CI53" i="7" s="1"/>
  <c r="E53" i="7" s="1"/>
  <c r="C54" i="7" s="1"/>
  <c r="DN52" i="8"/>
  <c r="DO52" i="8" s="1"/>
  <c r="DY52" i="8" s="1"/>
  <c r="DZ52" i="8" s="1"/>
  <c r="AG56" i="1"/>
  <c r="Q56" i="1"/>
  <c r="V56" i="1"/>
  <c r="X56" i="1" s="1"/>
  <c r="AH56" i="1"/>
  <c r="AN51" i="10"/>
  <c r="AE51" i="10"/>
  <c r="BY51" i="10" s="1"/>
  <c r="AP51" i="10"/>
  <c r="AL52" i="9"/>
  <c r="AM52" i="9" s="1"/>
  <c r="AH52" i="9"/>
  <c r="X52" i="9"/>
  <c r="Z52" i="9" s="1"/>
  <c r="BT52" i="9" s="1"/>
  <c r="DM51" i="10"/>
  <c r="DN51" i="10" s="1"/>
  <c r="DH52" i="9"/>
  <c r="DI52" i="9" s="1"/>
  <c r="AI52" i="9"/>
  <c r="DD51" i="10"/>
  <c r="DE51" i="10" s="1"/>
  <c r="CY52" i="9"/>
  <c r="CZ52" i="9" s="1"/>
  <c r="DS52" i="9"/>
  <c r="DT52" i="9" s="1"/>
  <c r="DX51" i="10"/>
  <c r="DY51" i="10" s="1"/>
  <c r="AQ52" i="8"/>
  <c r="BG52" i="8" s="1"/>
  <c r="BL56" i="3"/>
  <c r="I54" i="4" l="1"/>
  <c r="J54" i="4" s="1"/>
  <c r="D54" i="6" s="1"/>
  <c r="G55" i="5"/>
  <c r="I55" i="5" s="1"/>
  <c r="CQ55" i="5" s="1"/>
  <c r="G55" i="6"/>
  <c r="K55" i="4"/>
  <c r="M55" i="4" s="1"/>
  <c r="AO51" i="10"/>
  <c r="AR51" i="10"/>
  <c r="BE51" i="10" s="1"/>
  <c r="Y56" i="1"/>
  <c r="AN56" i="1" s="1"/>
  <c r="DR56" i="2"/>
  <c r="DS56" i="2"/>
  <c r="DV56" i="2"/>
  <c r="DT56" i="2"/>
  <c r="DU56" i="2"/>
  <c r="CY56" i="2"/>
  <c r="DA56" i="2"/>
  <c r="CX56" i="2"/>
  <c r="DB56" i="2"/>
  <c r="CZ56" i="2"/>
  <c r="EI55" i="5"/>
  <c r="AC56" i="2"/>
  <c r="U56" i="2"/>
  <c r="V56" i="2" s="1"/>
  <c r="AW56" i="2" s="1"/>
  <c r="DG56" i="1"/>
  <c r="DF56" i="1"/>
  <c r="DH56" i="1"/>
  <c r="DI56" i="1"/>
  <c r="DE56" i="1"/>
  <c r="AA56" i="2"/>
  <c r="AB56" i="2" s="1"/>
  <c r="CX56" i="1"/>
  <c r="CW56" i="1"/>
  <c r="CY56" i="1"/>
  <c r="CV56" i="1"/>
  <c r="CZ56" i="1"/>
  <c r="EW52" i="8"/>
  <c r="EX52" i="8" s="1"/>
  <c r="EY52" i="8" s="1"/>
  <c r="EZ52" i="8" s="1"/>
  <c r="S56" i="1"/>
  <c r="T56" i="1" s="1"/>
  <c r="AU56" i="1" s="1"/>
  <c r="AA56" i="1"/>
  <c r="AK56" i="2"/>
  <c r="DT56" i="1"/>
  <c r="DQ56" i="1"/>
  <c r="DP56" i="1"/>
  <c r="DS56" i="1"/>
  <c r="DR56" i="1"/>
  <c r="AI56" i="1"/>
  <c r="DK56" i="2"/>
  <c r="DI56" i="2"/>
  <c r="DH56" i="2"/>
  <c r="DJ56" i="2"/>
  <c r="DG56" i="2"/>
  <c r="AJ52" i="9"/>
  <c r="BC52" i="9" s="1"/>
  <c r="BH52" i="8"/>
  <c r="BI52" i="8"/>
  <c r="DJ52" i="9"/>
  <c r="DK52" i="9" s="1"/>
  <c r="DO51" i="10"/>
  <c r="DP51" i="10" s="1"/>
  <c r="EB52" i="8"/>
  <c r="ED52" i="8"/>
  <c r="EE52" i="8"/>
  <c r="EC52" i="8"/>
  <c r="EA52" i="8"/>
  <c r="BB52" i="9"/>
  <c r="AZ52" i="9"/>
  <c r="BF52" i="8"/>
  <c r="BD52" i="8"/>
  <c r="BQ56" i="3"/>
  <c r="BR56" i="3"/>
  <c r="BS56" i="3" s="1"/>
  <c r="M55" i="5" l="1"/>
  <c r="AF55" i="5" s="1"/>
  <c r="K54" i="6"/>
  <c r="M54" i="6" s="1"/>
  <c r="Q54" i="6" s="1"/>
  <c r="D54" i="7"/>
  <c r="G54" i="8" s="1"/>
  <c r="BG51" i="10"/>
  <c r="BH51" i="10"/>
  <c r="BJ51" i="10" s="1"/>
  <c r="Q55" i="4"/>
  <c r="CU55" i="4"/>
  <c r="EM55" i="4"/>
  <c r="AJ56" i="1"/>
  <c r="AK56" i="1"/>
  <c r="Z56" i="1"/>
  <c r="AB56" i="1" s="1"/>
  <c r="AM56" i="1"/>
  <c r="AO56" i="1" s="1"/>
  <c r="AL56" i="2"/>
  <c r="AD56" i="2"/>
  <c r="BX56" i="2" s="1"/>
  <c r="DJ56" i="1"/>
  <c r="DK56" i="1" s="1"/>
  <c r="DU56" i="1"/>
  <c r="DV56" i="1" s="1"/>
  <c r="DL56" i="2"/>
  <c r="DM56" i="2" s="1"/>
  <c r="AM56" i="2"/>
  <c r="DC56" i="2"/>
  <c r="DD56" i="2" s="1"/>
  <c r="AP56" i="2"/>
  <c r="DB55" i="5"/>
  <c r="CS55" i="5"/>
  <c r="DM55" i="5"/>
  <c r="AO55" i="5"/>
  <c r="F53" i="7"/>
  <c r="H53" i="8" s="1"/>
  <c r="AO56" i="2"/>
  <c r="DA56" i="1"/>
  <c r="DB56" i="1" s="1"/>
  <c r="DW56" i="2"/>
  <c r="DX56" i="2" s="1"/>
  <c r="BJ52" i="8"/>
  <c r="BK52" i="8" s="1"/>
  <c r="DZ51" i="10"/>
  <c r="EA51" i="10" s="1"/>
  <c r="EX51" i="10"/>
  <c r="BE52" i="9"/>
  <c r="BD52" i="9"/>
  <c r="DU52" i="9"/>
  <c r="DV52" i="9" s="1"/>
  <c r="ES52" i="9"/>
  <c r="EF52" i="8"/>
  <c r="EG52" i="8" s="1"/>
  <c r="EH52" i="8" s="1"/>
  <c r="EI52" i="8" s="1"/>
  <c r="AU52" i="8" s="1"/>
  <c r="T52" i="8" s="1"/>
  <c r="W52" i="8" s="1"/>
  <c r="CD56" i="3"/>
  <c r="BW56" i="3"/>
  <c r="BX56" i="3" s="1"/>
  <c r="T55" i="5" l="1"/>
  <c r="V55" i="5" s="1"/>
  <c r="O55" i="5"/>
  <c r="AE55" i="5"/>
  <c r="BI51" i="10"/>
  <c r="BK51" i="10" s="1"/>
  <c r="BL51" i="10" s="1"/>
  <c r="G54" i="7"/>
  <c r="I54" i="7" s="1"/>
  <c r="M54" i="7" s="1"/>
  <c r="T54" i="7" s="1"/>
  <c r="V54" i="7" s="1"/>
  <c r="EM54" i="6"/>
  <c r="CU54" i="6"/>
  <c r="DQ54" i="6" s="1"/>
  <c r="AL56" i="1"/>
  <c r="BE56" i="1" s="1"/>
  <c r="AQ56" i="2"/>
  <c r="BD56" i="2" s="1"/>
  <c r="DF55" i="4"/>
  <c r="DQ55" i="4"/>
  <c r="CW55" i="4"/>
  <c r="AS55" i="4"/>
  <c r="AJ55" i="4"/>
  <c r="AI55" i="4"/>
  <c r="X55" i="4"/>
  <c r="Z55" i="4" s="1"/>
  <c r="S55" i="4"/>
  <c r="AN56" i="2"/>
  <c r="X54" i="6"/>
  <c r="Z54" i="6" s="1"/>
  <c r="AI54" i="6"/>
  <c r="S54" i="6"/>
  <c r="AJ54" i="6"/>
  <c r="DL56" i="1"/>
  <c r="DM56" i="1" s="1"/>
  <c r="DW56" i="1" s="1"/>
  <c r="DX56" i="1" s="1"/>
  <c r="AG55" i="5"/>
  <c r="DN56" i="2"/>
  <c r="DO56" i="2" s="1"/>
  <c r="BV56" i="1"/>
  <c r="BD56" i="1"/>
  <c r="DO55" i="5"/>
  <c r="DN55" i="5"/>
  <c r="DQ55" i="5"/>
  <c r="DR55" i="5"/>
  <c r="DP55" i="5"/>
  <c r="CU55" i="5"/>
  <c r="CT55" i="5"/>
  <c r="CX55" i="5"/>
  <c r="CW55" i="5"/>
  <c r="CV55" i="5"/>
  <c r="Q55" i="5"/>
  <c r="R55" i="5" s="1"/>
  <c r="AS55" i="5" s="1"/>
  <c r="Y55" i="5"/>
  <c r="DG55" i="5"/>
  <c r="DC55" i="5"/>
  <c r="DE55" i="5"/>
  <c r="DD55" i="5"/>
  <c r="DF55" i="5"/>
  <c r="BB56" i="1"/>
  <c r="BF52" i="9"/>
  <c r="BG52" i="9" s="1"/>
  <c r="DZ52" i="9"/>
  <c r="DX52" i="9"/>
  <c r="EA52" i="9"/>
  <c r="DY52" i="9"/>
  <c r="DW52" i="9"/>
  <c r="EY51" i="10"/>
  <c r="EZ51" i="10" s="1"/>
  <c r="FA51" i="10" s="1"/>
  <c r="EF51" i="10"/>
  <c r="EB51" i="10"/>
  <c r="ED51" i="10"/>
  <c r="EC51" i="10"/>
  <c r="EE51" i="10"/>
  <c r="AX52" i="8"/>
  <c r="ET52" i="9"/>
  <c r="EU52" i="9" s="1"/>
  <c r="EV52" i="9" s="1"/>
  <c r="BZ56" i="3"/>
  <c r="CA56" i="3"/>
  <c r="AE54" i="7" l="1"/>
  <c r="AF54" i="7"/>
  <c r="O54" i="7"/>
  <c r="W54" i="7" s="1"/>
  <c r="AH54" i="7" s="1"/>
  <c r="W55" i="5"/>
  <c r="AL55" i="5" s="1"/>
  <c r="EI54" i="7"/>
  <c r="BF56" i="2"/>
  <c r="BG56" i="2"/>
  <c r="BI56" i="2" s="1"/>
  <c r="CQ54" i="7"/>
  <c r="DM54" i="7" s="1"/>
  <c r="DQ54" i="7" s="1"/>
  <c r="DF54" i="6"/>
  <c r="DJ54" i="6" s="1"/>
  <c r="CW54" i="6"/>
  <c r="DB54" i="6" s="1"/>
  <c r="AS54" i="6"/>
  <c r="EU56" i="1"/>
  <c r="EV56" i="1" s="1"/>
  <c r="EW56" i="1" s="1"/>
  <c r="EX56" i="1" s="1"/>
  <c r="AK55" i="4"/>
  <c r="AA55" i="4"/>
  <c r="AB55" i="4" s="1"/>
  <c r="AC55" i="4"/>
  <c r="U55" i="4"/>
  <c r="V55" i="4" s="1"/>
  <c r="AW55" i="4" s="1"/>
  <c r="CY55" i="4"/>
  <c r="CZ55" i="4"/>
  <c r="CX55" i="4"/>
  <c r="DB55" i="4"/>
  <c r="DA55" i="4"/>
  <c r="DR55" i="4"/>
  <c r="DV55" i="4"/>
  <c r="DU55" i="4"/>
  <c r="DT55" i="4"/>
  <c r="DS55" i="4"/>
  <c r="DK55" i="4"/>
  <c r="DI55" i="4"/>
  <c r="DG55" i="4"/>
  <c r="DJ55" i="4"/>
  <c r="DH55" i="4"/>
  <c r="X55" i="5"/>
  <c r="Z55" i="5" s="1"/>
  <c r="AC54" i="6"/>
  <c r="U54" i="6"/>
  <c r="V54" i="6" s="1"/>
  <c r="AW54" i="6" s="1"/>
  <c r="AK54" i="6"/>
  <c r="AA54" i="6"/>
  <c r="AB54" i="6" s="1"/>
  <c r="DV54" i="6"/>
  <c r="DS54" i="6"/>
  <c r="DR54" i="6"/>
  <c r="DU54" i="6"/>
  <c r="DT54" i="6"/>
  <c r="DY56" i="2"/>
  <c r="DZ56" i="2" s="1"/>
  <c r="EW56" i="2"/>
  <c r="EX56" i="2" s="1"/>
  <c r="EY56" i="2" s="1"/>
  <c r="EZ56" i="2" s="1"/>
  <c r="CY55" i="5"/>
  <c r="CZ55" i="5" s="1"/>
  <c r="Y54" i="7"/>
  <c r="Q54" i="7"/>
  <c r="R54" i="7" s="1"/>
  <c r="AS54" i="7" s="1"/>
  <c r="BF56" i="1"/>
  <c r="BG56" i="1"/>
  <c r="DH55" i="5"/>
  <c r="DI55" i="5" s="1"/>
  <c r="DS55" i="5"/>
  <c r="DT55" i="5" s="1"/>
  <c r="EB56" i="1"/>
  <c r="DY56" i="1"/>
  <c r="EA56" i="1"/>
  <c r="DZ56" i="1"/>
  <c r="EC56" i="1"/>
  <c r="BE52" i="8"/>
  <c r="AY52" i="8"/>
  <c r="BY52" i="8"/>
  <c r="BZ52" i="8" s="1"/>
  <c r="EG51" i="10"/>
  <c r="EH51" i="10" s="1"/>
  <c r="EI51" i="10" s="1"/>
  <c r="EJ51" i="10" s="1"/>
  <c r="AV51" i="10" s="1"/>
  <c r="U51" i="10" s="1"/>
  <c r="X51" i="10" s="1"/>
  <c r="EB52" i="9"/>
  <c r="EC52" i="9" s="1"/>
  <c r="ED52" i="9" s="1"/>
  <c r="EE52" i="9" s="1"/>
  <c r="AQ52" i="9" s="1"/>
  <c r="P52" i="9" s="1"/>
  <c r="S52" i="9" s="1"/>
  <c r="CB56" i="3"/>
  <c r="CC56" i="3" s="1"/>
  <c r="CE56" i="3" s="1"/>
  <c r="CF56" i="3" s="1"/>
  <c r="CG56" i="3" s="1"/>
  <c r="CI56" i="3" s="1"/>
  <c r="E56" i="3" s="1"/>
  <c r="C57" i="3" s="1"/>
  <c r="AI55" i="5" l="1"/>
  <c r="AK55" i="5"/>
  <c r="AM55" i="5" s="1"/>
  <c r="AG54" i="7"/>
  <c r="AI54" i="7" s="1"/>
  <c r="AJ54" i="7" s="1"/>
  <c r="DO54" i="7"/>
  <c r="DN54" i="7"/>
  <c r="DR54" i="7"/>
  <c r="BH56" i="2"/>
  <c r="BJ56" i="2" s="1"/>
  <c r="BK56" i="2" s="1"/>
  <c r="DP54" i="7"/>
  <c r="AH55" i="5"/>
  <c r="AJ55" i="5" s="1"/>
  <c r="DH54" i="6"/>
  <c r="DK54" i="6"/>
  <c r="DG54" i="6"/>
  <c r="DI54" i="6"/>
  <c r="DB54" i="7"/>
  <c r="DF54" i="7" s="1"/>
  <c r="DA54" i="6"/>
  <c r="AO54" i="7"/>
  <c r="CY54" i="6"/>
  <c r="CX54" i="6"/>
  <c r="CS54" i="7"/>
  <c r="CT54" i="7" s="1"/>
  <c r="CZ54" i="6"/>
  <c r="AM55" i="4"/>
  <c r="AO55" i="4"/>
  <c r="AL55" i="4"/>
  <c r="AP55" i="4"/>
  <c r="DC55" i="4"/>
  <c r="DD55" i="4" s="1"/>
  <c r="DL55" i="4"/>
  <c r="DM55" i="4" s="1"/>
  <c r="DW55" i="4"/>
  <c r="DX55" i="4" s="1"/>
  <c r="AD55" i="4"/>
  <c r="BX55" i="4" s="1"/>
  <c r="AM54" i="6"/>
  <c r="DW54" i="6"/>
  <c r="DX54" i="6" s="1"/>
  <c r="AD54" i="6"/>
  <c r="AZ55" i="5"/>
  <c r="AL54" i="6"/>
  <c r="AP54" i="6"/>
  <c r="AO54" i="6"/>
  <c r="BB55" i="5"/>
  <c r="BT55" i="5"/>
  <c r="AL54" i="7"/>
  <c r="AK54" i="7"/>
  <c r="ED56" i="1"/>
  <c r="EE56" i="1" s="1"/>
  <c r="EF56" i="1" s="1"/>
  <c r="EG56" i="1" s="1"/>
  <c r="AS56" i="1" s="1"/>
  <c r="R56" i="1" s="1"/>
  <c r="U56" i="1" s="1"/>
  <c r="AV56" i="1" s="1"/>
  <c r="BH56" i="1"/>
  <c r="BI56" i="1" s="1"/>
  <c r="EE56" i="2"/>
  <c r="EA56" i="2"/>
  <c r="EB56" i="2"/>
  <c r="ED56" i="2"/>
  <c r="EC56" i="2"/>
  <c r="DJ55" i="5"/>
  <c r="DK55" i="5" s="1"/>
  <c r="X54" i="7"/>
  <c r="Z54" i="7" s="1"/>
  <c r="AT52" i="9"/>
  <c r="AY51" i="10"/>
  <c r="BB52" i="8"/>
  <c r="BC52" i="8" s="1"/>
  <c r="AZ52" i="8"/>
  <c r="BA52" i="8" s="1"/>
  <c r="BQ52" i="8"/>
  <c r="BL52" i="8"/>
  <c r="BM52" i="8" s="1"/>
  <c r="DS54" i="7" l="1"/>
  <c r="DT54" i="7" s="1"/>
  <c r="BC55" i="5"/>
  <c r="BE55" i="5" s="1"/>
  <c r="DL54" i="6"/>
  <c r="DM54" i="6" s="1"/>
  <c r="DC54" i="7"/>
  <c r="DE54" i="7"/>
  <c r="DG54" i="7"/>
  <c r="DD54" i="7"/>
  <c r="DC54" i="6"/>
  <c r="DD54" i="6" s="1"/>
  <c r="CW54" i="7"/>
  <c r="CX54" i="7"/>
  <c r="CU54" i="7"/>
  <c r="CV54" i="7"/>
  <c r="AN55" i="4"/>
  <c r="AQ55" i="4"/>
  <c r="DN55" i="4"/>
  <c r="DO55" i="4" s="1"/>
  <c r="EW55" i="4" s="1"/>
  <c r="EX55" i="4" s="1"/>
  <c r="EY55" i="4" s="1"/>
  <c r="EZ55" i="4" s="1"/>
  <c r="BD55" i="5"/>
  <c r="BF55" i="5" s="1"/>
  <c r="BG55" i="5" s="1"/>
  <c r="AN54" i="6"/>
  <c r="AQ54" i="6"/>
  <c r="BX54" i="6"/>
  <c r="AM54" i="7"/>
  <c r="BB54" i="7" s="1"/>
  <c r="EF56" i="2"/>
  <c r="EG56" i="2" s="1"/>
  <c r="EH56" i="2" s="1"/>
  <c r="EI56" i="2" s="1"/>
  <c r="AU56" i="2" s="1"/>
  <c r="T56" i="2" s="1"/>
  <c r="W56" i="2" s="1"/>
  <c r="BC56" i="1"/>
  <c r="AW56" i="1"/>
  <c r="BW56" i="1"/>
  <c r="BX56" i="1" s="1"/>
  <c r="ES55" i="5"/>
  <c r="ET55" i="5" s="1"/>
  <c r="EU55" i="5" s="1"/>
  <c r="EV55" i="5" s="1"/>
  <c r="DU55" i="5"/>
  <c r="DV55" i="5" s="1"/>
  <c r="BT54" i="7"/>
  <c r="BO52" i="8"/>
  <c r="BN52" i="8"/>
  <c r="BS52" i="8"/>
  <c r="BR52" i="8"/>
  <c r="BA52" i="9"/>
  <c r="AU52" i="9"/>
  <c r="BU52" i="9"/>
  <c r="BV52" i="9" s="1"/>
  <c r="BF51" i="10"/>
  <c r="AZ51" i="10"/>
  <c r="BZ51" i="10"/>
  <c r="CA51" i="10" s="1"/>
  <c r="F56" i="3"/>
  <c r="H56" i="4" s="1"/>
  <c r="G57" i="3"/>
  <c r="I57" i="3" s="1"/>
  <c r="DN54" i="6" l="1"/>
  <c r="DO54" i="6" s="1"/>
  <c r="DY54" i="6" s="1"/>
  <c r="DZ54" i="6" s="1"/>
  <c r="EB54" i="6" s="1"/>
  <c r="DH54" i="7"/>
  <c r="DI54" i="7" s="1"/>
  <c r="BG55" i="4"/>
  <c r="BI55" i="4" s="1"/>
  <c r="CY54" i="7"/>
  <c r="CZ54" i="7" s="1"/>
  <c r="DJ54" i="7" s="1"/>
  <c r="DK54" i="7" s="1"/>
  <c r="ES54" i="7" s="1"/>
  <c r="ET54" i="7" s="1"/>
  <c r="EU54" i="7" s="1"/>
  <c r="EV54" i="7" s="1"/>
  <c r="BF55" i="4"/>
  <c r="BD55" i="4"/>
  <c r="DY55" i="4"/>
  <c r="DZ55" i="4" s="1"/>
  <c r="BG54" i="6"/>
  <c r="BI54" i="6" s="1"/>
  <c r="BF54" i="6"/>
  <c r="BD54" i="6"/>
  <c r="BC54" i="7"/>
  <c r="BE54" i="7" s="1"/>
  <c r="AZ54" i="7"/>
  <c r="AX56" i="2"/>
  <c r="BT52" i="8"/>
  <c r="AZ56" i="1"/>
  <c r="BA56" i="1" s="1"/>
  <c r="AX56" i="1"/>
  <c r="AY56" i="1" s="1"/>
  <c r="BO56" i="1"/>
  <c r="BJ56" i="1"/>
  <c r="BK56" i="1" s="1"/>
  <c r="EA55" i="5"/>
  <c r="DX55" i="5"/>
  <c r="DY55" i="5"/>
  <c r="DZ55" i="5"/>
  <c r="DW55" i="5"/>
  <c r="BP52" i="8"/>
  <c r="BC51" i="10"/>
  <c r="BD51" i="10" s="1"/>
  <c r="BA51" i="10"/>
  <c r="BB51" i="10" s="1"/>
  <c r="BR51" i="10"/>
  <c r="BM51" i="10"/>
  <c r="BN51" i="10" s="1"/>
  <c r="AX52" i="9"/>
  <c r="AY52" i="9" s="1"/>
  <c r="AV52" i="9"/>
  <c r="AW52" i="9" s="1"/>
  <c r="BM52" i="9"/>
  <c r="BH52" i="9"/>
  <c r="BI52" i="9" s="1"/>
  <c r="EI57" i="3"/>
  <c r="M57" i="3"/>
  <c r="CQ57" i="3"/>
  <c r="BH55" i="4" l="1"/>
  <c r="BJ55" i="4" s="1"/>
  <c r="ED54" i="6"/>
  <c r="EC54" i="6"/>
  <c r="EW54" i="6"/>
  <c r="EX54" i="6" s="1"/>
  <c r="EY54" i="6" s="1"/>
  <c r="EZ54" i="6" s="1"/>
  <c r="EA54" i="6"/>
  <c r="EE54" i="6"/>
  <c r="BK55" i="4"/>
  <c r="DU54" i="7"/>
  <c r="DV54" i="7" s="1"/>
  <c r="DW54" i="7" s="1"/>
  <c r="BH54" i="6"/>
  <c r="BJ54" i="6" s="1"/>
  <c r="BK54" i="6" s="1"/>
  <c r="EE55" i="4"/>
  <c r="ED55" i="4"/>
  <c r="EB55" i="4"/>
  <c r="EC55" i="4"/>
  <c r="EA55" i="4"/>
  <c r="BD54" i="7"/>
  <c r="BF54" i="7" s="1"/>
  <c r="BG54" i="7" s="1"/>
  <c r="BU52" i="8"/>
  <c r="CH52" i="8" s="1"/>
  <c r="BY56" i="2"/>
  <c r="BZ56" i="2" s="1"/>
  <c r="AY56" i="2"/>
  <c r="BE56" i="2"/>
  <c r="BM56" i="1"/>
  <c r="BL56" i="1"/>
  <c r="BQ56" i="1"/>
  <c r="BP56" i="1"/>
  <c r="EB55" i="5"/>
  <c r="EC55" i="5" s="1"/>
  <c r="ED55" i="5" s="1"/>
  <c r="EE55" i="5" s="1"/>
  <c r="AQ55" i="5" s="1"/>
  <c r="P55" i="5" s="1"/>
  <c r="BV52" i="8"/>
  <c r="BW52" i="8" s="1"/>
  <c r="BK52" i="9"/>
  <c r="BJ52" i="9"/>
  <c r="BN52" i="9"/>
  <c r="BO52" i="9"/>
  <c r="BO51" i="10"/>
  <c r="BP51" i="10"/>
  <c r="BS51" i="10"/>
  <c r="BT51" i="10"/>
  <c r="DB57" i="3"/>
  <c r="AO57" i="3"/>
  <c r="DM57" i="3"/>
  <c r="CS57" i="3"/>
  <c r="AE57" i="3"/>
  <c r="AF57" i="3"/>
  <c r="O57" i="3"/>
  <c r="T57" i="3"/>
  <c r="V57" i="3" s="1"/>
  <c r="EF54" i="6" l="1"/>
  <c r="EG54" i="6" s="1"/>
  <c r="EH54" i="6" s="1"/>
  <c r="EI54" i="6" s="1"/>
  <c r="AU54" i="6" s="1"/>
  <c r="T54" i="6" s="1"/>
  <c r="W54" i="6" s="1"/>
  <c r="AX54" i="6" s="1"/>
  <c r="BE54" i="6" s="1"/>
  <c r="BQ54" i="6" s="1"/>
  <c r="EA54" i="7"/>
  <c r="DZ54" i="7"/>
  <c r="DX54" i="7"/>
  <c r="DY54" i="7"/>
  <c r="CA52" i="8"/>
  <c r="CB52" i="8" s="1"/>
  <c r="CD52" i="8" s="1"/>
  <c r="BY54" i="6"/>
  <c r="BZ54" i="6" s="1"/>
  <c r="AY54" i="6"/>
  <c r="AZ54" i="6" s="1"/>
  <c r="BA54" i="6" s="1"/>
  <c r="EF55" i="4"/>
  <c r="EG55" i="4" s="1"/>
  <c r="EH55" i="4" s="1"/>
  <c r="EI55" i="4" s="1"/>
  <c r="AU55" i="4" s="1"/>
  <c r="T55" i="4" s="1"/>
  <c r="W55" i="4" s="1"/>
  <c r="AX55" i="4" s="1"/>
  <c r="BE55" i="4" s="1"/>
  <c r="BN56" i="1"/>
  <c r="S55" i="5"/>
  <c r="AT55" i="5" s="1"/>
  <c r="BL56" i="2"/>
  <c r="BM56" i="2" s="1"/>
  <c r="BQ56" i="2"/>
  <c r="AZ56" i="2"/>
  <c r="BA56" i="2" s="1"/>
  <c r="BB56" i="2"/>
  <c r="BC56" i="2" s="1"/>
  <c r="BR56" i="1"/>
  <c r="BP52" i="9"/>
  <c r="BQ51" i="10"/>
  <c r="BU51" i="10"/>
  <c r="BL52" i="9"/>
  <c r="AG57" i="3"/>
  <c r="DR57" i="3"/>
  <c r="DP57" i="3"/>
  <c r="DN57" i="3"/>
  <c r="DO57" i="3"/>
  <c r="DQ57" i="3"/>
  <c r="CX57" i="3"/>
  <c r="CT57" i="3"/>
  <c r="CV57" i="3"/>
  <c r="CU57" i="3"/>
  <c r="CW57" i="3"/>
  <c r="DG57" i="3"/>
  <c r="DC57" i="3"/>
  <c r="DE57" i="3"/>
  <c r="DD57" i="3"/>
  <c r="DF57" i="3"/>
  <c r="Y57" i="3"/>
  <c r="Q57" i="3"/>
  <c r="R57" i="3" s="1"/>
  <c r="AS57" i="3" s="1"/>
  <c r="W57" i="3"/>
  <c r="AL57" i="3" s="1"/>
  <c r="BL54" i="6" l="1"/>
  <c r="BM54" i="6" s="1"/>
  <c r="EB54" i="7"/>
  <c r="EC54" i="7" s="1"/>
  <c r="ED54" i="7" s="1"/>
  <c r="EE54" i="7" s="1"/>
  <c r="AQ54" i="7" s="1"/>
  <c r="P54" i="7" s="1"/>
  <c r="S54" i="7" s="1"/>
  <c r="AT54" i="7" s="1"/>
  <c r="BA54" i="7" s="1"/>
  <c r="CE52" i="8"/>
  <c r="CF52" i="8" s="1"/>
  <c r="CG52" i="8" s="1"/>
  <c r="CI52" i="8" s="1"/>
  <c r="CJ52" i="8" s="1"/>
  <c r="CK52" i="8" s="1"/>
  <c r="CM52" i="8" s="1"/>
  <c r="E52" i="8" s="1"/>
  <c r="C53" i="8" s="1"/>
  <c r="BY55" i="4"/>
  <c r="BZ55" i="4" s="1"/>
  <c r="AY55" i="4"/>
  <c r="AZ55" i="4" s="1"/>
  <c r="BA55" i="4" s="1"/>
  <c r="BB54" i="6"/>
  <c r="BC54" i="6" s="1"/>
  <c r="BT56" i="1"/>
  <c r="BU56" i="1" s="1"/>
  <c r="BQ55" i="4"/>
  <c r="BL55" i="4"/>
  <c r="BM55" i="4" s="1"/>
  <c r="BA55" i="5"/>
  <c r="BM55" i="5" s="1"/>
  <c r="AU55" i="5"/>
  <c r="AX55" i="5" s="1"/>
  <c r="AY55" i="5" s="1"/>
  <c r="BU55" i="5"/>
  <c r="BV55" i="5" s="1"/>
  <c r="BS54" i="6"/>
  <c r="BR54" i="6"/>
  <c r="BO54" i="6"/>
  <c r="BN54" i="6"/>
  <c r="BS56" i="1"/>
  <c r="CF56" i="1" s="1"/>
  <c r="BR56" i="2"/>
  <c r="BS56" i="2"/>
  <c r="BO56" i="2"/>
  <c r="BN56" i="2"/>
  <c r="BW51" i="10"/>
  <c r="BX51" i="10" s="1"/>
  <c r="BR52" i="9"/>
  <c r="BS52" i="9" s="1"/>
  <c r="BQ52" i="9"/>
  <c r="BV51" i="10"/>
  <c r="AI57" i="3"/>
  <c r="CY57" i="3"/>
  <c r="CZ57" i="3" s="1"/>
  <c r="AK57" i="3"/>
  <c r="AM57" i="3" s="1"/>
  <c r="X57" i="3"/>
  <c r="Z57" i="3" s="1"/>
  <c r="AH57" i="3"/>
  <c r="DS57" i="3"/>
  <c r="DT57" i="3" s="1"/>
  <c r="DH57" i="3"/>
  <c r="DI57" i="3" s="1"/>
  <c r="BU54" i="7" l="1"/>
  <c r="BV54" i="7" s="1"/>
  <c r="AU54" i="7"/>
  <c r="BB55" i="4"/>
  <c r="BC55" i="4" s="1"/>
  <c r="AZ57" i="3"/>
  <c r="BP56" i="2"/>
  <c r="BY56" i="1"/>
  <c r="BZ56" i="1" s="1"/>
  <c r="CC56" i="1" s="1"/>
  <c r="BP54" i="6"/>
  <c r="BH55" i="5"/>
  <c r="BI55" i="5" s="1"/>
  <c r="BK55" i="5" s="1"/>
  <c r="AV55" i="5"/>
  <c r="AW55" i="5" s="1"/>
  <c r="BO55" i="4"/>
  <c r="BN55" i="4"/>
  <c r="BT54" i="6"/>
  <c r="BR55" i="4"/>
  <c r="BS55" i="4"/>
  <c r="AJ57" i="3"/>
  <c r="BC57" i="3" s="1"/>
  <c r="BT56" i="2"/>
  <c r="BO55" i="5"/>
  <c r="BN55" i="5"/>
  <c r="AX54" i="7"/>
  <c r="AY54" i="7" s="1"/>
  <c r="AV54" i="7"/>
  <c r="AW54" i="7" s="1"/>
  <c r="BM54" i="7"/>
  <c r="BH54" i="7"/>
  <c r="BI54" i="7" s="1"/>
  <c r="CI51" i="10"/>
  <c r="CB51" i="10"/>
  <c r="CC51" i="10" s="1"/>
  <c r="CD52" i="9"/>
  <c r="BW52" i="9"/>
  <c r="BX52" i="9" s="1"/>
  <c r="DJ57" i="3"/>
  <c r="DK57" i="3" s="1"/>
  <c r="BT57" i="3"/>
  <c r="BB57" i="3"/>
  <c r="CB56" i="1" l="1"/>
  <c r="BU54" i="6"/>
  <c r="BP55" i="4"/>
  <c r="BP55" i="5"/>
  <c r="BJ55" i="5"/>
  <c r="BL55" i="5" s="1"/>
  <c r="BR55" i="5" s="1"/>
  <c r="BS55" i="5" s="1"/>
  <c r="BV54" i="6"/>
  <c r="BW54" i="6" s="1"/>
  <c r="CA54" i="6"/>
  <c r="CB54" i="6" s="1"/>
  <c r="CE54" i="6" s="1"/>
  <c r="CH54" i="6"/>
  <c r="BT55" i="4"/>
  <c r="BV56" i="2"/>
  <c r="BW56" i="2" s="1"/>
  <c r="BU56" i="2"/>
  <c r="BO54" i="7"/>
  <c r="BN54" i="7"/>
  <c r="CD56" i="1"/>
  <c r="CE56" i="1" s="1"/>
  <c r="CG56" i="1" s="1"/>
  <c r="CH56" i="1" s="1"/>
  <c r="CI56" i="1" s="1"/>
  <c r="CK56" i="1" s="1"/>
  <c r="E56" i="1" s="1"/>
  <c r="BK54" i="7"/>
  <c r="BJ54" i="7"/>
  <c r="CF51" i="10"/>
  <c r="CE51" i="10"/>
  <c r="F52" i="8"/>
  <c r="I52" i="8" s="1"/>
  <c r="J52" i="8" s="1"/>
  <c r="D52" i="10" s="1"/>
  <c r="BZ52" i="9"/>
  <c r="CA52" i="9"/>
  <c r="K53" i="8"/>
  <c r="M53" i="8" s="1"/>
  <c r="DU57" i="3"/>
  <c r="DV57" i="3" s="1"/>
  <c r="ES57" i="3"/>
  <c r="BD57" i="3"/>
  <c r="BE57" i="3"/>
  <c r="BU55" i="4" l="1"/>
  <c r="CH55" i="4" s="1"/>
  <c r="BV55" i="4"/>
  <c r="BW55" i="4" s="1"/>
  <c r="CD54" i="6"/>
  <c r="CF54" i="6" s="1"/>
  <c r="CG54" i="6" s="1"/>
  <c r="CI54" i="6" s="1"/>
  <c r="CJ54" i="6" s="1"/>
  <c r="CK54" i="6" s="1"/>
  <c r="CM54" i="6" s="1"/>
  <c r="E54" i="6" s="1"/>
  <c r="C55" i="6" s="1"/>
  <c r="BQ55" i="5"/>
  <c r="BW55" i="5" s="1"/>
  <c r="BX55" i="5" s="1"/>
  <c r="BP54" i="7"/>
  <c r="CH56" i="2"/>
  <c r="CA56" i="2"/>
  <c r="CB56" i="2" s="1"/>
  <c r="C57" i="1"/>
  <c r="F56" i="1"/>
  <c r="H56" i="2" s="1"/>
  <c r="BL54" i="7"/>
  <c r="CB52" i="9"/>
  <c r="CC52" i="9" s="1"/>
  <c r="CE52" i="9" s="1"/>
  <c r="CF52" i="9" s="1"/>
  <c r="CG52" i="9" s="1"/>
  <c r="CU53" i="8"/>
  <c r="EM53" i="8"/>
  <c r="Q53" i="8"/>
  <c r="CG51" i="10"/>
  <c r="CH51" i="10" s="1"/>
  <c r="CJ51" i="10" s="1"/>
  <c r="CK51" i="10" s="1"/>
  <c r="CL51" i="10" s="1"/>
  <c r="CN51" i="10" s="1"/>
  <c r="E51" i="10" s="1"/>
  <c r="BF57" i="3"/>
  <c r="BG57" i="3" s="1"/>
  <c r="ET57" i="3"/>
  <c r="EU57" i="3" s="1"/>
  <c r="EV57" i="3" s="1"/>
  <c r="EA57" i="3"/>
  <c r="DY57" i="3"/>
  <c r="DX57" i="3"/>
  <c r="DZ57" i="3"/>
  <c r="DW57" i="3"/>
  <c r="CD55" i="5" l="1"/>
  <c r="CA55" i="4"/>
  <c r="CB55" i="4" s="1"/>
  <c r="CE55" i="4" s="1"/>
  <c r="CI52" i="9"/>
  <c r="E52" i="9" s="1"/>
  <c r="C53" i="9" s="1"/>
  <c r="G53" i="9" s="1"/>
  <c r="I53" i="9" s="1"/>
  <c r="CE56" i="2"/>
  <c r="CD56" i="2"/>
  <c r="CA55" i="5"/>
  <c r="BZ55" i="5"/>
  <c r="G57" i="1"/>
  <c r="K57" i="1" s="1"/>
  <c r="BR54" i="7"/>
  <c r="BS54" i="7" s="1"/>
  <c r="BQ54" i="7"/>
  <c r="DQ53" i="8"/>
  <c r="DF53" i="8"/>
  <c r="CW53" i="8"/>
  <c r="AS53" i="8"/>
  <c r="C52" i="10"/>
  <c r="EB57" i="3"/>
  <c r="EC57" i="3" s="1"/>
  <c r="ED57" i="3" s="1"/>
  <c r="EE57" i="3" s="1"/>
  <c r="AQ57" i="3" s="1"/>
  <c r="P57" i="3" s="1"/>
  <c r="X53" i="8"/>
  <c r="Z53" i="8" s="1"/>
  <c r="S53" i="8"/>
  <c r="AI53" i="8"/>
  <c r="AJ53" i="8"/>
  <c r="CD55" i="4" l="1"/>
  <c r="CF55" i="4" s="1"/>
  <c r="CG55" i="4" s="1"/>
  <c r="CI55" i="4" s="1"/>
  <c r="CJ55" i="4" s="1"/>
  <c r="CK55" i="4" s="1"/>
  <c r="CF56" i="2"/>
  <c r="CG56" i="2" s="1"/>
  <c r="CI56" i="2" s="1"/>
  <c r="CJ56" i="2" s="1"/>
  <c r="CK56" i="2" s="1"/>
  <c r="CM56" i="2" s="1"/>
  <c r="E56" i="2" s="1"/>
  <c r="C57" i="2" s="1"/>
  <c r="CB55" i="5"/>
  <c r="CC55" i="5" s="1"/>
  <c r="CE55" i="5" s="1"/>
  <c r="CF55" i="5" s="1"/>
  <c r="CG55" i="5" s="1"/>
  <c r="S57" i="3"/>
  <c r="AT57" i="3" s="1"/>
  <c r="F52" i="9"/>
  <c r="H52" i="10" s="1"/>
  <c r="CS57" i="1"/>
  <c r="EK57" i="1"/>
  <c r="O57" i="1"/>
  <c r="F54" i="6"/>
  <c r="I54" i="6" s="1"/>
  <c r="J54" i="6" s="1"/>
  <c r="D54" i="8" s="1"/>
  <c r="D54" i="9" s="1"/>
  <c r="G54" i="10" s="1"/>
  <c r="CD54" i="7"/>
  <c r="BW54" i="7"/>
  <c r="BX54" i="7" s="1"/>
  <c r="AA53" i="8"/>
  <c r="AO53" i="8" s="1"/>
  <c r="L52" i="10"/>
  <c r="N52" i="10" s="1"/>
  <c r="F51" i="10"/>
  <c r="DJ53" i="8"/>
  <c r="DK53" i="8"/>
  <c r="DI53" i="8"/>
  <c r="DG53" i="8"/>
  <c r="DH53" i="8"/>
  <c r="DT53" i="8"/>
  <c r="DS53" i="8"/>
  <c r="DV53" i="8"/>
  <c r="DU53" i="8"/>
  <c r="DR53" i="8"/>
  <c r="DB53" i="8"/>
  <c r="CZ53" i="8"/>
  <c r="CX53" i="8"/>
  <c r="CY53" i="8"/>
  <c r="DA53" i="8"/>
  <c r="AK53" i="8"/>
  <c r="AC53" i="8"/>
  <c r="U53" i="8"/>
  <c r="V53" i="8" s="1"/>
  <c r="AW53" i="8" s="1"/>
  <c r="CQ53" i="9"/>
  <c r="EI53" i="9"/>
  <c r="M53" i="9"/>
  <c r="I51" i="10" l="1"/>
  <c r="J51" i="10" s="1"/>
  <c r="K51" i="10" s="1"/>
  <c r="I51" i="1" s="1"/>
  <c r="CI55" i="5"/>
  <c r="E55" i="5" s="1"/>
  <c r="C56" i="5" s="1"/>
  <c r="CM55" i="4"/>
  <c r="E55" i="4" s="1"/>
  <c r="C56" i="4" s="1"/>
  <c r="F56" i="2"/>
  <c r="I56" i="2" s="1"/>
  <c r="K57" i="2"/>
  <c r="M57" i="2" s="1"/>
  <c r="CU57" i="2" s="1"/>
  <c r="AU57" i="3"/>
  <c r="AV57" i="3" s="1"/>
  <c r="AW57" i="3" s="1"/>
  <c r="BU57" i="3"/>
  <c r="BV57" i="3" s="1"/>
  <c r="BA57" i="3"/>
  <c r="BH57" i="3" s="1"/>
  <c r="BI57" i="3" s="1"/>
  <c r="AM53" i="8"/>
  <c r="BZ54" i="7"/>
  <c r="CA54" i="7"/>
  <c r="Q57" i="1"/>
  <c r="AH57" i="1"/>
  <c r="AG57" i="1"/>
  <c r="V57" i="1"/>
  <c r="X57" i="1" s="1"/>
  <c r="AP53" i="8"/>
  <c r="AQ53" i="8" s="1"/>
  <c r="AB53" i="8"/>
  <c r="AD53" i="8" s="1"/>
  <c r="DO57" i="1"/>
  <c r="DD57" i="1"/>
  <c r="CU57" i="1"/>
  <c r="AQ57" i="1"/>
  <c r="AL53" i="8"/>
  <c r="DL53" i="8"/>
  <c r="DM53" i="8" s="1"/>
  <c r="DC53" i="8"/>
  <c r="DD53" i="8" s="1"/>
  <c r="T53" i="9"/>
  <c r="V53" i="9" s="1"/>
  <c r="AF53" i="9"/>
  <c r="AE53" i="9"/>
  <c r="O53" i="9"/>
  <c r="DW53" i="8"/>
  <c r="DX53" i="8" s="1"/>
  <c r="R52" i="10"/>
  <c r="CV52" i="10"/>
  <c r="EN52" i="10"/>
  <c r="AO53" i="9"/>
  <c r="CS53" i="9"/>
  <c r="DB53" i="9"/>
  <c r="DM53" i="9"/>
  <c r="J56" i="2" l="1"/>
  <c r="D56" i="4" s="1"/>
  <c r="K56" i="4" s="1"/>
  <c r="M56" i="4" s="1"/>
  <c r="F55" i="5"/>
  <c r="H55" i="6" s="1"/>
  <c r="BM57" i="3"/>
  <c r="BN57" i="3" s="1"/>
  <c r="F55" i="4"/>
  <c r="Q57" i="2"/>
  <c r="AJ57" i="2" s="1"/>
  <c r="EM57" i="2"/>
  <c r="AX57" i="3"/>
  <c r="AY57" i="3" s="1"/>
  <c r="AN53" i="8"/>
  <c r="BG53" i="8" s="1"/>
  <c r="BI53" i="8" s="1"/>
  <c r="AI57" i="1"/>
  <c r="Y57" i="1"/>
  <c r="AN57" i="1" s="1"/>
  <c r="DH57" i="1"/>
  <c r="DF57" i="1"/>
  <c r="DI57" i="1"/>
  <c r="DG57" i="1"/>
  <c r="DE57" i="1"/>
  <c r="DP57" i="1"/>
  <c r="DS57" i="1"/>
  <c r="DR57" i="1"/>
  <c r="DQ57" i="1"/>
  <c r="DT57" i="1"/>
  <c r="DQ57" i="2"/>
  <c r="AS57" i="2"/>
  <c r="DF57" i="2"/>
  <c r="CW57" i="2"/>
  <c r="W53" i="9"/>
  <c r="AK53" i="9" s="1"/>
  <c r="S57" i="1"/>
  <c r="T57" i="1" s="1"/>
  <c r="AU57" i="1" s="1"/>
  <c r="AA57" i="1"/>
  <c r="CV57" i="1"/>
  <c r="CZ57" i="1"/>
  <c r="CW57" i="1"/>
  <c r="CY57" i="1"/>
  <c r="CX57" i="1"/>
  <c r="CB54" i="7"/>
  <c r="CC54" i="7" s="1"/>
  <c r="CE54" i="7" s="1"/>
  <c r="CF54" i="7" s="1"/>
  <c r="CG54" i="7" s="1"/>
  <c r="CI54" i="7" s="1"/>
  <c r="E54" i="7" s="1"/>
  <c r="C55" i="7" s="1"/>
  <c r="DN53" i="8"/>
  <c r="DO53" i="8" s="1"/>
  <c r="EW53" i="8" s="1"/>
  <c r="DO53" i="9"/>
  <c r="DN53" i="9"/>
  <c r="DP53" i="9"/>
  <c r="DQ53" i="9"/>
  <c r="DR53" i="9"/>
  <c r="DR52" i="10"/>
  <c r="CX52" i="10"/>
  <c r="AT52" i="10"/>
  <c r="DG52" i="10"/>
  <c r="DE53" i="9"/>
  <c r="DG53" i="9"/>
  <c r="DC53" i="9"/>
  <c r="DF53" i="9"/>
  <c r="DD53" i="9"/>
  <c r="AJ52" i="10"/>
  <c r="Y52" i="10"/>
  <c r="AA52" i="10" s="1"/>
  <c r="AK52" i="10"/>
  <c r="T52" i="10"/>
  <c r="CW53" i="9"/>
  <c r="CV53" i="9"/>
  <c r="CU53" i="9"/>
  <c r="CT53" i="9"/>
  <c r="CX53" i="9"/>
  <c r="BF53" i="8"/>
  <c r="BX53" i="8"/>
  <c r="BD53" i="8"/>
  <c r="Y53" i="9"/>
  <c r="Q53" i="9"/>
  <c r="R53" i="9" s="1"/>
  <c r="AS53" i="9" s="1"/>
  <c r="AG53" i="9"/>
  <c r="BK57" i="3"/>
  <c r="BJ57" i="3"/>
  <c r="BO57" i="3"/>
  <c r="I55" i="4" l="1"/>
  <c r="J55" i="4" s="1"/>
  <c r="D55" i="6" s="1"/>
  <c r="S57" i="2"/>
  <c r="U57" i="2" s="1"/>
  <c r="V57" i="2" s="1"/>
  <c r="AW57" i="2" s="1"/>
  <c r="AI57" i="2"/>
  <c r="AK57" i="2" s="1"/>
  <c r="X57" i="2"/>
  <c r="Z57" i="2" s="1"/>
  <c r="D56" i="5"/>
  <c r="G56" i="5" s="1"/>
  <c r="I56" i="5" s="1"/>
  <c r="AH53" i="9"/>
  <c r="AM57" i="1"/>
  <c r="AO57" i="1" s="1"/>
  <c r="AI53" i="9"/>
  <c r="AL53" i="9"/>
  <c r="AM53" i="9" s="1"/>
  <c r="Z57" i="1"/>
  <c r="AB57" i="1" s="1"/>
  <c r="X53" i="9"/>
  <c r="Z53" i="9" s="1"/>
  <c r="BT53" i="9" s="1"/>
  <c r="BL57" i="3"/>
  <c r="AK57" i="1"/>
  <c r="AJ57" i="1"/>
  <c r="DA57" i="1"/>
  <c r="DB57" i="1" s="1"/>
  <c r="DJ57" i="1"/>
  <c r="DK57" i="1" s="1"/>
  <c r="DU57" i="1"/>
  <c r="DV57" i="1" s="1"/>
  <c r="AC57" i="2"/>
  <c r="DA57" i="2"/>
  <c r="CY57" i="2"/>
  <c r="CZ57" i="2"/>
  <c r="CX57" i="2"/>
  <c r="DB57" i="2"/>
  <c r="DK57" i="2"/>
  <c r="DH57" i="2"/>
  <c r="DI57" i="2"/>
  <c r="DG57" i="2"/>
  <c r="DJ57" i="2"/>
  <c r="DR57" i="2"/>
  <c r="DV57" i="2"/>
  <c r="DU57" i="2"/>
  <c r="DS57" i="2"/>
  <c r="DT57" i="2"/>
  <c r="BH53" i="8"/>
  <c r="BJ53" i="8" s="1"/>
  <c r="BK53" i="8" s="1"/>
  <c r="DY53" i="8"/>
  <c r="DZ53" i="8" s="1"/>
  <c r="ED53" i="8" s="1"/>
  <c r="AB52" i="10"/>
  <c r="AP52" i="10" s="1"/>
  <c r="AL52" i="10"/>
  <c r="DS53" i="9"/>
  <c r="DT53" i="9" s="1"/>
  <c r="DK52" i="10"/>
  <c r="DH52" i="10"/>
  <c r="DL52" i="10"/>
  <c r="DJ52" i="10"/>
  <c r="DI52" i="10"/>
  <c r="DH53" i="9"/>
  <c r="DI53" i="9" s="1"/>
  <c r="DC52" i="10"/>
  <c r="DA52" i="10"/>
  <c r="CY52" i="10"/>
  <c r="DB52" i="10"/>
  <c r="CZ52" i="10"/>
  <c r="EX53" i="8"/>
  <c r="EY53" i="8" s="1"/>
  <c r="EZ53" i="8" s="1"/>
  <c r="CY53" i="9"/>
  <c r="CZ53" i="9" s="1"/>
  <c r="DV52" i="10"/>
  <c r="DS52" i="10"/>
  <c r="DT52" i="10"/>
  <c r="DW52" i="10"/>
  <c r="DU52" i="10"/>
  <c r="V52" i="10"/>
  <c r="W52" i="10" s="1"/>
  <c r="AX52" i="10" s="1"/>
  <c r="AD52" i="10"/>
  <c r="BP57" i="3"/>
  <c r="K55" i="6" l="1"/>
  <c r="M55" i="6" s="1"/>
  <c r="EM55" i="6" s="1"/>
  <c r="D55" i="7"/>
  <c r="G55" i="8" s="1"/>
  <c r="AA57" i="2"/>
  <c r="AP57" i="2" s="1"/>
  <c r="DL57" i="1"/>
  <c r="DM57" i="1" s="1"/>
  <c r="EU57" i="1" s="1"/>
  <c r="CU56" i="4"/>
  <c r="Q56" i="4"/>
  <c r="EM56" i="4"/>
  <c r="G56" i="6"/>
  <c r="BD57" i="1"/>
  <c r="BV57" i="1"/>
  <c r="AJ53" i="9"/>
  <c r="BC53" i="9" s="1"/>
  <c r="BQ57" i="3"/>
  <c r="BW57" i="3" s="1"/>
  <c r="BX57" i="3" s="1"/>
  <c r="AL57" i="1"/>
  <c r="BE57" i="1" s="1"/>
  <c r="BB57" i="1"/>
  <c r="BR57" i="3"/>
  <c r="BS57" i="3" s="1"/>
  <c r="DW57" i="2"/>
  <c r="DX57" i="2" s="1"/>
  <c r="DC57" i="2"/>
  <c r="DD57" i="2" s="1"/>
  <c r="DL57" i="2"/>
  <c r="DM57" i="2" s="1"/>
  <c r="AN52" i="10"/>
  <c r="EE53" i="8"/>
  <c r="AM52" i="10"/>
  <c r="EA53" i="8"/>
  <c r="EC53" i="8"/>
  <c r="EB53" i="8"/>
  <c r="F54" i="7"/>
  <c r="H54" i="8" s="1"/>
  <c r="AQ52" i="10"/>
  <c r="AR52" i="10" s="1"/>
  <c r="AC52" i="10"/>
  <c r="AE52" i="10" s="1"/>
  <c r="BY52" i="10" s="1"/>
  <c r="AZ53" i="9"/>
  <c r="DX52" i="10"/>
  <c r="DY52" i="10" s="1"/>
  <c r="DD52" i="10"/>
  <c r="DE52" i="10" s="1"/>
  <c r="DM52" i="10"/>
  <c r="DN52" i="10" s="1"/>
  <c r="BB53" i="9"/>
  <c r="DJ53" i="9"/>
  <c r="DK53" i="9" s="1"/>
  <c r="G55" i="7" l="1"/>
  <c r="I55" i="7" s="1"/>
  <c r="M55" i="7" s="1"/>
  <c r="O55" i="7" s="1"/>
  <c r="AB57" i="2"/>
  <c r="AD57" i="2" s="1"/>
  <c r="AL57" i="2"/>
  <c r="Q55" i="6"/>
  <c r="X55" i="6" s="1"/>
  <c r="Z55" i="6" s="1"/>
  <c r="CU55" i="6"/>
  <c r="DF55" i="6" s="1"/>
  <c r="AO57" i="2"/>
  <c r="AQ57" i="2" s="1"/>
  <c r="BD57" i="2" s="1"/>
  <c r="AM57" i="2"/>
  <c r="AN57" i="2" s="1"/>
  <c r="DW57" i="1"/>
  <c r="DX57" i="1" s="1"/>
  <c r="EC57" i="1" s="1"/>
  <c r="CD57" i="3"/>
  <c r="M56" i="5"/>
  <c r="EI56" i="5"/>
  <c r="CQ56" i="5"/>
  <c r="AJ56" i="4"/>
  <c r="X56" i="4"/>
  <c r="Z56" i="4" s="1"/>
  <c r="AI56" i="4"/>
  <c r="S56" i="4"/>
  <c r="DF56" i="4"/>
  <c r="DQ56" i="4"/>
  <c r="AS56" i="4"/>
  <c r="CW56" i="4"/>
  <c r="AS55" i="6"/>
  <c r="DQ55" i="6"/>
  <c r="BX57" i="2"/>
  <c r="AO52" i="10"/>
  <c r="BH52" i="10" s="1"/>
  <c r="DN57" i="2"/>
  <c r="DO57" i="2" s="1"/>
  <c r="DY57" i="2" s="1"/>
  <c r="DZ57" i="2" s="1"/>
  <c r="EF53" i="8"/>
  <c r="EG53" i="8" s="1"/>
  <c r="EH53" i="8" s="1"/>
  <c r="EI53" i="8" s="1"/>
  <c r="AU53" i="8" s="1"/>
  <c r="T53" i="8" s="1"/>
  <c r="BG57" i="1"/>
  <c r="BF57" i="1"/>
  <c r="EV57" i="1"/>
  <c r="EW57" i="1" s="1"/>
  <c r="EX57" i="1" s="1"/>
  <c r="BE52" i="10"/>
  <c r="DO52" i="10"/>
  <c r="DP52" i="10" s="1"/>
  <c r="EX52" i="10" s="1"/>
  <c r="BG52" i="10"/>
  <c r="BD53" i="9"/>
  <c r="BE53" i="9"/>
  <c r="DU53" i="9"/>
  <c r="DV53" i="9" s="1"/>
  <c r="ES53" i="9"/>
  <c r="CA57" i="3"/>
  <c r="BZ57" i="3"/>
  <c r="AE55" i="7" l="1"/>
  <c r="EI55" i="7"/>
  <c r="CQ55" i="7"/>
  <c r="DM55" i="7" s="1"/>
  <c r="AF55" i="7"/>
  <c r="T55" i="7"/>
  <c r="V55" i="7" s="1"/>
  <c r="W55" i="7" s="1"/>
  <c r="AH55" i="7" s="1"/>
  <c r="CW55" i="6"/>
  <c r="CX55" i="6" s="1"/>
  <c r="BG57" i="2"/>
  <c r="BI57" i="2" s="1"/>
  <c r="EB57" i="1"/>
  <c r="DY57" i="1"/>
  <c r="BF57" i="2"/>
  <c r="EA57" i="1"/>
  <c r="DZ57" i="1"/>
  <c r="AJ55" i="6"/>
  <c r="S55" i="6"/>
  <c r="U55" i="6" s="1"/>
  <c r="V55" i="6" s="1"/>
  <c r="AW55" i="6" s="1"/>
  <c r="AI55" i="6"/>
  <c r="AK56" i="4"/>
  <c r="DG56" i="4"/>
  <c r="DH56" i="4"/>
  <c r="DJ56" i="4"/>
  <c r="DI56" i="4"/>
  <c r="DK56" i="4"/>
  <c r="U56" i="4"/>
  <c r="V56" i="4" s="1"/>
  <c r="AW56" i="4" s="1"/>
  <c r="AC56" i="4"/>
  <c r="AA56" i="4"/>
  <c r="AO56" i="4" s="1"/>
  <c r="CY56" i="4"/>
  <c r="CZ56" i="4"/>
  <c r="DB56" i="4"/>
  <c r="CX56" i="4"/>
  <c r="DA56" i="4"/>
  <c r="DM56" i="5"/>
  <c r="CS56" i="5"/>
  <c r="AO56" i="5"/>
  <c r="DB56" i="5"/>
  <c r="AO55" i="7"/>
  <c r="CS55" i="7"/>
  <c r="CX55" i="7" s="1"/>
  <c r="DR56" i="4"/>
  <c r="DS56" i="4"/>
  <c r="DT56" i="4"/>
  <c r="DV56" i="4"/>
  <c r="DU56" i="4"/>
  <c r="AE56" i="5"/>
  <c r="AF56" i="5"/>
  <c r="O56" i="5"/>
  <c r="T56" i="5"/>
  <c r="V56" i="5" s="1"/>
  <c r="DI55" i="6"/>
  <c r="DJ55" i="6"/>
  <c r="DK55" i="6"/>
  <c r="DH55" i="6"/>
  <c r="DG55" i="6"/>
  <c r="DT55" i="6"/>
  <c r="DS55" i="6"/>
  <c r="DU55" i="6"/>
  <c r="DR55" i="6"/>
  <c r="DV55" i="6"/>
  <c r="DB55" i="6"/>
  <c r="BH57" i="1"/>
  <c r="BI57" i="1" s="1"/>
  <c r="W53" i="8"/>
  <c r="AX53" i="8" s="1"/>
  <c r="DZ52" i="10"/>
  <c r="EA52" i="10" s="1"/>
  <c r="EB52" i="10" s="1"/>
  <c r="EW57" i="2"/>
  <c r="EX57" i="2" s="1"/>
  <c r="EY57" i="2" s="1"/>
  <c r="EZ57" i="2" s="1"/>
  <c r="AG55" i="7"/>
  <c r="Q55" i="7"/>
  <c r="R55" i="7" s="1"/>
  <c r="AS55" i="7" s="1"/>
  <c r="Y55" i="7"/>
  <c r="EB57" i="2"/>
  <c r="EA57" i="2"/>
  <c r="EC57" i="2"/>
  <c r="EE57" i="2"/>
  <c r="ED57" i="2"/>
  <c r="DR55" i="7"/>
  <c r="DP55" i="7"/>
  <c r="DO55" i="7"/>
  <c r="DQ55" i="7"/>
  <c r="DN55" i="7"/>
  <c r="BJ52" i="10"/>
  <c r="BI52" i="10"/>
  <c r="DY53" i="9"/>
  <c r="DZ53" i="9"/>
  <c r="DW53" i="9"/>
  <c r="EA53" i="9"/>
  <c r="DX53" i="9"/>
  <c r="BF53" i="9"/>
  <c r="BG53" i="9" s="1"/>
  <c r="ET53" i="9"/>
  <c r="EU53" i="9" s="1"/>
  <c r="EV53" i="9" s="1"/>
  <c r="EY52" i="10"/>
  <c r="EZ52" i="10" s="1"/>
  <c r="FA52" i="10" s="1"/>
  <c r="CB57" i="3"/>
  <c r="CC57" i="3" s="1"/>
  <c r="CE57" i="3" s="1"/>
  <c r="CF57" i="3" s="1"/>
  <c r="CG57" i="3" s="1"/>
  <c r="CI57" i="3" s="1"/>
  <c r="E57" i="3" s="1"/>
  <c r="DB55" i="7" l="1"/>
  <c r="DF55" i="7" s="1"/>
  <c r="BH57" i="2"/>
  <c r="DA55" i="6"/>
  <c r="CZ55" i="6"/>
  <c r="CY55" i="6"/>
  <c r="ED57" i="1"/>
  <c r="EE57" i="1" s="1"/>
  <c r="EF57" i="1" s="1"/>
  <c r="EG57" i="1" s="1"/>
  <c r="AS57" i="1" s="1"/>
  <c r="R57" i="1" s="1"/>
  <c r="U57" i="1" s="1"/>
  <c r="AC55" i="6"/>
  <c r="AA55" i="6"/>
  <c r="AP55" i="6" s="1"/>
  <c r="DD55" i="7"/>
  <c r="AK55" i="6"/>
  <c r="DE55" i="7"/>
  <c r="DC55" i="7"/>
  <c r="DG55" i="7"/>
  <c r="AM56" i="4"/>
  <c r="AG56" i="5"/>
  <c r="DC56" i="4"/>
  <c r="DD56" i="4" s="1"/>
  <c r="CT55" i="7"/>
  <c r="CU55" i="7"/>
  <c r="CV55" i="7"/>
  <c r="DL55" i="6"/>
  <c r="DM55" i="6" s="1"/>
  <c r="Q56" i="5"/>
  <c r="R56" i="5" s="1"/>
  <c r="AS56" i="5" s="1"/>
  <c r="Y56" i="5"/>
  <c r="DC56" i="5"/>
  <c r="DG56" i="5"/>
  <c r="DE56" i="5"/>
  <c r="DD56" i="5"/>
  <c r="DF56" i="5"/>
  <c r="CU56" i="5"/>
  <c r="CW56" i="5"/>
  <c r="CX56" i="5"/>
  <c r="CV56" i="5"/>
  <c r="CT56" i="5"/>
  <c r="AP56" i="4"/>
  <c r="AQ56" i="4" s="1"/>
  <c r="CW55" i="7"/>
  <c r="DR56" i="5"/>
  <c r="DP56" i="5"/>
  <c r="DN56" i="5"/>
  <c r="DO56" i="5"/>
  <c r="DQ56" i="5"/>
  <c r="AB56" i="4"/>
  <c r="AD56" i="4" s="1"/>
  <c r="W56" i="5"/>
  <c r="AL56" i="5" s="1"/>
  <c r="DW56" i="4"/>
  <c r="DX56" i="4" s="1"/>
  <c r="AL56" i="4"/>
  <c r="DL56" i="4"/>
  <c r="DM56" i="4" s="1"/>
  <c r="DC55" i="6"/>
  <c r="DD55" i="6" s="1"/>
  <c r="DW55" i="6"/>
  <c r="DX55" i="6" s="1"/>
  <c r="EE52" i="10"/>
  <c r="EC52" i="10"/>
  <c r="ED52" i="10"/>
  <c r="EF52" i="10"/>
  <c r="BY53" i="8"/>
  <c r="BZ53" i="8" s="1"/>
  <c r="BE53" i="8"/>
  <c r="BQ53" i="8" s="1"/>
  <c r="AY53" i="8"/>
  <c r="BB53" i="8" s="1"/>
  <c r="BC53" i="8" s="1"/>
  <c r="X55" i="7"/>
  <c r="Z55" i="7" s="1"/>
  <c r="AL55" i="7"/>
  <c r="AK55" i="7"/>
  <c r="BJ57" i="2"/>
  <c r="BK57" i="2" s="1"/>
  <c r="AI55" i="7"/>
  <c r="AJ55" i="7" s="1"/>
  <c r="DS55" i="7"/>
  <c r="DT55" i="7" s="1"/>
  <c r="EF57" i="2"/>
  <c r="EG57" i="2" s="1"/>
  <c r="EH57" i="2" s="1"/>
  <c r="EI57" i="2" s="1"/>
  <c r="AU57" i="2" s="1"/>
  <c r="T57" i="2" s="1"/>
  <c r="W57" i="2" s="1"/>
  <c r="BK52" i="10"/>
  <c r="BL52" i="10" s="1"/>
  <c r="EB53" i="9"/>
  <c r="EC53" i="9" s="1"/>
  <c r="ED53" i="9" s="1"/>
  <c r="EE53" i="9" s="1"/>
  <c r="AQ53" i="9" s="1"/>
  <c r="P53" i="9" s="1"/>
  <c r="S53" i="9" s="1"/>
  <c r="AB55" i="6" l="1"/>
  <c r="AD55" i="6" s="1"/>
  <c r="BX55" i="6" s="1"/>
  <c r="AO55" i="6"/>
  <c r="AM55" i="6"/>
  <c r="AL55" i="6"/>
  <c r="DH55" i="7"/>
  <c r="DI55" i="7" s="1"/>
  <c r="DN56" i="4"/>
  <c r="DO56" i="4" s="1"/>
  <c r="EW56" i="4" s="1"/>
  <c r="EX56" i="4" s="1"/>
  <c r="EY56" i="4" s="1"/>
  <c r="EZ56" i="4" s="1"/>
  <c r="AN56" i="4"/>
  <c r="BG56" i="4" s="1"/>
  <c r="BH56" i="4" s="1"/>
  <c r="CY55" i="7"/>
  <c r="CZ55" i="7" s="1"/>
  <c r="BD56" i="4"/>
  <c r="AH56" i="5"/>
  <c r="X56" i="5"/>
  <c r="Z56" i="5" s="1"/>
  <c r="BT56" i="5" s="1"/>
  <c r="AK56" i="5"/>
  <c r="AM56" i="5" s="1"/>
  <c r="DN55" i="6"/>
  <c r="DO55" i="6" s="1"/>
  <c r="EW55" i="6" s="1"/>
  <c r="EX55" i="6" s="1"/>
  <c r="EY55" i="6" s="1"/>
  <c r="EZ55" i="6" s="1"/>
  <c r="DH56" i="5"/>
  <c r="DI56" i="5" s="1"/>
  <c r="DS56" i="5"/>
  <c r="DT56" i="5" s="1"/>
  <c r="AI56" i="5"/>
  <c r="BF56" i="4"/>
  <c r="BX56" i="4"/>
  <c r="CY56" i="5"/>
  <c r="CZ56" i="5" s="1"/>
  <c r="AQ55" i="6"/>
  <c r="BD55" i="6" s="1"/>
  <c r="AN55" i="6"/>
  <c r="EG52" i="10"/>
  <c r="EH52" i="10" s="1"/>
  <c r="EI52" i="10" s="1"/>
  <c r="EJ52" i="10" s="1"/>
  <c r="AV52" i="10" s="1"/>
  <c r="U52" i="10" s="1"/>
  <c r="X52" i="10" s="1"/>
  <c r="AY52" i="10" s="1"/>
  <c r="BL53" i="8"/>
  <c r="BM53" i="8" s="1"/>
  <c r="BN53" i="8" s="1"/>
  <c r="AZ53" i="8"/>
  <c r="BA53" i="8" s="1"/>
  <c r="BT55" i="7"/>
  <c r="AX57" i="2"/>
  <c r="AV57" i="1"/>
  <c r="AM55" i="7"/>
  <c r="BC55" i="7" s="1"/>
  <c r="BR53" i="8"/>
  <c r="BS53" i="8"/>
  <c r="AT53" i="9"/>
  <c r="F57" i="3"/>
  <c r="H57" i="4" s="1"/>
  <c r="BI56" i="4" l="1"/>
  <c r="DJ55" i="7"/>
  <c r="DK55" i="7" s="1"/>
  <c r="DU55" i="7" s="1"/>
  <c r="DV55" i="7" s="1"/>
  <c r="DZ55" i="7" s="1"/>
  <c r="DY56" i="4"/>
  <c r="DZ56" i="4" s="1"/>
  <c r="EA56" i="4" s="1"/>
  <c r="AJ56" i="5"/>
  <c r="BC56" i="5" s="1"/>
  <c r="BE56" i="5" s="1"/>
  <c r="BB56" i="5"/>
  <c r="BG55" i="6"/>
  <c r="BH55" i="6" s="1"/>
  <c r="DY55" i="6"/>
  <c r="DZ55" i="6" s="1"/>
  <c r="EB55" i="6" s="1"/>
  <c r="AZ56" i="5"/>
  <c r="DJ56" i="5"/>
  <c r="DK56" i="5" s="1"/>
  <c r="DU56" i="5" s="1"/>
  <c r="DV56" i="5" s="1"/>
  <c r="BJ56" i="4"/>
  <c r="BK56" i="4" s="1"/>
  <c r="BF55" i="6"/>
  <c r="BO53" i="8"/>
  <c r="BP53" i="8" s="1"/>
  <c r="AZ55" i="7"/>
  <c r="BB55" i="7"/>
  <c r="BC57" i="1"/>
  <c r="AW57" i="1"/>
  <c r="BW57" i="1"/>
  <c r="BX57" i="1" s="1"/>
  <c r="BE55" i="7"/>
  <c r="BD55" i="7"/>
  <c r="BE57" i="2"/>
  <c r="AY57" i="2"/>
  <c r="BY57" i="2"/>
  <c r="BZ57" i="2" s="1"/>
  <c r="BA53" i="9"/>
  <c r="AU53" i="9"/>
  <c r="BU53" i="9"/>
  <c r="BV53" i="9" s="1"/>
  <c r="BF52" i="10"/>
  <c r="AZ52" i="10"/>
  <c r="BZ52" i="10"/>
  <c r="CA52" i="10" s="1"/>
  <c r="BT53" i="8"/>
  <c r="DX55" i="7" l="1"/>
  <c r="EA55" i="7"/>
  <c r="DW55" i="7"/>
  <c r="DY55" i="7"/>
  <c r="EB55" i="7" s="1"/>
  <c r="EC55" i="7" s="1"/>
  <c r="ED55" i="7" s="1"/>
  <c r="EE55" i="7" s="1"/>
  <c r="AQ55" i="7" s="1"/>
  <c r="P55" i="7" s="1"/>
  <c r="S55" i="7" s="1"/>
  <c r="ES55" i="7"/>
  <c r="ET55" i="7" s="1"/>
  <c r="EU55" i="7" s="1"/>
  <c r="EV55" i="7" s="1"/>
  <c r="BI55" i="6"/>
  <c r="BJ55" i="6" s="1"/>
  <c r="BK55" i="6" s="1"/>
  <c r="ED56" i="4"/>
  <c r="EC56" i="4"/>
  <c r="EE56" i="4"/>
  <c r="EB56" i="4"/>
  <c r="EE55" i="6"/>
  <c r="EC55" i="6"/>
  <c r="EA55" i="6"/>
  <c r="ED55" i="6"/>
  <c r="BD56" i="5"/>
  <c r="BF56" i="5" s="1"/>
  <c r="BG56" i="5" s="1"/>
  <c r="ES56" i="5"/>
  <c r="ET56" i="5" s="1"/>
  <c r="EU56" i="5" s="1"/>
  <c r="EV56" i="5" s="1"/>
  <c r="DY56" i="5"/>
  <c r="DX56" i="5"/>
  <c r="EA56" i="5"/>
  <c r="DZ56" i="5"/>
  <c r="DW56" i="5"/>
  <c r="BF55" i="7"/>
  <c r="BG55" i="7" s="1"/>
  <c r="BQ57" i="2"/>
  <c r="BL57" i="2"/>
  <c r="BM57" i="2" s="1"/>
  <c r="AZ57" i="1"/>
  <c r="BA57" i="1" s="1"/>
  <c r="AX57" i="1"/>
  <c r="AY57" i="1" s="1"/>
  <c r="BO57" i="1"/>
  <c r="BJ57" i="1"/>
  <c r="BK57" i="1" s="1"/>
  <c r="BB57" i="2"/>
  <c r="BC57" i="2" s="1"/>
  <c r="AZ57" i="2"/>
  <c r="BA57" i="2" s="1"/>
  <c r="BC52" i="10"/>
  <c r="BD52" i="10" s="1"/>
  <c r="BA52" i="10"/>
  <c r="BB52" i="10" s="1"/>
  <c r="BM52" i="10"/>
  <c r="BN52" i="10" s="1"/>
  <c r="BR52" i="10"/>
  <c r="BU53" i="8"/>
  <c r="BV53" i="8"/>
  <c r="BW53" i="8" s="1"/>
  <c r="AX53" i="9"/>
  <c r="AY53" i="9" s="1"/>
  <c r="AV53" i="9"/>
  <c r="AW53" i="9" s="1"/>
  <c r="BM53" i="9"/>
  <c r="BH53" i="9"/>
  <c r="BI53" i="9" s="1"/>
  <c r="EF56" i="4" l="1"/>
  <c r="EG56" i="4" s="1"/>
  <c r="EH56" i="4" s="1"/>
  <c r="EI56" i="4" s="1"/>
  <c r="AU56" i="4" s="1"/>
  <c r="T56" i="4" s="1"/>
  <c r="W56" i="4" s="1"/>
  <c r="AX56" i="4" s="1"/>
  <c r="BE56" i="4" s="1"/>
  <c r="EF55" i="6"/>
  <c r="EG55" i="6" s="1"/>
  <c r="EH55" i="6" s="1"/>
  <c r="EI55" i="6" s="1"/>
  <c r="AU55" i="6" s="1"/>
  <c r="T55" i="6" s="1"/>
  <c r="W55" i="6" s="1"/>
  <c r="AX55" i="6" s="1"/>
  <c r="BY55" i="6" s="1"/>
  <c r="BZ55" i="6" s="1"/>
  <c r="EB56" i="5"/>
  <c r="EC56" i="5" s="1"/>
  <c r="ED56" i="5" s="1"/>
  <c r="EE56" i="5" s="1"/>
  <c r="AQ56" i="5" s="1"/>
  <c r="P56" i="5" s="1"/>
  <c r="S56" i="5" s="1"/>
  <c r="AT56" i="5" s="1"/>
  <c r="AU56" i="5" s="1"/>
  <c r="BL57" i="1"/>
  <c r="BM57" i="1"/>
  <c r="BQ57" i="1"/>
  <c r="BP57" i="1"/>
  <c r="BN57" i="2"/>
  <c r="BO57" i="2"/>
  <c r="AT55" i="7"/>
  <c r="BR57" i="2"/>
  <c r="BS57" i="2"/>
  <c r="BK53" i="9"/>
  <c r="BJ53" i="9"/>
  <c r="CH53" i="8"/>
  <c r="CA53" i="8"/>
  <c r="CB53" i="8" s="1"/>
  <c r="BT52" i="10"/>
  <c r="BS52" i="10"/>
  <c r="BO52" i="10"/>
  <c r="BP52" i="10"/>
  <c r="BN53" i="9"/>
  <c r="BO53" i="9"/>
  <c r="BE55" i="6" l="1"/>
  <c r="BY56" i="4"/>
  <c r="BZ56" i="4" s="1"/>
  <c r="AY56" i="4"/>
  <c r="AY55" i="6"/>
  <c r="AZ55" i="6" s="1"/>
  <c r="BA55" i="6" s="1"/>
  <c r="BU56" i="5"/>
  <c r="BV56" i="5" s="1"/>
  <c r="BA56" i="5"/>
  <c r="BM56" i="5" s="1"/>
  <c r="BB56" i="4"/>
  <c r="BC56" i="4" s="1"/>
  <c r="AZ56" i="4"/>
  <c r="BA56" i="4" s="1"/>
  <c r="BQ56" i="4"/>
  <c r="BL56" i="4"/>
  <c r="BM56" i="4" s="1"/>
  <c r="AV56" i="5"/>
  <c r="AW56" i="5" s="1"/>
  <c r="AX56" i="5"/>
  <c r="AY56" i="5" s="1"/>
  <c r="BQ55" i="6"/>
  <c r="BL55" i="6"/>
  <c r="BM55" i="6" s="1"/>
  <c r="BR57" i="1"/>
  <c r="BT57" i="2"/>
  <c r="BN57" i="1"/>
  <c r="BA55" i="7"/>
  <c r="AU55" i="7"/>
  <c r="BU55" i="7"/>
  <c r="BV55" i="7" s="1"/>
  <c r="BP57" i="2"/>
  <c r="BL53" i="9"/>
  <c r="BU52" i="10"/>
  <c r="CD53" i="8"/>
  <c r="CE53" i="8"/>
  <c r="BP53" i="9"/>
  <c r="BQ52" i="10"/>
  <c r="BH56" i="5" l="1"/>
  <c r="BI56" i="5" s="1"/>
  <c r="BJ56" i="5" s="1"/>
  <c r="BB55" i="6"/>
  <c r="BC55" i="6" s="1"/>
  <c r="BN56" i="5"/>
  <c r="BO56" i="5"/>
  <c r="BO56" i="4"/>
  <c r="BN56" i="4"/>
  <c r="BR56" i="4"/>
  <c r="BS56" i="4"/>
  <c r="BO55" i="6"/>
  <c r="BN55" i="6"/>
  <c r="BS55" i="6"/>
  <c r="BR55" i="6"/>
  <c r="BV57" i="2"/>
  <c r="BW57" i="2" s="1"/>
  <c r="BU57" i="2"/>
  <c r="AX55" i="7"/>
  <c r="AY55" i="7" s="1"/>
  <c r="AV55" i="7"/>
  <c r="AW55" i="7" s="1"/>
  <c r="BM55" i="7"/>
  <c r="BH55" i="7"/>
  <c r="BI55" i="7" s="1"/>
  <c r="BT57" i="1"/>
  <c r="BU57" i="1" s="1"/>
  <c r="BS57" i="1"/>
  <c r="BQ53" i="9"/>
  <c r="CD53" i="9" s="1"/>
  <c r="BR53" i="9"/>
  <c r="BS53" i="9" s="1"/>
  <c r="BW52" i="10"/>
  <c r="BX52" i="10" s="1"/>
  <c r="BV52" i="10"/>
  <c r="CF53" i="8"/>
  <c r="CG53" i="8" s="1"/>
  <c r="CI53" i="8" s="1"/>
  <c r="CJ53" i="8" s="1"/>
  <c r="CK53" i="8" s="1"/>
  <c r="CM53" i="8" s="1"/>
  <c r="E53" i="8" s="1"/>
  <c r="C54" i="8" s="1"/>
  <c r="BK56" i="5" l="1"/>
  <c r="BL56" i="5" s="1"/>
  <c r="BP56" i="4"/>
  <c r="BT55" i="6"/>
  <c r="BP55" i="6"/>
  <c r="BT56" i="4"/>
  <c r="BP56" i="5"/>
  <c r="BW53" i="9"/>
  <c r="BX53" i="9" s="1"/>
  <c r="BZ53" i="9" s="1"/>
  <c r="CF57" i="1"/>
  <c r="BY57" i="1"/>
  <c r="BZ57" i="1" s="1"/>
  <c r="BK55" i="7"/>
  <c r="BJ55" i="7"/>
  <c r="BN55" i="7"/>
  <c r="BO55" i="7"/>
  <c r="CH57" i="2"/>
  <c r="CA57" i="2"/>
  <c r="CB57" i="2" s="1"/>
  <c r="CI52" i="10"/>
  <c r="CB52" i="10"/>
  <c r="CC52" i="10" s="1"/>
  <c r="BU55" i="6" l="1"/>
  <c r="CH55" i="6" s="1"/>
  <c r="BV55" i="6"/>
  <c r="BW55" i="6" s="1"/>
  <c r="BU56" i="4"/>
  <c r="CA56" i="4" s="1"/>
  <c r="CB56" i="4" s="1"/>
  <c r="CE56" i="4" s="1"/>
  <c r="BL55" i="7"/>
  <c r="BV56" i="4"/>
  <c r="BW56" i="4" s="1"/>
  <c r="CA53" i="9"/>
  <c r="CB53" i="9" s="1"/>
  <c r="CC53" i="9" s="1"/>
  <c r="CE53" i="9" s="1"/>
  <c r="CF53" i="9" s="1"/>
  <c r="CG53" i="9" s="1"/>
  <c r="CI53" i="9" s="1"/>
  <c r="E53" i="9" s="1"/>
  <c r="C54" i="9" s="1"/>
  <c r="BR56" i="5"/>
  <c r="BS56" i="5" s="1"/>
  <c r="BQ56" i="5"/>
  <c r="CE57" i="2"/>
  <c r="CD57" i="2"/>
  <c r="BP55" i="7"/>
  <c r="CB57" i="1"/>
  <c r="CC57" i="1"/>
  <c r="CE52" i="10"/>
  <c r="CF52" i="10"/>
  <c r="K54" i="8"/>
  <c r="M54" i="8" s="1"/>
  <c r="F53" i="8"/>
  <c r="I53" i="8" s="1"/>
  <c r="J53" i="8" s="1"/>
  <c r="D53" i="10" s="1"/>
  <c r="CA55" i="6" l="1"/>
  <c r="CB55" i="6" s="1"/>
  <c r="CH56" i="4"/>
  <c r="BR55" i="7"/>
  <c r="BS55" i="7" s="1"/>
  <c r="CD56" i="4"/>
  <c r="CF56" i="4" s="1"/>
  <c r="CG56" i="4" s="1"/>
  <c r="BQ55" i="7"/>
  <c r="CD55" i="7" s="1"/>
  <c r="CD56" i="5"/>
  <c r="BW56" i="5"/>
  <c r="BX56" i="5" s="1"/>
  <c r="CD55" i="6"/>
  <c r="CE55" i="6"/>
  <c r="CF57" i="2"/>
  <c r="CG57" i="2" s="1"/>
  <c r="CI57" i="2" s="1"/>
  <c r="CJ57" i="2" s="1"/>
  <c r="CK57" i="2" s="1"/>
  <c r="CM57" i="2" s="1"/>
  <c r="E57" i="2" s="1"/>
  <c r="CD57" i="1"/>
  <c r="CE57" i="1" s="1"/>
  <c r="CG57" i="1" s="1"/>
  <c r="CH57" i="1" s="1"/>
  <c r="CI57" i="1" s="1"/>
  <c r="CK57" i="1" s="1"/>
  <c r="E57" i="1" s="1"/>
  <c r="CU54" i="8"/>
  <c r="Q54" i="8"/>
  <c r="EM54" i="8"/>
  <c r="CG52" i="10"/>
  <c r="CH52" i="10" s="1"/>
  <c r="CJ52" i="10" s="1"/>
  <c r="CK52" i="10" s="1"/>
  <c r="CL52" i="10" s="1"/>
  <c r="CN52" i="10" s="1"/>
  <c r="E52" i="10" s="1"/>
  <c r="CF55" i="6" l="1"/>
  <c r="CG55" i="6" s="1"/>
  <c r="CI55" i="6" s="1"/>
  <c r="CJ55" i="6" s="1"/>
  <c r="CK55" i="6" s="1"/>
  <c r="CM55" i="6" s="1"/>
  <c r="E55" i="6" s="1"/>
  <c r="CI56" i="4"/>
  <c r="CJ56" i="4" s="1"/>
  <c r="CK56" i="4" s="1"/>
  <c r="CM56" i="4" s="1"/>
  <c r="E56" i="4" s="1"/>
  <c r="C57" i="4" s="1"/>
  <c r="BW55" i="7"/>
  <c r="BX55" i="7" s="1"/>
  <c r="BZ55" i="7" s="1"/>
  <c r="BZ56" i="5"/>
  <c r="CA56" i="5"/>
  <c r="C56" i="6"/>
  <c r="F55" i="6"/>
  <c r="I55" i="6" s="1"/>
  <c r="J55" i="6" s="1"/>
  <c r="D55" i="8" s="1"/>
  <c r="D55" i="9" s="1"/>
  <c r="G55" i="10" s="1"/>
  <c r="F57" i="2"/>
  <c r="F57" i="1"/>
  <c r="H57" i="2" s="1"/>
  <c r="C53" i="10"/>
  <c r="S54" i="8"/>
  <c r="AJ54" i="8"/>
  <c r="X54" i="8"/>
  <c r="Z54" i="8" s="1"/>
  <c r="AI54" i="8"/>
  <c r="CW54" i="8"/>
  <c r="DQ54" i="8"/>
  <c r="AS54" i="8"/>
  <c r="DF54" i="8"/>
  <c r="G54" i="9"/>
  <c r="I54" i="9" s="1"/>
  <c r="F53" i="9"/>
  <c r="H53" i="10" s="1"/>
  <c r="I57" i="2" l="1"/>
  <c r="J57" i="2" s="1"/>
  <c r="D57" i="4" s="1"/>
  <c r="K57" i="4" s="1"/>
  <c r="M57" i="4" s="1"/>
  <c r="CA55" i="7"/>
  <c r="CB55" i="7" s="1"/>
  <c r="CC55" i="7" s="1"/>
  <c r="CE55" i="7" s="1"/>
  <c r="CF55" i="7" s="1"/>
  <c r="CG55" i="7" s="1"/>
  <c r="CI55" i="7" s="1"/>
  <c r="E55" i="7" s="1"/>
  <c r="C56" i="7" s="1"/>
  <c r="CB56" i="5"/>
  <c r="CC56" i="5" s="1"/>
  <c r="CE56" i="5" s="1"/>
  <c r="CF56" i="5" s="1"/>
  <c r="CG56" i="5" s="1"/>
  <c r="CI56" i="5" s="1"/>
  <c r="E56" i="5" s="1"/>
  <c r="F56" i="4"/>
  <c r="CQ54" i="9"/>
  <c r="EI54" i="9"/>
  <c r="M54" i="9"/>
  <c r="DU54" i="8"/>
  <c r="DS54" i="8"/>
  <c r="DV54" i="8"/>
  <c r="DT54" i="8"/>
  <c r="DR54" i="8"/>
  <c r="AC54" i="8"/>
  <c r="U54" i="8"/>
  <c r="V54" i="8" s="1"/>
  <c r="AW54" i="8" s="1"/>
  <c r="DB54" i="8"/>
  <c r="CZ54" i="8"/>
  <c r="CY54" i="8"/>
  <c r="CX54" i="8"/>
  <c r="DA54" i="8"/>
  <c r="L53" i="10"/>
  <c r="N53" i="10" s="1"/>
  <c r="AK54" i="8"/>
  <c r="F52" i="10"/>
  <c r="DH54" i="8"/>
  <c r="DG54" i="8"/>
  <c r="DK54" i="8"/>
  <c r="DJ54" i="8"/>
  <c r="DI54" i="8"/>
  <c r="AA54" i="8"/>
  <c r="AP54" i="8" s="1"/>
  <c r="I56" i="4" l="1"/>
  <c r="J56" i="4" s="1"/>
  <c r="D56" i="6" s="1"/>
  <c r="I52" i="10"/>
  <c r="J52" i="10" s="1"/>
  <c r="K52" i="10" s="1"/>
  <c r="I52" i="1" s="1"/>
  <c r="D57" i="5"/>
  <c r="G57" i="6" s="1"/>
  <c r="Q57" i="4"/>
  <c r="C57" i="5"/>
  <c r="F56" i="5"/>
  <c r="H56" i="6" s="1"/>
  <c r="EM57" i="4"/>
  <c r="AB54" i="8"/>
  <c r="AD54" i="8" s="1"/>
  <c r="BX54" i="8" s="1"/>
  <c r="AL54" i="8"/>
  <c r="AO54" i="8"/>
  <c r="AQ54" i="8" s="1"/>
  <c r="DC54" i="8"/>
  <c r="DD54" i="8" s="1"/>
  <c r="AM54" i="8"/>
  <c r="DL54" i="8"/>
  <c r="DM54" i="8" s="1"/>
  <c r="AF54" i="9"/>
  <c r="AE54" i="9"/>
  <c r="O54" i="9"/>
  <c r="T54" i="9"/>
  <c r="V54" i="9" s="1"/>
  <c r="EN53" i="10"/>
  <c r="R53" i="10"/>
  <c r="CV53" i="10"/>
  <c r="DW54" i="8"/>
  <c r="DX54" i="8" s="1"/>
  <c r="DB54" i="9"/>
  <c r="CS54" i="9"/>
  <c r="DM54" i="9"/>
  <c r="AO54" i="9"/>
  <c r="D56" i="7" l="1"/>
  <c r="G56" i="8" s="1"/>
  <c r="K56" i="6"/>
  <c r="M56" i="6" s="1"/>
  <c r="EM56" i="6" s="1"/>
  <c r="G57" i="5"/>
  <c r="I57" i="5" s="1"/>
  <c r="CU57" i="4"/>
  <c r="DQ57" i="4" s="1"/>
  <c r="G56" i="7"/>
  <c r="I56" i="7" s="1"/>
  <c r="M56" i="7" s="1"/>
  <c r="AN54" i="8"/>
  <c r="BG54" i="8" s="1"/>
  <c r="BI54" i="8" s="1"/>
  <c r="F55" i="7"/>
  <c r="H55" i="8" s="1"/>
  <c r="BF54" i="8"/>
  <c r="X57" i="4"/>
  <c r="Z57" i="4" s="1"/>
  <c r="AJ57" i="4"/>
  <c r="AI57" i="4"/>
  <c r="S57" i="4"/>
  <c r="AG54" i="9"/>
  <c r="BD54" i="8"/>
  <c r="W54" i="9"/>
  <c r="DN54" i="8"/>
  <c r="DO54" i="8" s="1"/>
  <c r="DY54" i="8" s="1"/>
  <c r="DZ54" i="8" s="1"/>
  <c r="DG53" i="10"/>
  <c r="DR53" i="10"/>
  <c r="CX53" i="10"/>
  <c r="AT53" i="10"/>
  <c r="Y54" i="9"/>
  <c r="Q54" i="9"/>
  <c r="R54" i="9" s="1"/>
  <c r="AS54" i="9" s="1"/>
  <c r="AK53" i="10"/>
  <c r="AJ53" i="10"/>
  <c r="T53" i="10"/>
  <c r="Y53" i="10"/>
  <c r="AA53" i="10" s="1"/>
  <c r="DR54" i="9"/>
  <c r="DO54" i="9"/>
  <c r="DQ54" i="9"/>
  <c r="DP54" i="9"/>
  <c r="DN54" i="9"/>
  <c r="CV54" i="9"/>
  <c r="CW54" i="9"/>
  <c r="CT54" i="9"/>
  <c r="CX54" i="9"/>
  <c r="CU54" i="9"/>
  <c r="DF54" i="9"/>
  <c r="DG54" i="9"/>
  <c r="DC54" i="9"/>
  <c r="DD54" i="9"/>
  <c r="DE54" i="9"/>
  <c r="AS57" i="4" l="1"/>
  <c r="CU56" i="6"/>
  <c r="DQ56" i="6" s="1"/>
  <c r="Q56" i="6"/>
  <c r="X56" i="6" s="1"/>
  <c r="Z56" i="6" s="1"/>
  <c r="DF57" i="4"/>
  <c r="DH57" i="4" s="1"/>
  <c r="CW57" i="4"/>
  <c r="CX57" i="4" s="1"/>
  <c r="M57" i="5"/>
  <c r="CQ57" i="5"/>
  <c r="DB57" i="5" s="1"/>
  <c r="EI57" i="5"/>
  <c r="CQ56" i="7"/>
  <c r="CS56" i="7" s="1"/>
  <c r="EI56" i="7"/>
  <c r="AK57" i="4"/>
  <c r="AI54" i="9"/>
  <c r="DR57" i="4"/>
  <c r="DU57" i="4"/>
  <c r="DV57" i="4"/>
  <c r="DT57" i="4"/>
  <c r="DS57" i="4"/>
  <c r="AA57" i="4"/>
  <c r="AP57" i="4" s="1"/>
  <c r="U57" i="4"/>
  <c r="V57" i="4" s="1"/>
  <c r="AW57" i="4" s="1"/>
  <c r="AC57" i="4"/>
  <c r="AE56" i="7"/>
  <c r="O56" i="7"/>
  <c r="AF56" i="7"/>
  <c r="T56" i="7"/>
  <c r="V56" i="7" s="1"/>
  <c r="BH54" i="8"/>
  <c r="BJ54" i="8" s="1"/>
  <c r="BK54" i="8" s="1"/>
  <c r="AK54" i="9"/>
  <c r="X54" i="9"/>
  <c r="Z54" i="9" s="1"/>
  <c r="EW54" i="8"/>
  <c r="EX54" i="8" s="1"/>
  <c r="EY54" i="8" s="1"/>
  <c r="EZ54" i="8" s="1"/>
  <c r="AH54" i="9"/>
  <c r="AL54" i="9"/>
  <c r="AL53" i="10"/>
  <c r="AD53" i="10"/>
  <c r="V53" i="10"/>
  <c r="W53" i="10" s="1"/>
  <c r="AX53" i="10" s="1"/>
  <c r="DH54" i="9"/>
  <c r="DI54" i="9" s="1"/>
  <c r="CY54" i="9"/>
  <c r="CZ54" i="9" s="1"/>
  <c r="CY53" i="10"/>
  <c r="DB53" i="10"/>
  <c r="DC53" i="10"/>
  <c r="CZ53" i="10"/>
  <c r="DA53" i="10"/>
  <c r="DS54" i="9"/>
  <c r="DT54" i="9" s="1"/>
  <c r="DW53" i="10"/>
  <c r="DU53" i="10"/>
  <c r="DT53" i="10"/>
  <c r="DV53" i="10"/>
  <c r="DS53" i="10"/>
  <c r="AB53" i="10"/>
  <c r="AQ53" i="10" s="1"/>
  <c r="DK53" i="10"/>
  <c r="DH53" i="10"/>
  <c r="DI53" i="10"/>
  <c r="DL53" i="10"/>
  <c r="DJ53" i="10"/>
  <c r="EE54" i="8"/>
  <c r="EA54" i="8"/>
  <c r="EB54" i="8"/>
  <c r="ED54" i="8"/>
  <c r="EC54" i="8"/>
  <c r="DJ57" i="4" l="1"/>
  <c r="AS56" i="6"/>
  <c r="DK57" i="4"/>
  <c r="DB57" i="4"/>
  <c r="CW56" i="6"/>
  <c r="DB56" i="6" s="1"/>
  <c r="DF56" i="6"/>
  <c r="DJ56" i="6" s="1"/>
  <c r="DG57" i="4"/>
  <c r="DI57" i="4"/>
  <c r="AI56" i="6"/>
  <c r="S56" i="6"/>
  <c r="AA56" i="6" s="1"/>
  <c r="AL56" i="6" s="1"/>
  <c r="AJ56" i="6"/>
  <c r="CY57" i="4"/>
  <c r="CZ57" i="4"/>
  <c r="DA57" i="4"/>
  <c r="DM56" i="7"/>
  <c r="DN56" i="7" s="1"/>
  <c r="CS57" i="5"/>
  <c r="CU57" i="5" s="1"/>
  <c r="AO56" i="7"/>
  <c r="DM57" i="5"/>
  <c r="DR57" i="5" s="1"/>
  <c r="AO57" i="5"/>
  <c r="AO57" i="4"/>
  <c r="AQ57" i="4" s="1"/>
  <c r="O57" i="5"/>
  <c r="AE57" i="5"/>
  <c r="AF57" i="5"/>
  <c r="T57" i="5"/>
  <c r="V57" i="5" s="1"/>
  <c r="DB56" i="7"/>
  <c r="DD56" i="7" s="1"/>
  <c r="DD57" i="5"/>
  <c r="DE57" i="5"/>
  <c r="DC57" i="5"/>
  <c r="DG57" i="5"/>
  <c r="DF57" i="5"/>
  <c r="AJ54" i="9"/>
  <c r="AM54" i="9"/>
  <c r="W56" i="7"/>
  <c r="X56" i="7" s="1"/>
  <c r="AL57" i="4"/>
  <c r="Y56" i="7"/>
  <c r="Q56" i="7"/>
  <c r="R56" i="7" s="1"/>
  <c r="AS56" i="7" s="1"/>
  <c r="AB57" i="4"/>
  <c r="AD57" i="4" s="1"/>
  <c r="DR56" i="6"/>
  <c r="DS56" i="6"/>
  <c r="DU56" i="6"/>
  <c r="DT56" i="6"/>
  <c r="DV56" i="6"/>
  <c r="DW57" i="4"/>
  <c r="DX57" i="4" s="1"/>
  <c r="AG56" i="7"/>
  <c r="AM57" i="4"/>
  <c r="DA56" i="6"/>
  <c r="CX56" i="6"/>
  <c r="CY56" i="6"/>
  <c r="CT56" i="7"/>
  <c r="CX56" i="7"/>
  <c r="CU56" i="7"/>
  <c r="CV56" i="7"/>
  <c r="CW56" i="7"/>
  <c r="DX53" i="10"/>
  <c r="DY53" i="10" s="1"/>
  <c r="AN53" i="10"/>
  <c r="AP53" i="10"/>
  <c r="AR53" i="10" s="1"/>
  <c r="EF54" i="8"/>
  <c r="EG54" i="8" s="1"/>
  <c r="EH54" i="8" s="1"/>
  <c r="EI54" i="8" s="1"/>
  <c r="AU54" i="8" s="1"/>
  <c r="T54" i="8" s="1"/>
  <c r="W54" i="8" s="1"/>
  <c r="DJ54" i="9"/>
  <c r="DK54" i="9" s="1"/>
  <c r="AM53" i="10"/>
  <c r="DD53" i="10"/>
  <c r="DE53" i="10" s="1"/>
  <c r="AC53" i="10"/>
  <c r="AE53" i="10" s="1"/>
  <c r="BY53" i="10" s="1"/>
  <c r="DM53" i="10"/>
  <c r="DN53" i="10" s="1"/>
  <c r="BT54" i="9"/>
  <c r="DI56" i="6" l="1"/>
  <c r="CZ56" i="6"/>
  <c r="DG56" i="6"/>
  <c r="DK56" i="6"/>
  <c r="DL57" i="4"/>
  <c r="DM57" i="4" s="1"/>
  <c r="DH56" i="6"/>
  <c r="AC56" i="6"/>
  <c r="AK56" i="6"/>
  <c r="AM56" i="6" s="1"/>
  <c r="AN56" i="6" s="1"/>
  <c r="U56" i="6"/>
  <c r="V56" i="6" s="1"/>
  <c r="AW56" i="6" s="1"/>
  <c r="DC57" i="4"/>
  <c r="DD57" i="4" s="1"/>
  <c r="CX57" i="5"/>
  <c r="CV57" i="5"/>
  <c r="DP57" i="5"/>
  <c r="DO57" i="5"/>
  <c r="DP56" i="7"/>
  <c r="DO56" i="7"/>
  <c r="DN57" i="5"/>
  <c r="DR56" i="7"/>
  <c r="DQ56" i="7"/>
  <c r="CW57" i="5"/>
  <c r="CT57" i="5"/>
  <c r="DQ57" i="5"/>
  <c r="W57" i="5"/>
  <c r="AL57" i="5" s="1"/>
  <c r="AB56" i="6"/>
  <c r="DG56" i="7"/>
  <c r="DE56" i="7"/>
  <c r="DC56" i="7"/>
  <c r="DF56" i="7"/>
  <c r="AG57" i="5"/>
  <c r="Y57" i="5"/>
  <c r="Q57" i="5"/>
  <c r="R57" i="5" s="1"/>
  <c r="AS57" i="5" s="1"/>
  <c r="BD57" i="4"/>
  <c r="BC54" i="9"/>
  <c r="BE54" i="9" s="1"/>
  <c r="AO56" i="6"/>
  <c r="DH57" i="5"/>
  <c r="DI57" i="5" s="1"/>
  <c r="AP56" i="6"/>
  <c r="AL56" i="7"/>
  <c r="AI56" i="7"/>
  <c r="AZ54" i="9"/>
  <c r="BB54" i="9"/>
  <c r="Z56" i="7"/>
  <c r="BT56" i="7" s="1"/>
  <c r="AH56" i="7"/>
  <c r="AK56" i="7"/>
  <c r="DC56" i="6"/>
  <c r="DD56" i="6" s="1"/>
  <c r="BX57" i="4"/>
  <c r="BF57" i="4"/>
  <c r="AN57" i="4"/>
  <c r="DW56" i="6"/>
  <c r="DX56" i="6" s="1"/>
  <c r="CY56" i="7"/>
  <c r="CZ56" i="7" s="1"/>
  <c r="AO53" i="10"/>
  <c r="BH53" i="10" s="1"/>
  <c r="DU54" i="9"/>
  <c r="DV54" i="9" s="1"/>
  <c r="ES54" i="9"/>
  <c r="BE53" i="10"/>
  <c r="AX54" i="8"/>
  <c r="DO53" i="10"/>
  <c r="DP53" i="10" s="1"/>
  <c r="BG53" i="10"/>
  <c r="DL56" i="6" l="1"/>
  <c r="DM56" i="6" s="1"/>
  <c r="DN57" i="4"/>
  <c r="DO57" i="4" s="1"/>
  <c r="DY57" i="4" s="1"/>
  <c r="DZ57" i="4" s="1"/>
  <c r="AD56" i="6"/>
  <c r="BX56" i="6" s="1"/>
  <c r="AK57" i="5"/>
  <c r="AM57" i="5" s="1"/>
  <c r="AH57" i="5"/>
  <c r="CY57" i="5"/>
  <c r="CZ57" i="5" s="1"/>
  <c r="DJ57" i="5" s="1"/>
  <c r="DK57" i="5" s="1"/>
  <c r="DS57" i="5"/>
  <c r="DT57" i="5" s="1"/>
  <c r="DS56" i="7"/>
  <c r="DT56" i="7" s="1"/>
  <c r="AI57" i="5"/>
  <c r="X57" i="5"/>
  <c r="Z57" i="5" s="1"/>
  <c r="BT57" i="5" s="1"/>
  <c r="DH56" i="7"/>
  <c r="DI56" i="7" s="1"/>
  <c r="DJ56" i="7" s="1"/>
  <c r="DK56" i="7" s="1"/>
  <c r="ES56" i="7" s="1"/>
  <c r="AQ56" i="6"/>
  <c r="BD54" i="9"/>
  <c r="BF54" i="9" s="1"/>
  <c r="BG54" i="9" s="1"/>
  <c r="AM56" i="7"/>
  <c r="BB56" i="7" s="1"/>
  <c r="AJ56" i="7"/>
  <c r="DN56" i="6"/>
  <c r="DO56" i="6" s="1"/>
  <c r="DY56" i="6" s="1"/>
  <c r="DZ56" i="6" s="1"/>
  <c r="BG57" i="4"/>
  <c r="EC57" i="4"/>
  <c r="ED57" i="4"/>
  <c r="EB57" i="4"/>
  <c r="EE57" i="4"/>
  <c r="EA57" i="4"/>
  <c r="DZ53" i="10"/>
  <c r="EA53" i="10" s="1"/>
  <c r="EX53" i="10"/>
  <c r="BE54" i="8"/>
  <c r="AY54" i="8"/>
  <c r="BY54" i="8"/>
  <c r="BZ54" i="8" s="1"/>
  <c r="ET54" i="9"/>
  <c r="EU54" i="9" s="1"/>
  <c r="EV54" i="9" s="1"/>
  <c r="DX54" i="9"/>
  <c r="DY54" i="9"/>
  <c r="EA54" i="9"/>
  <c r="DW54" i="9"/>
  <c r="DZ54" i="9"/>
  <c r="BI53" i="10"/>
  <c r="BJ53" i="10"/>
  <c r="EW57" i="4" l="1"/>
  <c r="EX57" i="4" s="1"/>
  <c r="EY57" i="4" s="1"/>
  <c r="EZ57" i="4" s="1"/>
  <c r="BG56" i="6"/>
  <c r="AJ57" i="5"/>
  <c r="BB57" i="5"/>
  <c r="BC57" i="5"/>
  <c r="BD57" i="5" s="1"/>
  <c r="AZ57" i="5"/>
  <c r="BD56" i="6"/>
  <c r="BI56" i="6"/>
  <c r="BH56" i="6"/>
  <c r="BF56" i="6"/>
  <c r="AZ56" i="7"/>
  <c r="ES57" i="5"/>
  <c r="ET57" i="5" s="1"/>
  <c r="EU57" i="5" s="1"/>
  <c r="EV57" i="5" s="1"/>
  <c r="DU57" i="5"/>
  <c r="DV57" i="5" s="1"/>
  <c r="EW56" i="6"/>
  <c r="EX56" i="6" s="1"/>
  <c r="EY56" i="6" s="1"/>
  <c r="EZ56" i="6" s="1"/>
  <c r="BC56" i="7"/>
  <c r="BE56" i="7" s="1"/>
  <c r="DU56" i="7"/>
  <c r="DV56" i="7" s="1"/>
  <c r="EA56" i="7" s="1"/>
  <c r="EF57" i="4"/>
  <c r="EG57" i="4" s="1"/>
  <c r="EH57" i="4" s="1"/>
  <c r="EI57" i="4" s="1"/>
  <c r="AU57" i="4" s="1"/>
  <c r="T57" i="4" s="1"/>
  <c r="W57" i="4" s="1"/>
  <c r="AX57" i="4" s="1"/>
  <c r="BI57" i="4"/>
  <c r="BH57" i="4"/>
  <c r="EE56" i="6"/>
  <c r="ED56" i="6"/>
  <c r="EB56" i="6"/>
  <c r="EA56" i="6"/>
  <c r="EC56" i="6"/>
  <c r="ET56" i="7"/>
  <c r="EU56" i="7" s="1"/>
  <c r="EV56" i="7" s="1"/>
  <c r="BK53" i="10"/>
  <c r="BL53" i="10" s="1"/>
  <c r="BB54" i="8"/>
  <c r="BC54" i="8" s="1"/>
  <c r="AZ54" i="8"/>
  <c r="BA54" i="8" s="1"/>
  <c r="BQ54" i="8"/>
  <c r="BL54" i="8"/>
  <c r="BM54" i="8" s="1"/>
  <c r="EB54" i="9"/>
  <c r="EC54" i="9" s="1"/>
  <c r="ED54" i="9" s="1"/>
  <c r="EE54" i="9" s="1"/>
  <c r="AQ54" i="9" s="1"/>
  <c r="P54" i="9" s="1"/>
  <c r="S54" i="9" s="1"/>
  <c r="EY53" i="10"/>
  <c r="EZ53" i="10" s="1"/>
  <c r="FA53" i="10" s="1"/>
  <c r="ED53" i="10"/>
  <c r="EB53" i="10"/>
  <c r="EE53" i="10"/>
  <c r="EF53" i="10"/>
  <c r="EC53" i="10"/>
  <c r="BE57" i="5" l="1"/>
  <c r="BF57" i="5" s="1"/>
  <c r="BG57" i="5" s="1"/>
  <c r="BJ56" i="6"/>
  <c r="BK56" i="6" s="1"/>
  <c r="BD56" i="7"/>
  <c r="BF56" i="7" s="1"/>
  <c r="BG56" i="7" s="1"/>
  <c r="DZ57" i="5"/>
  <c r="DW57" i="5"/>
  <c r="DX57" i="5"/>
  <c r="DY57" i="5"/>
  <c r="EA57" i="5"/>
  <c r="DX56" i="7"/>
  <c r="DZ56" i="7"/>
  <c r="DY56" i="7"/>
  <c r="DW56" i="7"/>
  <c r="BE57" i="4"/>
  <c r="AY57" i="4"/>
  <c r="BY57" i="4"/>
  <c r="BZ57" i="4" s="1"/>
  <c r="EF56" i="6"/>
  <c r="EG56" i="6" s="1"/>
  <c r="EH56" i="6" s="1"/>
  <c r="EI56" i="6" s="1"/>
  <c r="AU56" i="6" s="1"/>
  <c r="T56" i="6" s="1"/>
  <c r="BJ57" i="4"/>
  <c r="BK57" i="4" s="1"/>
  <c r="BO54" i="8"/>
  <c r="BN54" i="8"/>
  <c r="BS54" i="8"/>
  <c r="BR54" i="8"/>
  <c r="AT54" i="9"/>
  <c r="EG53" i="10"/>
  <c r="EH53" i="10" s="1"/>
  <c r="EI53" i="10" s="1"/>
  <c r="EJ53" i="10" s="1"/>
  <c r="AV53" i="10" s="1"/>
  <c r="U53" i="10" s="1"/>
  <c r="X53" i="10" s="1"/>
  <c r="EB57" i="5" l="1"/>
  <c r="EC57" i="5" s="1"/>
  <c r="ED57" i="5" s="1"/>
  <c r="EE57" i="5" s="1"/>
  <c r="AQ57" i="5" s="1"/>
  <c r="P57" i="5" s="1"/>
  <c r="S57" i="5" s="1"/>
  <c r="AT57" i="5" s="1"/>
  <c r="EB56" i="7"/>
  <c r="EC56" i="7" s="1"/>
  <c r="ED56" i="7" s="1"/>
  <c r="EE56" i="7" s="1"/>
  <c r="AQ56" i="7" s="1"/>
  <c r="P56" i="7" s="1"/>
  <c r="S56" i="7" s="1"/>
  <c r="AT56" i="7" s="1"/>
  <c r="BP54" i="8"/>
  <c r="W56" i="6"/>
  <c r="AX56" i="6" s="1"/>
  <c r="BB57" i="4"/>
  <c r="BC57" i="4" s="1"/>
  <c r="AZ57" i="4"/>
  <c r="BA57" i="4" s="1"/>
  <c r="BQ57" i="4"/>
  <c r="BL57" i="4"/>
  <c r="BM57" i="4" s="1"/>
  <c r="BA54" i="9"/>
  <c r="AU54" i="9"/>
  <c r="BU54" i="9"/>
  <c r="BV54" i="9" s="1"/>
  <c r="BT54" i="8"/>
  <c r="AY53" i="10"/>
  <c r="BA57" i="5" l="1"/>
  <c r="AU57" i="5"/>
  <c r="BU57" i="5"/>
  <c r="BV57" i="5" s="1"/>
  <c r="BV54" i="8"/>
  <c r="BW54" i="8" s="1"/>
  <c r="BE56" i="6"/>
  <c r="BQ56" i="6" s="1"/>
  <c r="BY56" i="6"/>
  <c r="BZ56" i="6" s="1"/>
  <c r="AY56" i="6"/>
  <c r="BB56" i="6" s="1"/>
  <c r="BC56" i="6" s="1"/>
  <c r="BN57" i="4"/>
  <c r="BO57" i="4"/>
  <c r="BA56" i="7"/>
  <c r="AU56" i="7"/>
  <c r="BU56" i="7"/>
  <c r="BV56" i="7" s="1"/>
  <c r="BR57" i="4"/>
  <c r="BS57" i="4"/>
  <c r="BU54" i="8"/>
  <c r="CA54" i="8" s="1"/>
  <c r="CB54" i="8" s="1"/>
  <c r="BF53" i="10"/>
  <c r="AZ53" i="10"/>
  <c r="BZ53" i="10"/>
  <c r="CA53" i="10" s="1"/>
  <c r="AX54" i="9"/>
  <c r="AY54" i="9" s="1"/>
  <c r="AV54" i="9"/>
  <c r="AW54" i="9" s="1"/>
  <c r="BH54" i="9"/>
  <c r="BI54" i="9" s="1"/>
  <c r="BM54" i="9"/>
  <c r="AV57" i="5" l="1"/>
  <c r="AW57" i="5" s="1"/>
  <c r="AX57" i="5"/>
  <c r="AY57" i="5" s="1"/>
  <c r="BM57" i="5"/>
  <c r="BH57" i="5"/>
  <c r="BI57" i="5" s="1"/>
  <c r="AZ56" i="6"/>
  <c r="BA56" i="6" s="1"/>
  <c r="BL56" i="6"/>
  <c r="BM56" i="6" s="1"/>
  <c r="BO56" i="6" s="1"/>
  <c r="AX56" i="7"/>
  <c r="AY56" i="7" s="1"/>
  <c r="AV56" i="7"/>
  <c r="AW56" i="7" s="1"/>
  <c r="BM56" i="7"/>
  <c r="BH56" i="7"/>
  <c r="BI56" i="7" s="1"/>
  <c r="BP57" i="4"/>
  <c r="BT57" i="4"/>
  <c r="BS56" i="6"/>
  <c r="BR56" i="6"/>
  <c r="CH54" i="8"/>
  <c r="BK54" i="9"/>
  <c r="BJ54" i="9"/>
  <c r="CD54" i="8"/>
  <c r="CE54" i="8"/>
  <c r="BC53" i="10"/>
  <c r="BD53" i="10" s="1"/>
  <c r="BA53" i="10"/>
  <c r="BB53" i="10" s="1"/>
  <c r="BM53" i="10"/>
  <c r="BN53" i="10" s="1"/>
  <c r="BR53" i="10"/>
  <c r="BN54" i="9"/>
  <c r="BO54" i="9"/>
  <c r="BK57" i="5" l="1"/>
  <c r="BJ57" i="5"/>
  <c r="BN57" i="5"/>
  <c r="BO57" i="5"/>
  <c r="BN56" i="6"/>
  <c r="BP56" i="6" s="1"/>
  <c r="BT56" i="6"/>
  <c r="BJ56" i="7"/>
  <c r="BK56" i="7"/>
  <c r="BN56" i="7"/>
  <c r="BO56" i="7"/>
  <c r="BV57" i="4"/>
  <c r="BW57" i="4" s="1"/>
  <c r="BU57" i="4"/>
  <c r="BL54" i="9"/>
  <c r="BP54" i="9"/>
  <c r="BT53" i="10"/>
  <c r="BS53" i="10"/>
  <c r="CF54" i="8"/>
  <c r="CG54" i="8" s="1"/>
  <c r="CI54" i="8" s="1"/>
  <c r="CJ54" i="8" s="1"/>
  <c r="CK54" i="8" s="1"/>
  <c r="CM54" i="8" s="1"/>
  <c r="E54" i="8" s="1"/>
  <c r="C55" i="8" s="1"/>
  <c r="BP53" i="10"/>
  <c r="BO53" i="10"/>
  <c r="BP57" i="5" l="1"/>
  <c r="BL57" i="5"/>
  <c r="BQ54" i="9"/>
  <c r="BW54" i="9" s="1"/>
  <c r="BX54" i="9" s="1"/>
  <c r="BU56" i="6"/>
  <c r="CH56" i="6" s="1"/>
  <c r="BV56" i="6"/>
  <c r="BW56" i="6" s="1"/>
  <c r="CH57" i="4"/>
  <c r="CA57" i="4"/>
  <c r="CB57" i="4" s="1"/>
  <c r="BP56" i="7"/>
  <c r="BL56" i="7"/>
  <c r="BQ53" i="10"/>
  <c r="BR54" i="9"/>
  <c r="BS54" i="9" s="1"/>
  <c r="BU53" i="10"/>
  <c r="CD54" i="9" l="1"/>
  <c r="BR57" i="5"/>
  <c r="BS57" i="5" s="1"/>
  <c r="BQ57" i="5"/>
  <c r="CA56" i="6"/>
  <c r="CB56" i="6" s="1"/>
  <c r="CE56" i="6" s="1"/>
  <c r="CD57" i="4"/>
  <c r="CE57" i="4"/>
  <c r="BQ56" i="7"/>
  <c r="BR56" i="7"/>
  <c r="BS56" i="7" s="1"/>
  <c r="BV53" i="10"/>
  <c r="CI53" i="10" s="1"/>
  <c r="BW53" i="10"/>
  <c r="BX53" i="10" s="1"/>
  <c r="F54" i="8"/>
  <c r="I54" i="8" s="1"/>
  <c r="J54" i="8" s="1"/>
  <c r="D54" i="10" s="1"/>
  <c r="K55" i="8"/>
  <c r="M55" i="8" s="1"/>
  <c r="BZ54" i="9"/>
  <c r="CA54" i="9"/>
  <c r="CD56" i="6" l="1"/>
  <c r="CF56" i="6" s="1"/>
  <c r="CG56" i="6" s="1"/>
  <c r="CI56" i="6" s="1"/>
  <c r="CJ56" i="6" s="1"/>
  <c r="CK56" i="6" s="1"/>
  <c r="CM56" i="6" s="1"/>
  <c r="E56" i="6" s="1"/>
  <c r="C57" i="6" s="1"/>
  <c r="CB53" i="10"/>
  <c r="CC53" i="10" s="1"/>
  <c r="CF53" i="10" s="1"/>
  <c r="CD57" i="5"/>
  <c r="BW57" i="5"/>
  <c r="BX57" i="5" s="1"/>
  <c r="CF57" i="4"/>
  <c r="CG57" i="4" s="1"/>
  <c r="CI57" i="4" s="1"/>
  <c r="CJ57" i="4" s="1"/>
  <c r="CK57" i="4" s="1"/>
  <c r="CM57" i="4" s="1"/>
  <c r="E57" i="4" s="1"/>
  <c r="CD56" i="7"/>
  <c r="BW56" i="7"/>
  <c r="BX56" i="7" s="1"/>
  <c r="Q55" i="8"/>
  <c r="CU55" i="8"/>
  <c r="EM55" i="8"/>
  <c r="CB54" i="9"/>
  <c r="CC54" i="9" s="1"/>
  <c r="CE54" i="9" s="1"/>
  <c r="CF54" i="9" s="1"/>
  <c r="CG54" i="9" s="1"/>
  <c r="CI54" i="9" s="1"/>
  <c r="E54" i="9" s="1"/>
  <c r="C55" i="9" s="1"/>
  <c r="CE53" i="10" l="1"/>
  <c r="CG53" i="10" s="1"/>
  <c r="CH53" i="10" s="1"/>
  <c r="CJ53" i="10" s="1"/>
  <c r="CK53" i="10" s="1"/>
  <c r="CL53" i="10" s="1"/>
  <c r="CA57" i="5"/>
  <c r="BZ57" i="5"/>
  <c r="F56" i="6"/>
  <c r="I56" i="6" s="1"/>
  <c r="J56" i="6" s="1"/>
  <c r="D56" i="8" s="1"/>
  <c r="D56" i="9" s="1"/>
  <c r="G56" i="10" s="1"/>
  <c r="BZ56" i="7"/>
  <c r="CA56" i="7"/>
  <c r="DQ55" i="8"/>
  <c r="DF55" i="8"/>
  <c r="CW55" i="8"/>
  <c r="AS55" i="8"/>
  <c r="AJ55" i="8"/>
  <c r="X55" i="8"/>
  <c r="Z55" i="8" s="1"/>
  <c r="S55" i="8"/>
  <c r="AI55" i="8"/>
  <c r="CB57" i="5" l="1"/>
  <c r="CC57" i="5" s="1"/>
  <c r="CE57" i="5" s="1"/>
  <c r="CF57" i="5" s="1"/>
  <c r="CG57" i="5" s="1"/>
  <c r="CI57" i="5" s="1"/>
  <c r="E57" i="5" s="1"/>
  <c r="CN53" i="10"/>
  <c r="E53" i="10" s="1"/>
  <c r="C54" i="10" s="1"/>
  <c r="CB56" i="7"/>
  <c r="CC56" i="7" s="1"/>
  <c r="CE56" i="7" s="1"/>
  <c r="CF56" i="7" s="1"/>
  <c r="CG56" i="7" s="1"/>
  <c r="CI56" i="7" s="1"/>
  <c r="E56" i="7" s="1"/>
  <c r="C57" i="7" s="1"/>
  <c r="F57" i="4"/>
  <c r="AK55" i="8"/>
  <c r="AA55" i="8"/>
  <c r="AP55" i="8" s="1"/>
  <c r="DV55" i="8"/>
  <c r="DR55" i="8"/>
  <c r="DU55" i="8"/>
  <c r="DT55" i="8"/>
  <c r="DS55" i="8"/>
  <c r="AC55" i="8"/>
  <c r="U55" i="8"/>
  <c r="V55" i="8" s="1"/>
  <c r="AW55" i="8" s="1"/>
  <c r="CZ55" i="8"/>
  <c r="CY55" i="8"/>
  <c r="DB55" i="8"/>
  <c r="CX55" i="8"/>
  <c r="DA55" i="8"/>
  <c r="G55" i="9"/>
  <c r="I55" i="9" s="1"/>
  <c r="DI55" i="8"/>
  <c r="DH55" i="8"/>
  <c r="DJ55" i="8"/>
  <c r="DK55" i="8"/>
  <c r="DG55" i="8"/>
  <c r="F54" i="9"/>
  <c r="H54" i="10" s="1"/>
  <c r="I57" i="4" l="1"/>
  <c r="J57" i="4" s="1"/>
  <c r="D57" i="6" s="1"/>
  <c r="F53" i="10"/>
  <c r="F57" i="5"/>
  <c r="H57" i="6" s="1"/>
  <c r="L54" i="10"/>
  <c r="N54" i="10" s="1"/>
  <c r="EN54" i="10" s="1"/>
  <c r="F56" i="7"/>
  <c r="H56" i="8" s="1"/>
  <c r="DL55" i="8"/>
  <c r="DM55" i="8" s="1"/>
  <c r="AL55" i="8"/>
  <c r="AB55" i="8"/>
  <c r="AD55" i="8" s="1"/>
  <c r="BX55" i="8" s="1"/>
  <c r="AO55" i="8"/>
  <c r="AQ55" i="8" s="1"/>
  <c r="AM55" i="8"/>
  <c r="CQ55" i="9"/>
  <c r="M55" i="9"/>
  <c r="EI55" i="9"/>
  <c r="DW55" i="8"/>
  <c r="DX55" i="8" s="1"/>
  <c r="DC55" i="8"/>
  <c r="DD55" i="8" s="1"/>
  <c r="K57" i="6" l="1"/>
  <c r="M57" i="6" s="1"/>
  <c r="Q57" i="6" s="1"/>
  <c r="D57" i="7"/>
  <c r="G57" i="8" s="1"/>
  <c r="I53" i="10"/>
  <c r="J53" i="10" s="1"/>
  <c r="K53" i="10" s="1"/>
  <c r="I53" i="1" s="1"/>
  <c r="CV54" i="10"/>
  <c r="DR54" i="10" s="1"/>
  <c r="R54" i="10"/>
  <c r="T54" i="10" s="1"/>
  <c r="G57" i="7"/>
  <c r="I57" i="7" s="1"/>
  <c r="EI57" i="7" s="1"/>
  <c r="DN55" i="8"/>
  <c r="DO55" i="8" s="1"/>
  <c r="CU57" i="6"/>
  <c r="AN55" i="8"/>
  <c r="BG55" i="8" s="1"/>
  <c r="BD55" i="8"/>
  <c r="BF55" i="8"/>
  <c r="O55" i="9"/>
  <c r="AF55" i="9"/>
  <c r="AE55" i="9"/>
  <c r="T55" i="9"/>
  <c r="V55" i="9" s="1"/>
  <c r="AO55" i="9"/>
  <c r="DM55" i="9"/>
  <c r="CS55" i="9"/>
  <c r="DB55" i="9"/>
  <c r="EM57" i="6" l="1"/>
  <c r="Y54" i="10"/>
  <c r="AA54" i="10" s="1"/>
  <c r="AJ54" i="10"/>
  <c r="M57" i="7"/>
  <c r="T57" i="7" s="1"/>
  <c r="V57" i="7" s="1"/>
  <c r="CX54" i="10"/>
  <c r="DB54" i="10" s="1"/>
  <c r="DG54" i="10"/>
  <c r="DI54" i="10" s="1"/>
  <c r="AT54" i="10"/>
  <c r="CQ57" i="7"/>
  <c r="AO57" i="7" s="1"/>
  <c r="AK54" i="10"/>
  <c r="BI55" i="8"/>
  <c r="BH55" i="8"/>
  <c r="AJ57" i="6"/>
  <c r="X57" i="6"/>
  <c r="Z57" i="6" s="1"/>
  <c r="S57" i="6"/>
  <c r="AI57" i="6"/>
  <c r="DF57" i="6"/>
  <c r="DQ57" i="6"/>
  <c r="CW57" i="6"/>
  <c r="AS57" i="6"/>
  <c r="W55" i="9"/>
  <c r="X55" i="9" s="1"/>
  <c r="AG55" i="9"/>
  <c r="DY55" i="8"/>
  <c r="DZ55" i="8" s="1"/>
  <c r="EW55" i="8"/>
  <c r="CX55" i="9"/>
  <c r="CT55" i="9"/>
  <c r="CV55" i="9"/>
  <c r="CW55" i="9"/>
  <c r="CU55" i="9"/>
  <c r="DG55" i="9"/>
  <c r="DE55" i="9"/>
  <c r="DC55" i="9"/>
  <c r="DD55" i="9"/>
  <c r="DF55" i="9"/>
  <c r="Q55" i="9"/>
  <c r="R55" i="9" s="1"/>
  <c r="AS55" i="9" s="1"/>
  <c r="Y55" i="9"/>
  <c r="AD54" i="10"/>
  <c r="V54" i="10"/>
  <c r="W54" i="10" s="1"/>
  <c r="AX54" i="10" s="1"/>
  <c r="AB54" i="10"/>
  <c r="AP54" i="10" s="1"/>
  <c r="DR55" i="9"/>
  <c r="DO55" i="9"/>
  <c r="DN55" i="9"/>
  <c r="DP55" i="9"/>
  <c r="DQ55" i="9"/>
  <c r="DS54" i="10"/>
  <c r="DV54" i="10"/>
  <c r="DW54" i="10"/>
  <c r="DT54" i="10"/>
  <c r="DU54" i="10"/>
  <c r="AE57" i="7" l="1"/>
  <c r="O57" i="7"/>
  <c r="Q57" i="7" s="1"/>
  <c r="R57" i="7" s="1"/>
  <c r="AS57" i="7" s="1"/>
  <c r="DH54" i="10"/>
  <c r="DL54" i="10"/>
  <c r="AL54" i="10"/>
  <c r="AN54" i="10" s="1"/>
  <c r="DK54" i="10"/>
  <c r="DJ54" i="10"/>
  <c r="AF57" i="7"/>
  <c r="AG57" i="7" s="1"/>
  <c r="CZ54" i="10"/>
  <c r="DA54" i="10"/>
  <c r="CY54" i="10"/>
  <c r="DC54" i="10"/>
  <c r="DB57" i="7"/>
  <c r="DC57" i="7" s="1"/>
  <c r="DM57" i="7"/>
  <c r="DR57" i="7" s="1"/>
  <c r="CS57" i="7"/>
  <c r="CW57" i="7" s="1"/>
  <c r="BJ55" i="8"/>
  <c r="BK55" i="8" s="1"/>
  <c r="AK57" i="6"/>
  <c r="AC57" i="6"/>
  <c r="U57" i="6"/>
  <c r="V57" i="6" s="1"/>
  <c r="AW57" i="6" s="1"/>
  <c r="DA57" i="6"/>
  <c r="CZ57" i="6"/>
  <c r="CX57" i="6"/>
  <c r="DB57" i="6"/>
  <c r="CY57" i="6"/>
  <c r="AA57" i="6"/>
  <c r="AB57" i="6" s="1"/>
  <c r="DR57" i="6"/>
  <c r="DU57" i="6"/>
  <c r="DV57" i="6"/>
  <c r="DT57" i="6"/>
  <c r="DS57" i="6"/>
  <c r="DK57" i="6"/>
  <c r="DH57" i="6"/>
  <c r="DI57" i="6"/>
  <c r="DG57" i="6"/>
  <c r="DJ57" i="6"/>
  <c r="AQ54" i="10"/>
  <c r="AR54" i="10" s="1"/>
  <c r="AL55" i="9"/>
  <c r="Z55" i="9"/>
  <c r="BT55" i="9" s="1"/>
  <c r="AK55" i="9"/>
  <c r="AI55" i="9"/>
  <c r="AH55" i="9"/>
  <c r="DH55" i="9"/>
  <c r="DI55" i="9" s="1"/>
  <c r="DS55" i="9"/>
  <c r="DT55" i="9" s="1"/>
  <c r="AC54" i="10"/>
  <c r="AE54" i="10" s="1"/>
  <c r="EX55" i="8"/>
  <c r="EY55" i="8" s="1"/>
  <c r="EZ55" i="8" s="1"/>
  <c r="AM54" i="10"/>
  <c r="EA55" i="8"/>
  <c r="EC55" i="8"/>
  <c r="EB55" i="8"/>
  <c r="ED55" i="8"/>
  <c r="EE55" i="8"/>
  <c r="CY55" i="9"/>
  <c r="CZ55" i="9" s="1"/>
  <c r="DX54" i="10"/>
  <c r="DY54" i="10" s="1"/>
  <c r="W57" i="7" l="1"/>
  <c r="AK57" i="7" s="1"/>
  <c r="Y57" i="7"/>
  <c r="DM54" i="10"/>
  <c r="DN54" i="10" s="1"/>
  <c r="DD54" i="10"/>
  <c r="DE54" i="10" s="1"/>
  <c r="DE57" i="7"/>
  <c r="DF57" i="7"/>
  <c r="DG57" i="7"/>
  <c r="CU57" i="7"/>
  <c r="CT57" i="7"/>
  <c r="DN57" i="7"/>
  <c r="DD57" i="7"/>
  <c r="CV57" i="7"/>
  <c r="DO57" i="7"/>
  <c r="DQ57" i="7"/>
  <c r="CX57" i="7"/>
  <c r="DP57" i="7"/>
  <c r="AL57" i="7"/>
  <c r="AM57" i="7" s="1"/>
  <c r="X57" i="7"/>
  <c r="Z57" i="7" s="1"/>
  <c r="BT57" i="7" s="1"/>
  <c r="AH57" i="7"/>
  <c r="DC57" i="6"/>
  <c r="DD57" i="6" s="1"/>
  <c r="AD57" i="6"/>
  <c r="BX57" i="6" s="1"/>
  <c r="AP57" i="6"/>
  <c r="AM57" i="6"/>
  <c r="AL57" i="6"/>
  <c r="AO57" i="6"/>
  <c r="DL57" i="6"/>
  <c r="DM57" i="6" s="1"/>
  <c r="DW57" i="6"/>
  <c r="DX57" i="6" s="1"/>
  <c r="AJ55" i="9"/>
  <c r="AM55" i="9"/>
  <c r="AZ55" i="9" s="1"/>
  <c r="BE54" i="10"/>
  <c r="DJ55" i="9"/>
  <c r="DK55" i="9" s="1"/>
  <c r="DU55" i="9" s="1"/>
  <c r="DV55" i="9" s="1"/>
  <c r="AO54" i="10"/>
  <c r="BH54" i="10" s="1"/>
  <c r="BY54" i="10"/>
  <c r="BG54" i="10"/>
  <c r="EF55" i="8"/>
  <c r="EG55" i="8" s="1"/>
  <c r="EH55" i="8" s="1"/>
  <c r="EI55" i="8" s="1"/>
  <c r="AU55" i="8" s="1"/>
  <c r="T55" i="8" s="1"/>
  <c r="W55" i="8" s="1"/>
  <c r="DO54" i="10" l="1"/>
  <c r="DP54" i="10" s="1"/>
  <c r="DZ54" i="10" s="1"/>
  <c r="EA54" i="10" s="1"/>
  <c r="AI57" i="7"/>
  <c r="AJ57" i="7" s="1"/>
  <c r="BC57" i="7" s="1"/>
  <c r="DH57" i="7"/>
  <c r="DI57" i="7" s="1"/>
  <c r="DS57" i="7"/>
  <c r="DT57" i="7" s="1"/>
  <c r="CY57" i="7"/>
  <c r="CZ57" i="7" s="1"/>
  <c r="DJ57" i="7" s="1"/>
  <c r="DK57" i="7" s="1"/>
  <c r="ES57" i="7" s="1"/>
  <c r="DN57" i="6"/>
  <c r="DO57" i="6" s="1"/>
  <c r="EW57" i="6" s="1"/>
  <c r="EX57" i="6" s="1"/>
  <c r="EY57" i="6" s="1"/>
  <c r="EZ57" i="6" s="1"/>
  <c r="BB57" i="7"/>
  <c r="BB55" i="9"/>
  <c r="AQ57" i="6"/>
  <c r="BD57" i="6" s="1"/>
  <c r="AN57" i="6"/>
  <c r="BC55" i="9"/>
  <c r="BE55" i="9" s="1"/>
  <c r="AZ57" i="7"/>
  <c r="EX54" i="10"/>
  <c r="EY54" i="10" s="1"/>
  <c r="EZ54" i="10" s="1"/>
  <c r="FA54" i="10" s="1"/>
  <c r="ES55" i="9"/>
  <c r="ET55" i="9" s="1"/>
  <c r="EU55" i="9" s="1"/>
  <c r="EV55" i="9" s="1"/>
  <c r="AX55" i="8"/>
  <c r="EF54" i="10"/>
  <c r="ED54" i="10"/>
  <c r="EB54" i="10"/>
  <c r="EC54" i="10"/>
  <c r="EE54" i="10"/>
  <c r="BJ54" i="10"/>
  <c r="BI54" i="10"/>
  <c r="EA55" i="9"/>
  <c r="DZ55" i="9"/>
  <c r="DX55" i="9"/>
  <c r="DW55" i="9"/>
  <c r="DY55" i="9"/>
  <c r="DY57" i="6" l="1"/>
  <c r="DZ57" i="6" s="1"/>
  <c r="EC57" i="6" s="1"/>
  <c r="BG57" i="6"/>
  <c r="BI57" i="6" s="1"/>
  <c r="BF57" i="6"/>
  <c r="BD55" i="9"/>
  <c r="BF55" i="9" s="1"/>
  <c r="BG55" i="9" s="1"/>
  <c r="DU57" i="7"/>
  <c r="DV57" i="7" s="1"/>
  <c r="DX57" i="7" s="1"/>
  <c r="BE57" i="7"/>
  <c r="BD57" i="7"/>
  <c r="EA57" i="6"/>
  <c r="ET57" i="7"/>
  <c r="EU57" i="7" s="1"/>
  <c r="EV57" i="7" s="1"/>
  <c r="BK54" i="10"/>
  <c r="BL54" i="10" s="1"/>
  <c r="BE55" i="8"/>
  <c r="AY55" i="8"/>
  <c r="BY55" i="8"/>
  <c r="BZ55" i="8" s="1"/>
  <c r="EG54" i="10"/>
  <c r="EH54" i="10" s="1"/>
  <c r="EI54" i="10" s="1"/>
  <c r="EJ54" i="10" s="1"/>
  <c r="AV54" i="10" s="1"/>
  <c r="U54" i="10" s="1"/>
  <c r="X54" i="10" s="1"/>
  <c r="EB55" i="9"/>
  <c r="EC55" i="9" s="1"/>
  <c r="ED55" i="9" s="1"/>
  <c r="EE55" i="9" s="1"/>
  <c r="AQ55" i="9" s="1"/>
  <c r="P55" i="9" s="1"/>
  <c r="S55" i="9" s="1"/>
  <c r="EE57" i="6" l="1"/>
  <c r="ED57" i="6"/>
  <c r="EB57" i="6"/>
  <c r="BH57" i="6"/>
  <c r="BJ57" i="6" s="1"/>
  <c r="BK57" i="6" s="1"/>
  <c r="DW57" i="7"/>
  <c r="DZ57" i="7"/>
  <c r="DY57" i="7"/>
  <c r="EA57" i="7"/>
  <c r="BF57" i="7"/>
  <c r="BG57" i="7" s="1"/>
  <c r="AT55" i="9"/>
  <c r="AY54" i="10"/>
  <c r="BB55" i="8"/>
  <c r="BC55" i="8" s="1"/>
  <c r="AZ55" i="8"/>
  <c r="BA55" i="8" s="1"/>
  <c r="BQ55" i="8"/>
  <c r="BL55" i="8"/>
  <c r="BM55" i="8" s="1"/>
  <c r="EF57" i="6" l="1"/>
  <c r="EG57" i="6" s="1"/>
  <c r="EH57" i="6" s="1"/>
  <c r="EI57" i="6" s="1"/>
  <c r="AU57" i="6" s="1"/>
  <c r="T57" i="6" s="1"/>
  <c r="EB57" i="7"/>
  <c r="EC57" i="7" s="1"/>
  <c r="ED57" i="7" s="1"/>
  <c r="EE57" i="7" s="1"/>
  <c r="AQ57" i="7" s="1"/>
  <c r="P57" i="7" s="1"/>
  <c r="S57" i="7" s="1"/>
  <c r="AT57" i="7" s="1"/>
  <c r="W57" i="6"/>
  <c r="AX57" i="6" s="1"/>
  <c r="BA55" i="9"/>
  <c r="AU55" i="9"/>
  <c r="BU55" i="9"/>
  <c r="BV55" i="9" s="1"/>
  <c r="BO55" i="8"/>
  <c r="BN55" i="8"/>
  <c r="BS55" i="8"/>
  <c r="BR55" i="8"/>
  <c r="BF54" i="10"/>
  <c r="AZ54" i="10"/>
  <c r="BZ54" i="10"/>
  <c r="CA54" i="10" s="1"/>
  <c r="BY57" i="6" l="1"/>
  <c r="BZ57" i="6" s="1"/>
  <c r="AY57" i="6"/>
  <c r="AZ57" i="6" s="1"/>
  <c r="BA57" i="6" s="1"/>
  <c r="BE57" i="6"/>
  <c r="BQ57" i="6" s="1"/>
  <c r="BT55" i="8"/>
  <c r="BA57" i="7"/>
  <c r="AU57" i="7"/>
  <c r="BU57" i="7"/>
  <c r="BV57" i="7" s="1"/>
  <c r="BP55" i="8"/>
  <c r="BR54" i="10"/>
  <c r="BM54" i="10"/>
  <c r="BN54" i="10" s="1"/>
  <c r="AX55" i="9"/>
  <c r="AY55" i="9" s="1"/>
  <c r="AV55" i="9"/>
  <c r="AW55" i="9" s="1"/>
  <c r="BM55" i="9"/>
  <c r="BH55" i="9"/>
  <c r="BI55" i="9" s="1"/>
  <c r="BC54" i="10"/>
  <c r="BD54" i="10" s="1"/>
  <c r="BA54" i="10"/>
  <c r="BB54" i="10" s="1"/>
  <c r="BB57" i="6" l="1"/>
  <c r="BC57" i="6" s="1"/>
  <c r="BU55" i="8"/>
  <c r="CH55" i="8" s="1"/>
  <c r="BL57" i="6"/>
  <c r="BM57" i="6" s="1"/>
  <c r="BN57" i="6" s="1"/>
  <c r="BV55" i="8"/>
  <c r="BW55" i="8" s="1"/>
  <c r="BR57" i="6"/>
  <c r="BS57" i="6"/>
  <c r="AX57" i="7"/>
  <c r="AY57" i="7" s="1"/>
  <c r="AV57" i="7"/>
  <c r="AW57" i="7" s="1"/>
  <c r="BH57" i="7"/>
  <c r="BI57" i="7" s="1"/>
  <c r="BM57" i="7"/>
  <c r="BJ55" i="9"/>
  <c r="BK55" i="9"/>
  <c r="BO55" i="9"/>
  <c r="BN55" i="9"/>
  <c r="BO54" i="10"/>
  <c r="BP54" i="10"/>
  <c r="BS54" i="10"/>
  <c r="BT54" i="10"/>
  <c r="CA55" i="8" l="1"/>
  <c r="CB55" i="8" s="1"/>
  <c r="CE55" i="8" s="1"/>
  <c r="BO57" i="6"/>
  <c r="BP57" i="6" s="1"/>
  <c r="BT57" i="6"/>
  <c r="BJ57" i="7"/>
  <c r="BK57" i="7"/>
  <c r="BO57" i="7"/>
  <c r="BN57" i="7"/>
  <c r="BP55" i="9"/>
  <c r="BU54" i="10"/>
  <c r="BQ54" i="10"/>
  <c r="BL55" i="9"/>
  <c r="CD55" i="8" l="1"/>
  <c r="CF55" i="8" s="1"/>
  <c r="CG55" i="8" s="1"/>
  <c r="CI55" i="8" s="1"/>
  <c r="CJ55" i="8" s="1"/>
  <c r="CK55" i="8" s="1"/>
  <c r="CM55" i="8" s="1"/>
  <c r="E55" i="8" s="1"/>
  <c r="C56" i="8" s="1"/>
  <c r="K56" i="8" s="1"/>
  <c r="M56" i="8" s="1"/>
  <c r="BP57" i="7"/>
  <c r="BU57" i="6"/>
  <c r="BV57" i="6"/>
  <c r="BW57" i="6" s="1"/>
  <c r="BL57" i="7"/>
  <c r="BV54" i="10"/>
  <c r="BW54" i="10"/>
  <c r="BX54" i="10" s="1"/>
  <c r="BQ55" i="9"/>
  <c r="BR55" i="9"/>
  <c r="BS55" i="9" s="1"/>
  <c r="F55" i="8" l="1"/>
  <c r="I55" i="8" s="1"/>
  <c r="J55" i="8" s="1"/>
  <c r="D55" i="10" s="1"/>
  <c r="BR57" i="7"/>
  <c r="BS57" i="7" s="1"/>
  <c r="BQ57" i="7"/>
  <c r="CA57" i="6"/>
  <c r="CB57" i="6" s="1"/>
  <c r="CH57" i="6"/>
  <c r="CI54" i="10"/>
  <c r="CB54" i="10"/>
  <c r="CC54" i="10" s="1"/>
  <c r="CD55" i="9"/>
  <c r="BW55" i="9"/>
  <c r="BX55" i="9" s="1"/>
  <c r="EM56" i="8"/>
  <c r="CU56" i="8"/>
  <c r="Q56" i="8"/>
  <c r="CD57" i="6" l="1"/>
  <c r="CE57" i="6"/>
  <c r="CD57" i="7"/>
  <c r="BW57" i="7"/>
  <c r="BX57" i="7" s="1"/>
  <c r="BZ55" i="9"/>
  <c r="CA55" i="9"/>
  <c r="AJ56" i="8"/>
  <c r="X56" i="8"/>
  <c r="Z56" i="8" s="1"/>
  <c r="AI56" i="8"/>
  <c r="S56" i="8"/>
  <c r="CF54" i="10"/>
  <c r="CE54" i="10"/>
  <c r="DQ56" i="8"/>
  <c r="AS56" i="8"/>
  <c r="DF56" i="8"/>
  <c r="CW56" i="8"/>
  <c r="CA57" i="7" l="1"/>
  <c r="BZ57" i="7"/>
  <c r="CF57" i="6"/>
  <c r="CG57" i="6" s="1"/>
  <c r="CI57" i="6" s="1"/>
  <c r="CJ57" i="6" s="1"/>
  <c r="CK57" i="6" s="1"/>
  <c r="CM57" i="6" s="1"/>
  <c r="E57" i="6" s="1"/>
  <c r="AK56" i="8"/>
  <c r="CG54" i="10"/>
  <c r="CH54" i="10" s="1"/>
  <c r="CJ54" i="10" s="1"/>
  <c r="CK54" i="10" s="1"/>
  <c r="CL54" i="10" s="1"/>
  <c r="CN54" i="10" s="1"/>
  <c r="E54" i="10" s="1"/>
  <c r="AC56" i="8"/>
  <c r="U56" i="8"/>
  <c r="V56" i="8" s="1"/>
  <c r="AW56" i="8" s="1"/>
  <c r="DA56" i="8"/>
  <c r="CY56" i="8"/>
  <c r="CZ56" i="8"/>
  <c r="DB56" i="8"/>
  <c r="CX56" i="8"/>
  <c r="DK56" i="8"/>
  <c r="DH56" i="8"/>
  <c r="DG56" i="8"/>
  <c r="DJ56" i="8"/>
  <c r="DI56" i="8"/>
  <c r="AA56" i="8"/>
  <c r="AP56" i="8" s="1"/>
  <c r="CB55" i="9"/>
  <c r="CC55" i="9" s="1"/>
  <c r="CE55" i="9" s="1"/>
  <c r="CF55" i="9" s="1"/>
  <c r="CG55" i="9" s="1"/>
  <c r="CI55" i="9" s="1"/>
  <c r="E55" i="9" s="1"/>
  <c r="C56" i="9" s="1"/>
  <c r="DV56" i="8"/>
  <c r="DU56" i="8"/>
  <c r="DT56" i="8"/>
  <c r="DS56" i="8"/>
  <c r="DR56" i="8"/>
  <c r="CB57" i="7" l="1"/>
  <c r="CC57" i="7" s="1"/>
  <c r="CE57" i="7" s="1"/>
  <c r="CF57" i="7" s="1"/>
  <c r="CG57" i="7" s="1"/>
  <c r="CI57" i="7" s="1"/>
  <c r="E57" i="7" s="1"/>
  <c r="DL56" i="8"/>
  <c r="DM56" i="8" s="1"/>
  <c r="DW56" i="8"/>
  <c r="DX56" i="8" s="1"/>
  <c r="AL56" i="8"/>
  <c r="AO56" i="8"/>
  <c r="AQ56" i="8" s="1"/>
  <c r="AM56" i="8"/>
  <c r="AB56" i="8"/>
  <c r="AD56" i="8" s="1"/>
  <c r="DC56" i="8"/>
  <c r="DD56" i="8" s="1"/>
  <c r="C55" i="10"/>
  <c r="F57" i="7" l="1"/>
  <c r="H57" i="8" s="1"/>
  <c r="F57" i="6"/>
  <c r="I57" i="6" s="1"/>
  <c r="J57" i="6" s="1"/>
  <c r="D57" i="8" s="1"/>
  <c r="D57" i="9" s="1"/>
  <c r="G57" i="10" s="1"/>
  <c r="DN56" i="8"/>
  <c r="DO56" i="8" s="1"/>
  <c r="DY56" i="8" s="1"/>
  <c r="DZ56" i="8" s="1"/>
  <c r="BD56" i="8"/>
  <c r="L55" i="10"/>
  <c r="N55" i="10" s="1"/>
  <c r="F54" i="10"/>
  <c r="F55" i="9"/>
  <c r="H55" i="10" s="1"/>
  <c r="G56" i="9"/>
  <c r="I56" i="9" s="1"/>
  <c r="AN56" i="8"/>
  <c r="BX56" i="8"/>
  <c r="BF56" i="8"/>
  <c r="I54" i="10" l="1"/>
  <c r="J54" i="10" s="1"/>
  <c r="K54" i="10" s="1"/>
  <c r="I54" i="1" s="1"/>
  <c r="EW56" i="8"/>
  <c r="EX56" i="8" s="1"/>
  <c r="EY56" i="8" s="1"/>
  <c r="EZ56" i="8" s="1"/>
  <c r="BG56" i="8"/>
  <c r="CQ56" i="9"/>
  <c r="M56" i="9"/>
  <c r="EI56" i="9"/>
  <c r="CV55" i="10"/>
  <c r="R55" i="10"/>
  <c r="EN55" i="10"/>
  <c r="EB56" i="8"/>
  <c r="ED56" i="8"/>
  <c r="EA56" i="8"/>
  <c r="EE56" i="8"/>
  <c r="EC56" i="8"/>
  <c r="CX55" i="10" l="1"/>
  <c r="DR55" i="10"/>
  <c r="AT55" i="10"/>
  <c r="DG55" i="10"/>
  <c r="EF56" i="8"/>
  <c r="EG56" i="8" s="1"/>
  <c r="EH56" i="8" s="1"/>
  <c r="EI56" i="8" s="1"/>
  <c r="AU56" i="8" s="1"/>
  <c r="T56" i="8" s="1"/>
  <c r="W56" i="8" s="1"/>
  <c r="AE56" i="9"/>
  <c r="T56" i="9"/>
  <c r="V56" i="9" s="1"/>
  <c r="AF56" i="9"/>
  <c r="O56" i="9"/>
  <c r="T55" i="10"/>
  <c r="AJ55" i="10"/>
  <c r="AK55" i="10"/>
  <c r="Y55" i="10"/>
  <c r="AA55" i="10" s="1"/>
  <c r="DB56" i="9"/>
  <c r="CS56" i="9"/>
  <c r="AO56" i="9"/>
  <c r="DM56" i="9"/>
  <c r="BH56" i="8"/>
  <c r="BI56" i="8"/>
  <c r="AB55" i="10" l="1"/>
  <c r="AM55" i="10" s="1"/>
  <c r="DL55" i="10"/>
  <c r="DJ55" i="10"/>
  <c r="DH55" i="10"/>
  <c r="DI55" i="10"/>
  <c r="DK55" i="10"/>
  <c r="DG56" i="9"/>
  <c r="DF56" i="9"/>
  <c r="DD56" i="9"/>
  <c r="DE56" i="9"/>
  <c r="DC56" i="9"/>
  <c r="W56" i="9"/>
  <c r="AK56" i="9" s="1"/>
  <c r="Y56" i="9"/>
  <c r="Q56" i="9"/>
  <c r="R56" i="9" s="1"/>
  <c r="AS56" i="9" s="1"/>
  <c r="AL55" i="10"/>
  <c r="AG56" i="9"/>
  <c r="DS55" i="10"/>
  <c r="DT55" i="10"/>
  <c r="DU55" i="10"/>
  <c r="DW55" i="10"/>
  <c r="DV55" i="10"/>
  <c r="BJ56" i="8"/>
  <c r="BK56" i="8" s="1"/>
  <c r="V55" i="10"/>
  <c r="W55" i="10" s="1"/>
  <c r="AX55" i="10" s="1"/>
  <c r="AD55" i="10"/>
  <c r="DC55" i="10"/>
  <c r="DB55" i="10"/>
  <c r="CY55" i="10"/>
  <c r="DA55" i="10"/>
  <c r="CZ55" i="10"/>
  <c r="DP56" i="9"/>
  <c r="DN56" i="9"/>
  <c r="DO56" i="9"/>
  <c r="DR56" i="9"/>
  <c r="DQ56" i="9"/>
  <c r="AX56" i="8"/>
  <c r="CU56" i="9"/>
  <c r="CW56" i="9"/>
  <c r="CT56" i="9"/>
  <c r="CV56" i="9"/>
  <c r="CX56" i="9"/>
  <c r="AP55" i="10" l="1"/>
  <c r="AC55" i="10"/>
  <c r="AE55" i="10" s="1"/>
  <c r="BY55" i="10" s="1"/>
  <c r="AQ55" i="10"/>
  <c r="AN55" i="10"/>
  <c r="AO55" i="10" s="1"/>
  <c r="AL56" i="9"/>
  <c r="AM56" i="9" s="1"/>
  <c r="DX55" i="10"/>
  <c r="DY55" i="10" s="1"/>
  <c r="CY56" i="9"/>
  <c r="CZ56" i="9" s="1"/>
  <c r="DD55" i="10"/>
  <c r="DE55" i="10" s="1"/>
  <c r="DM55" i="10"/>
  <c r="DN55" i="10" s="1"/>
  <c r="X56" i="9"/>
  <c r="Z56" i="9" s="1"/>
  <c r="DH56" i="9"/>
  <c r="DI56" i="9" s="1"/>
  <c r="AH56" i="9"/>
  <c r="DS56" i="9"/>
  <c r="DT56" i="9" s="1"/>
  <c r="AI56" i="9"/>
  <c r="BE56" i="8"/>
  <c r="AY56" i="8"/>
  <c r="BY56" i="8"/>
  <c r="BZ56" i="8" s="1"/>
  <c r="AR55" i="10" l="1"/>
  <c r="BH55" i="10" s="1"/>
  <c r="DO55" i="10"/>
  <c r="DP55" i="10" s="1"/>
  <c r="DZ55" i="10" s="1"/>
  <c r="EA55" i="10" s="1"/>
  <c r="AZ56" i="9"/>
  <c r="AJ56" i="9"/>
  <c r="BC56" i="9" s="1"/>
  <c r="BB56" i="8"/>
  <c r="BC56" i="8" s="1"/>
  <c r="AZ56" i="8"/>
  <c r="BA56" i="8" s="1"/>
  <c r="BL56" i="8"/>
  <c r="BM56" i="8" s="1"/>
  <c r="BQ56" i="8"/>
  <c r="DJ56" i="9"/>
  <c r="DK56" i="9" s="1"/>
  <c r="BT56" i="9"/>
  <c r="BB56" i="9"/>
  <c r="BE55" i="10" l="1"/>
  <c r="BG55" i="10"/>
  <c r="EX55" i="10"/>
  <c r="EY55" i="10" s="1"/>
  <c r="EZ55" i="10" s="1"/>
  <c r="FA55" i="10" s="1"/>
  <c r="DU56" i="9"/>
  <c r="DV56" i="9" s="1"/>
  <c r="ES56" i="9"/>
  <c r="BI55" i="10"/>
  <c r="BJ55" i="10"/>
  <c r="BR56" i="8"/>
  <c r="BS56" i="8"/>
  <c r="BE56" i="9"/>
  <c r="BD56" i="9"/>
  <c r="BN56" i="8"/>
  <c r="BO56" i="8"/>
  <c r="ED55" i="10"/>
  <c r="EB55" i="10"/>
  <c r="EF55" i="10"/>
  <c r="EC55" i="10"/>
  <c r="EE55" i="10"/>
  <c r="BF56" i="9" l="1"/>
  <c r="BG56" i="9" s="1"/>
  <c r="BT56" i="8"/>
  <c r="EG55" i="10"/>
  <c r="EH55" i="10" s="1"/>
  <c r="EI55" i="10" s="1"/>
  <c r="EJ55" i="10" s="1"/>
  <c r="AV55" i="10" s="1"/>
  <c r="U55" i="10" s="1"/>
  <c r="X55" i="10" s="1"/>
  <c r="BP56" i="8"/>
  <c r="BK55" i="10"/>
  <c r="BL55" i="10" s="1"/>
  <c r="ET56" i="9"/>
  <c r="EU56" i="9" s="1"/>
  <c r="EV56" i="9" s="1"/>
  <c r="DZ56" i="9"/>
  <c r="DY56" i="9"/>
  <c r="DX56" i="9"/>
  <c r="EA56" i="9"/>
  <c r="DW56" i="9"/>
  <c r="EB56" i="9" l="1"/>
  <c r="EC56" i="9" s="1"/>
  <c r="ED56" i="9" s="1"/>
  <c r="EE56" i="9" s="1"/>
  <c r="AQ56" i="9" s="1"/>
  <c r="P56" i="9" s="1"/>
  <c r="BU56" i="8"/>
  <c r="BV56" i="8"/>
  <c r="BW56" i="8" s="1"/>
  <c r="AY55" i="10"/>
  <c r="S56" i="9" l="1"/>
  <c r="AT56" i="9" s="1"/>
  <c r="CH56" i="8"/>
  <c r="CA56" i="8"/>
  <c r="CB56" i="8" s="1"/>
  <c r="BF55" i="10"/>
  <c r="AZ55" i="10"/>
  <c r="BZ55" i="10"/>
  <c r="CA55" i="10" s="1"/>
  <c r="AU56" i="9" l="1"/>
  <c r="AV56" i="9" s="1"/>
  <c r="AW56" i="9" s="1"/>
  <c r="BA56" i="9"/>
  <c r="BM56" i="9" s="1"/>
  <c r="BU56" i="9"/>
  <c r="BV56" i="9" s="1"/>
  <c r="BC55" i="10"/>
  <c r="BD55" i="10" s="1"/>
  <c r="BA55" i="10"/>
  <c r="BB55" i="10" s="1"/>
  <c r="CE56" i="8"/>
  <c r="CD56" i="8"/>
  <c r="BM55" i="10"/>
  <c r="BN55" i="10" s="1"/>
  <c r="BR55" i="10"/>
  <c r="BH56" i="9" l="1"/>
  <c r="BI56" i="9" s="1"/>
  <c r="BJ56" i="9" s="1"/>
  <c r="AX56" i="9"/>
  <c r="AY56" i="9" s="1"/>
  <c r="CF56" i="8"/>
  <c r="CG56" i="8" s="1"/>
  <c r="CI56" i="8" s="1"/>
  <c r="CJ56" i="8" s="1"/>
  <c r="CK56" i="8" s="1"/>
  <c r="CM56" i="8" s="1"/>
  <c r="E56" i="8" s="1"/>
  <c r="C57" i="8" s="1"/>
  <c r="BO56" i="9"/>
  <c r="BN56" i="9"/>
  <c r="BT55" i="10"/>
  <c r="BS55" i="10"/>
  <c r="BO55" i="10"/>
  <c r="BP55" i="10"/>
  <c r="BK56" i="9" l="1"/>
  <c r="BL56" i="9" s="1"/>
  <c r="BU55" i="10"/>
  <c r="BP56" i="9"/>
  <c r="BQ55" i="10"/>
  <c r="BR56" i="9" l="1"/>
  <c r="BS56" i="9" s="1"/>
  <c r="BQ56" i="9"/>
  <c r="CD56" i="9" s="1"/>
  <c r="BW55" i="10"/>
  <c r="BX55" i="10" s="1"/>
  <c r="BV55" i="10"/>
  <c r="F56" i="8"/>
  <c r="I56" i="8" s="1"/>
  <c r="J56" i="8" s="1"/>
  <c r="D56" i="10" s="1"/>
  <c r="K57" i="8"/>
  <c r="M57" i="8" s="1"/>
  <c r="BW56" i="9" l="1"/>
  <c r="BX56" i="9" s="1"/>
  <c r="CA56" i="9" s="1"/>
  <c r="EM57" i="8"/>
  <c r="Q57" i="8"/>
  <c r="CU57" i="8"/>
  <c r="CI55" i="10"/>
  <c r="CB55" i="10"/>
  <c r="CC55" i="10" s="1"/>
  <c r="BZ56" i="9" l="1"/>
  <c r="CB56" i="9" s="1"/>
  <c r="CC56" i="9" s="1"/>
  <c r="CE56" i="9" s="1"/>
  <c r="CF56" i="9" s="1"/>
  <c r="CG56" i="9" s="1"/>
  <c r="CI56" i="9" s="1"/>
  <c r="E56" i="9" s="1"/>
  <c r="C57" i="9" s="1"/>
  <c r="CE55" i="10"/>
  <c r="CF55" i="10"/>
  <c r="DQ57" i="8"/>
  <c r="DF57" i="8"/>
  <c r="CW57" i="8"/>
  <c r="AS57" i="8"/>
  <c r="AI57" i="8"/>
  <c r="S57" i="8"/>
  <c r="AJ57" i="8"/>
  <c r="X57" i="8"/>
  <c r="Z57" i="8" s="1"/>
  <c r="AA57" i="8" l="1"/>
  <c r="AP57" i="8" s="1"/>
  <c r="AC57" i="8"/>
  <c r="U57" i="8"/>
  <c r="V57" i="8" s="1"/>
  <c r="AW57" i="8" s="1"/>
  <c r="AK57" i="8"/>
  <c r="DA57" i="8"/>
  <c r="DB57" i="8"/>
  <c r="CX57" i="8"/>
  <c r="CY57" i="8"/>
  <c r="CZ57" i="8"/>
  <c r="DK57" i="8"/>
  <c r="DH57" i="8"/>
  <c r="DJ57" i="8"/>
  <c r="DI57" i="8"/>
  <c r="DG57" i="8"/>
  <c r="DU57" i="8"/>
  <c r="DT57" i="8"/>
  <c r="DS57" i="8"/>
  <c r="DR57" i="8"/>
  <c r="DV57" i="8"/>
  <c r="CG55" i="10"/>
  <c r="CH55" i="10" s="1"/>
  <c r="CJ55" i="10" s="1"/>
  <c r="CK55" i="10" s="1"/>
  <c r="CL55" i="10" s="1"/>
  <c r="CN55" i="10" s="1"/>
  <c r="E55" i="10" s="1"/>
  <c r="AL57" i="8" l="1"/>
  <c r="AO57" i="8"/>
  <c r="AQ57" i="8" s="1"/>
  <c r="AB57" i="8"/>
  <c r="AD57" i="8" s="1"/>
  <c r="AM57" i="8"/>
  <c r="DC57" i="8"/>
  <c r="DD57" i="8" s="1"/>
  <c r="F56" i="9"/>
  <c r="H56" i="10" s="1"/>
  <c r="C56" i="10"/>
  <c r="DW57" i="8"/>
  <c r="DX57" i="8" s="1"/>
  <c r="G57" i="9"/>
  <c r="I57" i="9" s="1"/>
  <c r="DL57" i="8"/>
  <c r="DM57" i="8" s="1"/>
  <c r="AN57" i="8" l="1"/>
  <c r="BG57" i="8" s="1"/>
  <c r="BI57" i="8" s="1"/>
  <c r="BF57" i="8"/>
  <c r="BX57" i="8"/>
  <c r="BD57" i="8"/>
  <c r="DN57" i="8"/>
  <c r="DO57" i="8" s="1"/>
  <c r="EW57" i="8" s="1"/>
  <c r="M57" i="9"/>
  <c r="CQ57" i="9"/>
  <c r="EI57" i="9"/>
  <c r="L56" i="10"/>
  <c r="N56" i="10" s="1"/>
  <c r="F55" i="10"/>
  <c r="I55" i="10" l="1"/>
  <c r="J55" i="10" s="1"/>
  <c r="K55" i="10" s="1"/>
  <c r="I55" i="1" s="1"/>
  <c r="DY57" i="8"/>
  <c r="DZ57" i="8" s="1"/>
  <c r="EB57" i="8" s="1"/>
  <c r="BH57" i="8"/>
  <c r="BJ57" i="8" s="1"/>
  <c r="BK57" i="8" s="1"/>
  <c r="CV56" i="10"/>
  <c r="EN56" i="10"/>
  <c r="R56" i="10"/>
  <c r="AO57" i="9"/>
  <c r="DB57" i="9"/>
  <c r="DM57" i="9"/>
  <c r="CS57" i="9"/>
  <c r="EX57" i="8"/>
  <c r="EY57" i="8" s="1"/>
  <c r="EZ57" i="8" s="1"/>
  <c r="O57" i="9"/>
  <c r="AF57" i="9"/>
  <c r="AE57" i="9"/>
  <c r="T57" i="9"/>
  <c r="V57" i="9" s="1"/>
  <c r="EE57" i="8" l="1"/>
  <c r="ED57" i="8"/>
  <c r="EC57" i="8"/>
  <c r="EA57" i="8"/>
  <c r="W57" i="9"/>
  <c r="X57" i="9" s="1"/>
  <c r="CW57" i="9"/>
  <c r="CX57" i="9"/>
  <c r="CV57" i="9"/>
  <c r="CU57" i="9"/>
  <c r="CT57" i="9"/>
  <c r="DR57" i="9"/>
  <c r="DP57" i="9"/>
  <c r="DN57" i="9"/>
  <c r="DQ57" i="9"/>
  <c r="DO57" i="9"/>
  <c r="DC57" i="9"/>
  <c r="DE57" i="9"/>
  <c r="DF57" i="9"/>
  <c r="DG57" i="9"/>
  <c r="DD57" i="9"/>
  <c r="AG57" i="9"/>
  <c r="T56" i="10"/>
  <c r="AK56" i="10"/>
  <c r="AJ56" i="10"/>
  <c r="Y56" i="10"/>
  <c r="AA56" i="10" s="1"/>
  <c r="Y57" i="9"/>
  <c r="Q57" i="9"/>
  <c r="R57" i="9" s="1"/>
  <c r="AS57" i="9" s="1"/>
  <c r="CX56" i="10"/>
  <c r="AT56" i="10"/>
  <c r="DR56" i="10"/>
  <c r="DG56" i="10"/>
  <c r="EF57" i="8" l="1"/>
  <c r="EG57" i="8" s="1"/>
  <c r="EH57" i="8" s="1"/>
  <c r="EI57" i="8" s="1"/>
  <c r="AU57" i="8" s="1"/>
  <c r="T57" i="8" s="1"/>
  <c r="W57" i="8" s="1"/>
  <c r="AX57" i="8" s="1"/>
  <c r="AH57" i="9"/>
  <c r="AK57" i="9"/>
  <c r="AI57" i="9"/>
  <c r="AL57" i="9"/>
  <c r="AL56" i="10"/>
  <c r="CY57" i="9"/>
  <c r="CZ57" i="9" s="1"/>
  <c r="Z57" i="9"/>
  <c r="BT57" i="9" s="1"/>
  <c r="V56" i="10"/>
  <c r="W56" i="10" s="1"/>
  <c r="AX56" i="10" s="1"/>
  <c r="AD56" i="10"/>
  <c r="DS57" i="9"/>
  <c r="DT57" i="9" s="1"/>
  <c r="DL56" i="10"/>
  <c r="DH56" i="10"/>
  <c r="DJ56" i="10"/>
  <c r="DI56" i="10"/>
  <c r="DK56" i="10"/>
  <c r="CZ56" i="10"/>
  <c r="DA56" i="10"/>
  <c r="DB56" i="10"/>
  <c r="DC56" i="10"/>
  <c r="CY56" i="10"/>
  <c r="AB56" i="10"/>
  <c r="AQ56" i="10" s="1"/>
  <c r="DH57" i="9"/>
  <c r="DI57" i="9" s="1"/>
  <c r="DV56" i="10"/>
  <c r="DW56" i="10"/>
  <c r="DU56" i="10"/>
  <c r="DS56" i="10"/>
  <c r="DT56" i="10"/>
  <c r="DJ57" i="9" l="1"/>
  <c r="DK57" i="9" s="1"/>
  <c r="DU57" i="9" s="1"/>
  <c r="DV57" i="9" s="1"/>
  <c r="AJ57" i="9"/>
  <c r="AM57" i="9"/>
  <c r="BB57" i="9" s="1"/>
  <c r="DM56" i="10"/>
  <c r="DN56" i="10" s="1"/>
  <c r="AN56" i="10"/>
  <c r="AP56" i="10"/>
  <c r="AR56" i="10" s="1"/>
  <c r="DX56" i="10"/>
  <c r="DY56" i="10" s="1"/>
  <c r="AM56" i="10"/>
  <c r="BE57" i="8"/>
  <c r="AY57" i="8"/>
  <c r="BY57" i="8"/>
  <c r="BZ57" i="8" s="1"/>
  <c r="AC56" i="10"/>
  <c r="AE56" i="10" s="1"/>
  <c r="DD56" i="10"/>
  <c r="DE56" i="10" s="1"/>
  <c r="ES57" i="9" l="1"/>
  <c r="ET57" i="9" s="1"/>
  <c r="EU57" i="9" s="1"/>
  <c r="EV57" i="9" s="1"/>
  <c r="BC57" i="9"/>
  <c r="BE57" i="9" s="1"/>
  <c r="AZ57" i="9"/>
  <c r="AO56" i="10"/>
  <c r="BH56" i="10" s="1"/>
  <c r="BY56" i="10"/>
  <c r="BG56" i="10"/>
  <c r="BB57" i="8"/>
  <c r="BC57" i="8" s="1"/>
  <c r="AZ57" i="8"/>
  <c r="BA57" i="8" s="1"/>
  <c r="EA57" i="9"/>
  <c r="DY57" i="9"/>
  <c r="DX57" i="9"/>
  <c r="DW57" i="9"/>
  <c r="DZ57" i="9"/>
  <c r="BL57" i="8"/>
  <c r="BM57" i="8" s="1"/>
  <c r="BQ57" i="8"/>
  <c r="BE56" i="10"/>
  <c r="DO56" i="10"/>
  <c r="DP56" i="10" s="1"/>
  <c r="BD57" i="9" l="1"/>
  <c r="BF57" i="9" s="1"/>
  <c r="BG57" i="9" s="1"/>
  <c r="DZ56" i="10"/>
  <c r="EA56" i="10" s="1"/>
  <c r="EX56" i="10"/>
  <c r="EB57" i="9"/>
  <c r="EC57" i="9" s="1"/>
  <c r="ED57" i="9" s="1"/>
  <c r="EE57" i="9" s="1"/>
  <c r="AQ57" i="9" s="1"/>
  <c r="P57" i="9" s="1"/>
  <c r="S57" i="9" s="1"/>
  <c r="BR57" i="8"/>
  <c r="BS57" i="8"/>
  <c r="BN57" i="8"/>
  <c r="BO57" i="8"/>
  <c r="BI56" i="10"/>
  <c r="BJ56" i="10"/>
  <c r="BK56" i="10" l="1"/>
  <c r="BL56" i="10" s="1"/>
  <c r="AT57" i="9"/>
  <c r="BP57" i="8"/>
  <c r="BT57" i="8"/>
  <c r="EY56" i="10"/>
  <c r="EZ56" i="10" s="1"/>
  <c r="FA56" i="10" s="1"/>
  <c r="EF56" i="10"/>
  <c r="ED56" i="10"/>
  <c r="EE56" i="10"/>
  <c r="EB56" i="10"/>
  <c r="EC56" i="10"/>
  <c r="BU57" i="8" l="1"/>
  <c r="BV57" i="8"/>
  <c r="BW57" i="8" s="1"/>
  <c r="EG56" i="10"/>
  <c r="EH56" i="10" s="1"/>
  <c r="EI56" i="10" s="1"/>
  <c r="EJ56" i="10" s="1"/>
  <c r="AV56" i="10" s="1"/>
  <c r="U56" i="10" s="1"/>
  <c r="X56" i="10" s="1"/>
  <c r="BA57" i="9"/>
  <c r="AU57" i="9"/>
  <c r="BU57" i="9"/>
  <c r="BV57" i="9" s="1"/>
  <c r="AX57" i="9" l="1"/>
  <c r="AY57" i="9" s="1"/>
  <c r="AV57" i="9"/>
  <c r="AW57" i="9" s="1"/>
  <c r="BM57" i="9"/>
  <c r="BH57" i="9"/>
  <c r="BI57" i="9" s="1"/>
  <c r="AY56" i="10"/>
  <c r="CH57" i="8"/>
  <c r="CA57" i="8"/>
  <c r="CB57" i="8" s="1"/>
  <c r="CE57" i="8" l="1"/>
  <c r="CD57" i="8"/>
  <c r="BF56" i="10"/>
  <c r="AZ56" i="10"/>
  <c r="BZ56" i="10"/>
  <c r="CA56" i="10" s="1"/>
  <c r="BJ57" i="9"/>
  <c r="BK57" i="9"/>
  <c r="BO57" i="9"/>
  <c r="BN57" i="9"/>
  <c r="CF57" i="8" l="1"/>
  <c r="CG57" i="8" s="1"/>
  <c r="CI57" i="8" s="1"/>
  <c r="CJ57" i="8" s="1"/>
  <c r="CK57" i="8" s="1"/>
  <c r="BP57" i="9"/>
  <c r="BC56" i="10"/>
  <c r="BD56" i="10" s="1"/>
  <c r="BA56" i="10"/>
  <c r="BB56" i="10" s="1"/>
  <c r="BM56" i="10"/>
  <c r="BN56" i="10" s="1"/>
  <c r="BR56" i="10"/>
  <c r="BL57" i="9"/>
  <c r="CM57" i="8" l="1"/>
  <c r="E57" i="8" s="1"/>
  <c r="BQ57" i="9"/>
  <c r="BR57" i="9"/>
  <c r="BS57" i="9" s="1"/>
  <c r="BT56" i="10"/>
  <c r="BS56" i="10"/>
  <c r="BO56" i="10"/>
  <c r="BP56" i="10"/>
  <c r="F57" i="8" l="1"/>
  <c r="I57" i="8" s="1"/>
  <c r="J57" i="8" s="1"/>
  <c r="D57" i="10" s="1"/>
  <c r="BU56" i="10"/>
  <c r="BQ56" i="10"/>
  <c r="CD57" i="9"/>
  <c r="BW57" i="9"/>
  <c r="BX57" i="9" s="1"/>
  <c r="BV56" i="10" l="1"/>
  <c r="CI56" i="10" s="1"/>
  <c r="BW56" i="10"/>
  <c r="BX56" i="10" s="1"/>
  <c r="BZ57" i="9"/>
  <c r="CA57" i="9"/>
  <c r="CB56" i="10" l="1"/>
  <c r="CC56" i="10" s="1"/>
  <c r="CB57" i="9"/>
  <c r="CC57" i="9" s="1"/>
  <c r="CE57" i="9" s="1"/>
  <c r="CF57" i="9" s="1"/>
  <c r="CG57" i="9" s="1"/>
  <c r="CI57" i="9" l="1"/>
  <c r="E57" i="9" s="1"/>
  <c r="CF56" i="10"/>
  <c r="CE56" i="10"/>
  <c r="F57" i="9" l="1"/>
  <c r="H57" i="10" s="1"/>
  <c r="CG56" i="10"/>
  <c r="CH56" i="10" s="1"/>
  <c r="CJ56" i="10" s="1"/>
  <c r="CK56" i="10" s="1"/>
  <c r="CL56" i="10" s="1"/>
  <c r="CN56" i="10" l="1"/>
  <c r="E56" i="10" s="1"/>
  <c r="C57" i="10" s="1"/>
  <c r="L57" i="10" l="1"/>
  <c r="N57" i="10" s="1"/>
  <c r="F56" i="10"/>
  <c r="I56" i="10" l="1"/>
  <c r="J56" i="10" s="1"/>
  <c r="K56" i="10" s="1"/>
  <c r="I56" i="1" s="1"/>
  <c r="R57" i="10"/>
  <c r="EN57" i="10"/>
  <c r="CV57" i="10"/>
  <c r="CX57" i="10" l="1"/>
  <c r="DR57" i="10"/>
  <c r="AT57" i="10"/>
  <c r="DG57" i="10"/>
  <c r="AJ57" i="10"/>
  <c r="Y57" i="10"/>
  <c r="AA57" i="10" s="1"/>
  <c r="T57" i="10"/>
  <c r="AK57" i="10"/>
  <c r="AB57" i="10" l="1"/>
  <c r="AM57" i="10" s="1"/>
  <c r="AL57" i="10"/>
  <c r="DH57" i="10"/>
  <c r="DK57" i="10"/>
  <c r="DI57" i="10"/>
  <c r="DJ57" i="10"/>
  <c r="DL57" i="10"/>
  <c r="AD57" i="10"/>
  <c r="V57" i="10"/>
  <c r="W57" i="10" s="1"/>
  <c r="AX57" i="10" s="1"/>
  <c r="DW57" i="10"/>
  <c r="DS57" i="10"/>
  <c r="DU57" i="10"/>
  <c r="DV57" i="10"/>
  <c r="DT57" i="10"/>
  <c r="DC57" i="10"/>
  <c r="DA57" i="10"/>
  <c r="DB57" i="10"/>
  <c r="CY57" i="10"/>
  <c r="CZ57" i="10"/>
  <c r="AP57" i="10" l="1"/>
  <c r="AN57" i="10"/>
  <c r="AO57" i="10" s="1"/>
  <c r="AC57" i="10"/>
  <c r="AE57" i="10" s="1"/>
  <c r="DD57" i="10"/>
  <c r="DE57" i="10" s="1"/>
  <c r="DX57" i="10"/>
  <c r="DY57" i="10" s="1"/>
  <c r="DM57" i="10"/>
  <c r="DN57" i="10" s="1"/>
  <c r="AQ57" i="10"/>
  <c r="AR57" i="10" l="1"/>
  <c r="BH57" i="10" s="1"/>
  <c r="DO57" i="10"/>
  <c r="DP57" i="10" s="1"/>
  <c r="DZ57" i="10" s="1"/>
  <c r="EA57" i="10" s="1"/>
  <c r="BY57" i="10"/>
  <c r="BG57" i="10" l="1"/>
  <c r="BE57" i="10"/>
  <c r="EX57" i="10"/>
  <c r="EY57" i="10" s="1"/>
  <c r="EZ57" i="10" s="1"/>
  <c r="FA57" i="10" s="1"/>
  <c r="EF57" i="10"/>
  <c r="EC57" i="10"/>
  <c r="EB57" i="10"/>
  <c r="ED57" i="10"/>
  <c r="EE57" i="10"/>
  <c r="BJ57" i="10"/>
  <c r="BI57" i="10"/>
  <c r="BK57" i="10" l="1"/>
  <c r="BL57" i="10" s="1"/>
  <c r="EG57" i="10"/>
  <c r="EH57" i="10" s="1"/>
  <c r="EI57" i="10" s="1"/>
  <c r="EJ57" i="10" s="1"/>
  <c r="AV57" i="10" s="1"/>
  <c r="U57" i="10" s="1"/>
  <c r="X57" i="10" s="1"/>
  <c r="AY57" i="10" s="1"/>
  <c r="BF57" i="10" s="1"/>
  <c r="BZ57" i="10" l="1"/>
  <c r="CA57" i="10" s="1"/>
  <c r="AZ57" i="10"/>
  <c r="BC57" i="10" s="1"/>
  <c r="BD57" i="10" s="1"/>
  <c r="BR57" i="10"/>
  <c r="BM57" i="10"/>
  <c r="BN57" i="10" s="1"/>
  <c r="BA57" i="10" l="1"/>
  <c r="BB57" i="10" s="1"/>
  <c r="BO57" i="10"/>
  <c r="BP57" i="10"/>
  <c r="BS57" i="10"/>
  <c r="BT57" i="10"/>
  <c r="BU57" i="10" l="1"/>
  <c r="BQ57" i="10"/>
  <c r="BW57" i="10" l="1"/>
  <c r="BX57" i="10" s="1"/>
  <c r="BV57" i="10"/>
  <c r="CI57" i="10" l="1"/>
  <c r="CB57" i="10"/>
  <c r="CC57" i="10" s="1"/>
  <c r="CE57" i="10" l="1"/>
  <c r="CF57" i="10"/>
  <c r="CG57" i="10" l="1"/>
  <c r="CH57" i="10" s="1"/>
  <c r="CJ57" i="10" s="1"/>
  <c r="CK57" i="10" s="1"/>
  <c r="CL57" i="10" s="1"/>
  <c r="CN57" i="10" s="1"/>
  <c r="E57" i="10" s="1"/>
  <c r="F57" i="10" l="1"/>
  <c r="I57" i="10" l="1"/>
  <c r="J57" i="10" s="1"/>
  <c r="K57" i="10" s="1"/>
  <c r="I57" i="1" s="1"/>
</calcChain>
</file>

<file path=xl/sharedStrings.xml><?xml version="1.0" encoding="utf-8"?>
<sst xmlns="http://schemas.openxmlformats.org/spreadsheetml/2006/main" count="2155" uniqueCount="195">
  <si>
    <r>
      <rPr>
        <sz val="11"/>
        <color theme="1"/>
        <rFont val="Calibri"/>
        <charset val="134"/>
        <scheme val="minor"/>
      </rPr>
      <t>q</t>
    </r>
    <r>
      <rPr>
        <vertAlign val="subscript"/>
        <sz val="11"/>
        <color theme="1"/>
        <rFont val="Calibri"/>
        <charset val="134"/>
        <scheme val="minor"/>
      </rPr>
      <t>0</t>
    </r>
  </si>
  <si>
    <t>STB/d</t>
  </si>
  <si>
    <r>
      <rPr>
        <sz val="11"/>
        <color theme="1"/>
        <rFont val="Symbol"/>
        <charset val="2"/>
      </rPr>
      <t>s</t>
    </r>
    <r>
      <rPr>
        <vertAlign val="subscript"/>
        <sz val="11"/>
        <color theme="1"/>
        <rFont val="Calibri"/>
        <charset val="134"/>
        <scheme val="minor"/>
      </rPr>
      <t xml:space="preserve"> oil</t>
    </r>
  </si>
  <si>
    <t>dyne/cm</t>
  </si>
  <si>
    <t>WOR</t>
  </si>
  <si>
    <t>STB Water/STB</t>
  </si>
  <si>
    <r>
      <rPr>
        <sz val="11"/>
        <color theme="1"/>
        <rFont val="Symbol"/>
        <charset val="2"/>
      </rPr>
      <t xml:space="preserve">g </t>
    </r>
    <r>
      <rPr>
        <vertAlign val="subscript"/>
        <sz val="11"/>
        <color theme="1"/>
        <rFont val="Calibri"/>
        <charset val="134"/>
        <scheme val="minor"/>
      </rPr>
      <t>w</t>
    </r>
  </si>
  <si>
    <t>GLR</t>
  </si>
  <si>
    <t>scf/STB</t>
  </si>
  <si>
    <r>
      <rPr>
        <sz val="11"/>
        <color theme="1"/>
        <rFont val="Symbol"/>
        <charset val="2"/>
      </rPr>
      <t xml:space="preserve">r </t>
    </r>
    <r>
      <rPr>
        <vertAlign val="subscript"/>
        <sz val="11"/>
        <color theme="1"/>
        <rFont val="Calibri"/>
        <charset val="134"/>
        <scheme val="minor"/>
      </rPr>
      <t>w</t>
    </r>
  </si>
  <si>
    <t>lbm/ft3</t>
  </si>
  <si>
    <r>
      <rPr>
        <sz val="11"/>
        <color theme="1"/>
        <rFont val="Symbol"/>
        <charset val="2"/>
      </rPr>
      <t>g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>g</t>
    </r>
  </si>
  <si>
    <r>
      <rPr>
        <sz val="11"/>
        <color theme="1"/>
        <rFont val="Symbol"/>
        <charset val="2"/>
      </rPr>
      <t xml:space="preserve">m </t>
    </r>
    <r>
      <rPr>
        <vertAlign val="subscript"/>
        <sz val="11"/>
        <color theme="1"/>
        <rFont val="Calibri"/>
        <charset val="134"/>
        <scheme val="minor"/>
      </rPr>
      <t>w</t>
    </r>
  </si>
  <si>
    <t>cp</t>
  </si>
  <si>
    <r>
      <rPr>
        <sz val="11"/>
        <color theme="1"/>
        <rFont val="Calibri"/>
        <charset val="134"/>
        <scheme val="minor"/>
      </rPr>
      <t>P</t>
    </r>
    <r>
      <rPr>
        <vertAlign val="subscript"/>
        <sz val="11"/>
        <color theme="1"/>
        <rFont val="Calibri"/>
        <charset val="134"/>
        <scheme val="minor"/>
      </rPr>
      <t>sep</t>
    </r>
  </si>
  <si>
    <t>psig</t>
  </si>
  <si>
    <r>
      <rPr>
        <sz val="11"/>
        <color theme="1"/>
        <rFont val="Symbol"/>
        <charset val="2"/>
      </rPr>
      <t>s</t>
    </r>
    <r>
      <rPr>
        <vertAlign val="subscript"/>
        <sz val="11"/>
        <color theme="1"/>
        <rFont val="Calibri"/>
        <charset val="134"/>
        <scheme val="minor"/>
      </rPr>
      <t>w</t>
    </r>
  </si>
  <si>
    <r>
      <rPr>
        <sz val="11"/>
        <color theme="1"/>
        <rFont val="Symbol"/>
        <charset val="2"/>
      </rPr>
      <t>g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>sep</t>
    </r>
  </si>
  <si>
    <t>D</t>
  </si>
  <si>
    <t>ft</t>
  </si>
  <si>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API</t>
    </r>
  </si>
  <si>
    <t>Area</t>
  </si>
  <si>
    <r>
      <rPr>
        <sz val="11"/>
        <color theme="1"/>
        <rFont val="Calibri"/>
        <charset val="134"/>
        <scheme val="minor"/>
      </rPr>
      <t>ft</t>
    </r>
    <r>
      <rPr>
        <vertAlign val="superscript"/>
        <sz val="11"/>
        <color theme="1"/>
        <rFont val="Calibri"/>
        <charset val="134"/>
        <scheme val="minor"/>
      </rPr>
      <t>2</t>
    </r>
  </si>
  <si>
    <t>GOR</t>
  </si>
  <si>
    <t>Rs</t>
  </si>
  <si>
    <r>
      <rPr>
        <sz val="11"/>
        <color theme="1"/>
        <rFont val="Symbol"/>
        <charset val="2"/>
      </rPr>
      <t>g</t>
    </r>
    <r>
      <rPr>
        <vertAlign val="subscript"/>
        <sz val="11"/>
        <color theme="1"/>
        <rFont val="Calibri"/>
        <charset val="134"/>
        <scheme val="minor"/>
      </rPr>
      <t xml:space="preserve"> gd</t>
    </r>
  </si>
  <si>
    <t>slope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</si>
  <si>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</si>
  <si>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</si>
  <si>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</si>
  <si>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</si>
  <si>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</si>
  <si>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</si>
  <si>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</si>
  <si>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</si>
  <si>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</si>
  <si>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</si>
  <si>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</si>
  <si>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From DAK</t>
  </si>
  <si>
    <r>
      <rPr>
        <sz val="11"/>
        <color theme="1"/>
        <rFont val="Symbol"/>
        <charset val="2"/>
      </rPr>
      <t>D</t>
    </r>
    <r>
      <rPr>
        <sz val="11"/>
        <color theme="1"/>
        <rFont val="Calibri"/>
        <charset val="134"/>
        <scheme val="minor"/>
      </rPr>
      <t>L</t>
    </r>
  </si>
  <si>
    <t>DAK Correlation</t>
  </si>
  <si>
    <t>LGE Correlation</t>
  </si>
  <si>
    <t>e</t>
  </si>
  <si>
    <t>(assumed)</t>
  </si>
  <si>
    <t>From Graph</t>
  </si>
  <si>
    <t>Const. T</t>
  </si>
  <si>
    <t>from fig:3.4</t>
  </si>
  <si>
    <t>For qg=0 or &lt;1</t>
  </si>
  <si>
    <t>For yl &gt;1</t>
  </si>
  <si>
    <t>For GLR=0</t>
  </si>
  <si>
    <t>P
(psi)</t>
  </si>
  <si>
    <r>
      <rPr>
        <sz val="11"/>
        <color theme="1"/>
        <rFont val="Calibri"/>
        <charset val="134"/>
        <scheme val="minor"/>
      </rPr>
      <t>T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F
(const.)</t>
    </r>
  </si>
  <si>
    <t>A</t>
  </si>
  <si>
    <t>Rs
(scf/STB)</t>
  </si>
  <si>
    <t>F</t>
  </si>
  <si>
    <t>B0
(res bbl/STB)</t>
  </si>
  <si>
    <t>Bg
(res ft3/SCF)</t>
  </si>
  <si>
    <t>ql
(res bbl/d)</t>
  </si>
  <si>
    <t>ql
(res ft3/d)</t>
  </si>
  <si>
    <t>qg
(res ft3/d)</t>
  </si>
  <si>
    <r>
      <rPr>
        <sz val="11"/>
        <color theme="1"/>
        <rFont val="Garamond"/>
        <charset val="134"/>
      </rPr>
      <t>γ</t>
    </r>
    <r>
      <rPr>
        <vertAlign val="subscript"/>
        <sz val="11"/>
        <color theme="1"/>
        <rFont val="Calibri"/>
        <charset val="134"/>
      </rPr>
      <t>gd</t>
    </r>
  </si>
  <si>
    <t>ρ0
(part1)</t>
  </si>
  <si>
    <t>ρ0
(part 2)</t>
  </si>
  <si>
    <r>
      <rPr>
        <sz val="10"/>
        <color theme="1"/>
        <rFont val="Arial"/>
        <charset val="134"/>
      </rPr>
      <t>ρ</t>
    </r>
    <r>
      <rPr>
        <vertAlign val="subscript"/>
        <sz val="10"/>
        <color theme="1"/>
        <rFont val="Arial"/>
        <charset val="134"/>
      </rPr>
      <t xml:space="preserve">0
</t>
    </r>
    <r>
      <rPr>
        <sz val="10"/>
        <color theme="1"/>
        <rFont val="Arial"/>
        <charset val="134"/>
      </rPr>
      <t>(lb / ft3)</t>
    </r>
  </si>
  <si>
    <r>
      <rPr>
        <sz val="10"/>
        <color theme="1"/>
        <rFont val="Arial"/>
        <charset val="134"/>
      </rPr>
      <t>ρ</t>
    </r>
    <r>
      <rPr>
        <vertAlign val="subscript"/>
        <sz val="10"/>
        <color theme="1"/>
        <rFont val="Arial"/>
        <charset val="134"/>
      </rPr>
      <t xml:space="preserve">l
</t>
    </r>
    <r>
      <rPr>
        <sz val="10"/>
        <color theme="1"/>
        <rFont val="Arial"/>
        <charset val="134"/>
      </rPr>
      <t>(part 1)</t>
    </r>
  </si>
  <si>
    <r>
      <rPr>
        <sz val="11"/>
        <color theme="1"/>
        <rFont val="Calibri"/>
        <charset val="134"/>
        <scheme val="minor"/>
      </rPr>
      <t>ρ</t>
    </r>
    <r>
      <rPr>
        <vertAlign val="subscript"/>
        <sz val="11"/>
        <color theme="1"/>
        <rFont val="Calibri"/>
        <charset val="134"/>
        <scheme val="minor"/>
      </rPr>
      <t xml:space="preserve">l
</t>
    </r>
    <r>
      <rPr>
        <sz val="11"/>
        <color theme="1"/>
        <rFont val="Calibri"/>
        <charset val="134"/>
        <scheme val="minor"/>
      </rPr>
      <t>(part 2)</t>
    </r>
  </si>
  <si>
    <r>
      <rPr>
        <sz val="11"/>
        <color theme="1"/>
        <rFont val="Calibri"/>
        <charset val="134"/>
        <scheme val="minor"/>
      </rPr>
      <t>ρ</t>
    </r>
    <r>
      <rPr>
        <vertAlign val="subscript"/>
        <sz val="11"/>
        <color theme="1"/>
        <rFont val="Calibri"/>
        <charset val="134"/>
        <scheme val="minor"/>
      </rPr>
      <t xml:space="preserve">l
</t>
    </r>
    <r>
      <rPr>
        <sz val="11"/>
        <color theme="1"/>
        <rFont val="Calibri"/>
        <charset val="134"/>
        <scheme val="minor"/>
      </rPr>
      <t>(lbm/ft3)</t>
    </r>
  </si>
  <si>
    <t>C</t>
  </si>
  <si>
    <t>B</t>
  </si>
  <si>
    <r>
      <rPr>
        <sz val="11"/>
        <color theme="1"/>
        <rFont val="Symbol"/>
        <charset val="2"/>
      </rPr>
      <t>m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>od</t>
    </r>
  </si>
  <si>
    <t>a</t>
  </si>
  <si>
    <t>b</t>
  </si>
  <si>
    <r>
      <rPr>
        <sz val="11"/>
        <color theme="1"/>
        <rFont val="Symbol"/>
        <charset val="2"/>
      </rPr>
      <t>m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 xml:space="preserve">o
</t>
    </r>
    <r>
      <rPr>
        <sz val="11"/>
        <color theme="1"/>
        <rFont val="Calibri"/>
        <charset val="2"/>
        <scheme val="minor"/>
      </rPr>
      <t>(cp)</t>
    </r>
  </si>
  <si>
    <t>Weight 1</t>
  </si>
  <si>
    <t>Weight 2</t>
  </si>
  <si>
    <r>
      <rPr>
        <sz val="11"/>
        <color theme="1"/>
        <rFont val="Symbol"/>
        <charset val="2"/>
      </rPr>
      <t>m</t>
    </r>
    <r>
      <rPr>
        <vertAlign val="subscript"/>
        <sz val="11"/>
        <color theme="1"/>
        <rFont val="Calibri"/>
        <charset val="134"/>
        <scheme val="minor"/>
      </rPr>
      <t xml:space="preserve">l
 </t>
    </r>
    <r>
      <rPr>
        <sz val="11"/>
        <color theme="1"/>
        <rFont val="Symbol"/>
        <charset val="2"/>
      </rPr>
      <t>(</t>
    </r>
    <r>
      <rPr>
        <sz val="11"/>
        <color theme="1"/>
        <rFont val="Calibri"/>
        <charset val="134"/>
        <scheme val="minor"/>
      </rPr>
      <t>cp)</t>
    </r>
  </si>
  <si>
    <t>weight 1</t>
  </si>
  <si>
    <t>weight 2</t>
  </si>
  <si>
    <r>
      <rPr>
        <sz val="11"/>
        <color theme="1"/>
        <rFont val="Symbol"/>
        <charset val="2"/>
      </rPr>
      <t>s</t>
    </r>
    <r>
      <rPr>
        <vertAlign val="subscript"/>
        <sz val="11"/>
        <color theme="1"/>
        <rFont val="Calibri"/>
        <charset val="134"/>
        <scheme val="minor"/>
      </rPr>
      <t xml:space="preserve"> l</t>
    </r>
    <r>
      <rPr>
        <sz val="11"/>
        <color theme="1"/>
        <rFont val="Calibri"/>
        <charset val="2"/>
        <scheme val="minor"/>
      </rPr>
      <t xml:space="preserve"> 
(dyne/cm)</t>
    </r>
  </si>
  <si>
    <t>Ppr</t>
  </si>
  <si>
    <t>Tpr</t>
  </si>
  <si>
    <t>Z</t>
  </si>
  <si>
    <t>usl
(ft/s)</t>
  </si>
  <si>
    <t>usg
(ft/s)</t>
  </si>
  <si>
    <t>um
(ft/s)</t>
  </si>
  <si>
    <r>
      <rPr>
        <sz val="11"/>
        <color theme="1"/>
        <rFont val="Symbol"/>
        <charset val="2"/>
      </rPr>
      <t>l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>l</t>
    </r>
  </si>
  <si>
    <r>
      <rPr>
        <sz val="11"/>
        <color theme="1"/>
        <rFont val="Symbol"/>
        <charset val="2"/>
      </rPr>
      <t xml:space="preserve">l </t>
    </r>
    <r>
      <rPr>
        <vertAlign val="subscript"/>
        <sz val="11"/>
        <color theme="1"/>
        <rFont val="Calibri"/>
        <charset val="134"/>
        <scheme val="minor"/>
      </rPr>
      <t>g</t>
    </r>
  </si>
  <si>
    <t>LB</t>
  </si>
  <si>
    <t>LB(final)</t>
  </si>
  <si>
    <t>Nvl</t>
  </si>
  <si>
    <t>Nvg</t>
  </si>
  <si>
    <r>
      <rPr>
        <sz val="11"/>
        <color theme="1"/>
        <rFont val="Calibri"/>
        <charset val="134"/>
        <scheme val="minor"/>
      </rPr>
      <t>N</t>
    </r>
    <r>
      <rPr>
        <vertAlign val="subscript"/>
        <sz val="11"/>
        <color theme="1"/>
        <rFont val="Calibri"/>
        <charset val="134"/>
        <scheme val="minor"/>
      </rPr>
      <t>D</t>
    </r>
  </si>
  <si>
    <r>
      <rPr>
        <sz val="11"/>
        <color theme="1"/>
        <rFont val="Calibri"/>
        <charset val="134"/>
        <scheme val="minor"/>
      </rPr>
      <t>N</t>
    </r>
    <r>
      <rPr>
        <vertAlign val="subscript"/>
        <sz val="11"/>
        <color theme="1"/>
        <rFont val="Calibri"/>
        <charset val="134"/>
        <scheme val="minor"/>
      </rPr>
      <t>L</t>
    </r>
  </si>
  <si>
    <t>CNL(1)</t>
  </si>
  <si>
    <t>CNL(2)</t>
  </si>
  <si>
    <t>CNL</t>
  </si>
  <si>
    <t>H(1)</t>
  </si>
  <si>
    <t>H(2)</t>
  </si>
  <si>
    <t>H</t>
  </si>
  <si>
    <r>
      <rPr>
        <sz val="11.6"/>
        <color rgb="FF000000"/>
        <rFont val="Calibri"/>
        <charset val="134"/>
        <scheme val="minor"/>
      </rPr>
      <t>y</t>
    </r>
    <r>
      <rPr>
        <sz val="11.6"/>
        <color rgb="FF000000"/>
        <rFont val="Symbol"/>
        <charset val="2"/>
      </rPr>
      <t>1/</t>
    </r>
    <r>
      <rPr>
        <sz val="11.6"/>
        <color rgb="FF000000"/>
        <rFont val="Symbol"/>
        <charset val="2"/>
      </rPr>
      <t>(1)</t>
    </r>
  </si>
  <si>
    <r>
      <rPr>
        <sz val="11.6"/>
        <color rgb="FF000000"/>
        <rFont val="Calibri"/>
        <charset val="134"/>
        <scheme val="minor"/>
      </rPr>
      <t>y</t>
    </r>
    <r>
      <rPr>
        <sz val="11.6"/>
        <color rgb="FF000000"/>
        <rFont val="Symbol"/>
        <charset val="2"/>
      </rPr>
      <t>1/</t>
    </r>
    <r>
      <rPr>
        <sz val="11.6"/>
        <color rgb="FF000000"/>
        <rFont val="Symbol"/>
        <charset val="2"/>
      </rPr>
      <t>(2)</t>
    </r>
  </si>
  <si>
    <r>
      <rPr>
        <sz val="11.6"/>
        <color rgb="FF000000"/>
        <rFont val="Calibri"/>
        <charset val="134"/>
        <scheme val="minor"/>
      </rPr>
      <t>y</t>
    </r>
    <r>
      <rPr>
        <sz val="11.6"/>
        <color rgb="FF000000"/>
        <rFont val="Symbol"/>
        <charset val="2"/>
      </rPr>
      <t>1/</t>
    </r>
  </si>
  <si>
    <t>(1)</t>
  </si>
  <si>
    <t>(2)</t>
  </si>
  <si>
    <t></t>
  </si>
  <si>
    <r>
      <rPr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l</t>
    </r>
  </si>
  <si>
    <t>m(1)</t>
  </si>
  <si>
    <t>m(2)</t>
  </si>
  <si>
    <t>m
(lbm/d)</t>
  </si>
  <si>
    <r>
      <rPr>
        <sz val="11"/>
        <color theme="1"/>
        <rFont val="Symbol"/>
        <charset val="2"/>
      </rPr>
      <t>m</t>
    </r>
    <r>
      <rPr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charset val="134"/>
        <scheme val="minor"/>
      </rPr>
      <t>m</t>
    </r>
  </si>
  <si>
    <t>Nre</t>
  </si>
  <si>
    <t>f(1)</t>
  </si>
  <si>
    <t>f(2)</t>
  </si>
  <si>
    <t>f(3)</t>
  </si>
  <si>
    <t>1/sqrt(f)</t>
  </si>
  <si>
    <t>f</t>
  </si>
  <si>
    <r>
      <rPr>
        <sz val="11"/>
        <color theme="1"/>
        <rFont val="Symbol"/>
        <charset val="2"/>
      </rPr>
      <t>r</t>
    </r>
    <r>
      <rPr>
        <sz val="11"/>
        <color theme="1"/>
        <rFont val="Calibri"/>
        <charset val="134"/>
        <scheme val="minor"/>
      </rPr>
      <t>(avg)</t>
    </r>
  </si>
  <si>
    <t>fm2/D5rho</t>
  </si>
  <si>
    <t>dp/dl</t>
  </si>
  <si>
    <r>
      <rPr>
        <sz val="11"/>
        <color theme="1"/>
        <rFont val="Symbol"/>
        <charset val="2"/>
      </rPr>
      <t>D</t>
    </r>
    <r>
      <rPr>
        <sz val="11"/>
        <color theme="1"/>
        <rFont val="Calibri Light"/>
        <charset val="134"/>
        <scheme val="major"/>
      </rPr>
      <t>P</t>
    </r>
  </si>
  <si>
    <t>L</t>
  </si>
  <si>
    <r>
      <rPr>
        <sz val="11"/>
        <color indexed="8"/>
        <rFont val="Calibri"/>
        <charset val="134"/>
      </rPr>
      <t>T
 (</t>
    </r>
    <r>
      <rPr>
        <vertAlign val="superscript"/>
        <sz val="11"/>
        <color rgb="FF000000"/>
        <rFont val="Calibri"/>
        <charset val="134"/>
      </rPr>
      <t>0</t>
    </r>
    <r>
      <rPr>
        <sz val="11"/>
        <color indexed="8"/>
        <rFont val="Calibri"/>
        <charset val="134"/>
      </rPr>
      <t>F)</t>
    </r>
  </si>
  <si>
    <r>
      <rPr>
        <sz val="11"/>
        <color indexed="8"/>
        <rFont val="Calibri"/>
        <charset val="134"/>
      </rPr>
      <t>T
(</t>
    </r>
    <r>
      <rPr>
        <vertAlign val="superscript"/>
        <sz val="11"/>
        <color rgb="FF000000"/>
        <rFont val="Calibri"/>
        <charset val="134"/>
      </rPr>
      <t>0</t>
    </r>
    <r>
      <rPr>
        <sz val="11"/>
        <color indexed="8"/>
        <rFont val="Calibri"/>
        <charset val="134"/>
      </rPr>
      <t>R)</t>
    </r>
  </si>
  <si>
    <r>
      <rPr>
        <sz val="11"/>
        <color indexed="8"/>
        <rFont val="Calibri"/>
        <charset val="134"/>
      </rPr>
      <t>T</t>
    </r>
    <r>
      <rPr>
        <vertAlign val="subscript"/>
        <sz val="11"/>
        <color rgb="FF000000"/>
        <rFont val="Calibri"/>
        <charset val="134"/>
      </rPr>
      <t xml:space="preserve">c
</t>
    </r>
    <r>
      <rPr>
        <sz val="11"/>
        <color indexed="8"/>
        <rFont val="Calibri"/>
        <charset val="134"/>
      </rPr>
      <t>(</t>
    </r>
    <r>
      <rPr>
        <vertAlign val="superscript"/>
        <sz val="11"/>
        <color rgb="FF000000"/>
        <rFont val="Calibri"/>
        <charset val="134"/>
      </rPr>
      <t>0</t>
    </r>
    <r>
      <rPr>
        <sz val="11"/>
        <color indexed="8"/>
        <rFont val="Calibri"/>
        <charset val="134"/>
      </rPr>
      <t>R)</t>
    </r>
  </si>
  <si>
    <r>
      <rPr>
        <sz val="11"/>
        <color indexed="8"/>
        <rFont val="Calibri"/>
        <charset val="134"/>
      </rPr>
      <t>P</t>
    </r>
    <r>
      <rPr>
        <vertAlign val="subscript"/>
        <sz val="11"/>
        <color rgb="FF000000"/>
        <rFont val="Calibri"/>
        <charset val="134"/>
      </rPr>
      <t>c</t>
    </r>
  </si>
  <si>
    <r>
      <rPr>
        <sz val="11"/>
        <color indexed="8"/>
        <rFont val="Calibri"/>
        <charset val="134"/>
      </rPr>
      <t>T</t>
    </r>
    <r>
      <rPr>
        <vertAlign val="subscript"/>
        <sz val="11"/>
        <color rgb="FF000000"/>
        <rFont val="Calibri"/>
        <charset val="134"/>
      </rPr>
      <t>pr</t>
    </r>
  </si>
  <si>
    <r>
      <rPr>
        <sz val="11"/>
        <color indexed="8"/>
        <rFont val="Calibri"/>
        <charset val="134"/>
      </rPr>
      <t>P</t>
    </r>
    <r>
      <rPr>
        <vertAlign val="subscript"/>
        <sz val="11"/>
        <color rgb="FF000000"/>
        <rFont val="Calibri"/>
        <charset val="134"/>
      </rPr>
      <t>pr</t>
    </r>
  </si>
  <si>
    <r>
      <rPr>
        <sz val="11"/>
        <color indexed="8"/>
        <rFont val="Calibri"/>
        <charset val="134"/>
      </rPr>
      <t>ρ</t>
    </r>
    <r>
      <rPr>
        <vertAlign val="subscript"/>
        <sz val="11"/>
        <color rgb="FF000000"/>
        <rFont val="Calibri"/>
        <charset val="134"/>
      </rPr>
      <t>pr</t>
    </r>
  </si>
  <si>
    <t>Part 1</t>
  </si>
  <si>
    <t>Part 2</t>
  </si>
  <si>
    <t>Part 3</t>
  </si>
  <si>
    <t>Part 4</t>
  </si>
  <si>
    <t>Part 5</t>
  </si>
  <si>
    <t>Z(1)</t>
  </si>
  <si>
    <t>Err(1)</t>
  </si>
  <si>
    <t>Z(2)</t>
  </si>
  <si>
    <t>Err(2)</t>
  </si>
  <si>
    <t>Slope</t>
  </si>
  <si>
    <r>
      <rPr>
        <sz val="11"/>
        <color theme="1"/>
        <rFont val="Calibri"/>
        <charset val="134"/>
        <scheme val="minor"/>
      </rPr>
      <t>T
(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F)</t>
    </r>
  </si>
  <si>
    <r>
      <rPr>
        <sz val="11"/>
        <color theme="1"/>
        <rFont val="Calibri"/>
        <charset val="134"/>
        <scheme val="minor"/>
      </rPr>
      <t>T
(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R)</t>
    </r>
  </si>
  <si>
    <r>
      <rPr>
        <sz val="11"/>
        <color theme="1"/>
        <rFont val="Calibri"/>
        <charset val="134"/>
        <scheme val="minor"/>
      </rPr>
      <t>Tc
 (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R)</t>
    </r>
  </si>
  <si>
    <r>
      <rPr>
        <sz val="11"/>
        <color theme="1"/>
        <rFont val="Calibri"/>
        <charset val="134"/>
        <scheme val="minor"/>
      </rPr>
      <t>P</t>
    </r>
    <r>
      <rPr>
        <vertAlign val="subscript"/>
        <sz val="11"/>
        <color theme="1"/>
        <rFont val="Calibri"/>
        <charset val="134"/>
        <scheme val="minor"/>
      </rPr>
      <t xml:space="preserve">c
</t>
    </r>
    <r>
      <rPr>
        <sz val="11"/>
        <color theme="1"/>
        <rFont val="Calibri"/>
        <charset val="134"/>
        <scheme val="minor"/>
      </rPr>
      <t>(psi)</t>
    </r>
  </si>
  <si>
    <r>
      <rPr>
        <sz val="11"/>
        <color theme="1"/>
        <rFont val="Calibri"/>
        <charset val="134"/>
        <scheme val="minor"/>
      </rPr>
      <t>γ</t>
    </r>
    <r>
      <rPr>
        <vertAlign val="subscript"/>
        <sz val="11"/>
        <color theme="1"/>
        <rFont val="Calibri"/>
        <charset val="134"/>
        <scheme val="minor"/>
      </rPr>
      <t>g</t>
    </r>
  </si>
  <si>
    <t>MW</t>
  </si>
  <si>
    <r>
      <rPr>
        <sz val="11"/>
        <color theme="1"/>
        <rFont val="Calibri"/>
        <charset val="134"/>
        <scheme val="minor"/>
      </rPr>
      <t>ρ</t>
    </r>
    <r>
      <rPr>
        <vertAlign val="subscript"/>
        <sz val="11"/>
        <color theme="1"/>
        <rFont val="Calibri"/>
        <charset val="134"/>
        <scheme val="minor"/>
      </rPr>
      <t xml:space="preserve">g
</t>
    </r>
    <r>
      <rPr>
        <sz val="11"/>
        <color theme="1"/>
        <rFont val="Calibri"/>
        <charset val="134"/>
        <scheme val="minor"/>
      </rPr>
      <t>(lbm/ft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</si>
  <si>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ρ</t>
    </r>
    <r>
      <rPr>
        <vertAlign val="subscript"/>
        <sz val="11"/>
        <color theme="1"/>
        <rFont val="Calibri"/>
        <charset val="134"/>
        <scheme val="minor"/>
      </rPr>
      <t xml:space="preserve">g
</t>
    </r>
    <r>
      <rPr>
        <sz val="11"/>
        <color theme="1"/>
        <rFont val="Calibri"/>
        <charset val="134"/>
        <scheme val="minor"/>
      </rPr>
      <t>(g/cm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</si>
  <si>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EXP(Bρ</t>
    </r>
    <r>
      <rPr>
        <vertAlign val="subscript"/>
        <sz val="11"/>
        <color theme="1"/>
        <rFont val="Calibri"/>
        <charset val="134"/>
        <scheme val="minor"/>
      </rPr>
      <t>g</t>
    </r>
    <r>
      <rPr>
        <vertAlign val="superscript"/>
        <sz val="11"/>
        <color theme="1"/>
        <rFont val="Calibri"/>
        <charset val="134"/>
        <scheme val="minor"/>
      </rPr>
      <t>c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</si>
  <si>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µ</t>
    </r>
    <r>
      <rPr>
        <vertAlign val="subscript"/>
        <sz val="11"/>
        <color theme="1"/>
        <rFont val="Calibri"/>
        <charset val="134"/>
        <scheme val="minor"/>
      </rPr>
      <t xml:space="preserve">g
</t>
    </r>
    <r>
      <rPr>
        <sz val="11"/>
        <color theme="1"/>
        <rFont val="Calibri"/>
        <charset val="134"/>
        <scheme val="minor"/>
      </rPr>
      <t xml:space="preserve"> (cp)</t>
    </r>
  </si>
  <si>
    <t>Pressure</t>
  </si>
  <si>
    <t>Depth</t>
  </si>
  <si>
    <r>
      <rPr>
        <sz val="11"/>
        <color theme="1"/>
        <rFont val="Symbol"/>
        <charset val="2"/>
      </rPr>
      <t>g</t>
    </r>
    <r>
      <rPr>
        <vertAlign val="subscript"/>
        <sz val="11"/>
        <color theme="1"/>
        <rFont val="Calibri"/>
        <charset val="134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l</t>
    </r>
  </si>
  <si>
    <r>
      <t>T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charset val="134"/>
        <scheme val="minor"/>
      </rPr>
      <t xml:space="preserve"> R
(const.)</t>
    </r>
  </si>
  <si>
    <r>
      <t>q</t>
    </r>
    <r>
      <rPr>
        <vertAlign val="subscript"/>
        <sz val="11"/>
        <color theme="1"/>
        <rFont val="Calibri"/>
        <family val="2"/>
        <scheme val="minor"/>
      </rPr>
      <t>g</t>
    </r>
  </si>
  <si>
    <r>
      <t>q</t>
    </r>
    <r>
      <rPr>
        <vertAlign val="subscript"/>
        <sz val="11"/>
        <color theme="1"/>
        <rFont val="Calibri"/>
        <family val="2"/>
        <scheme val="minor"/>
      </rPr>
      <t>l</t>
    </r>
  </si>
  <si>
    <t>scf/d</t>
  </si>
  <si>
    <t>GLR=0</t>
  </si>
  <si>
    <t>GLR=400</t>
  </si>
  <si>
    <t>P
(psia)</t>
  </si>
  <si>
    <t>p(avg)</t>
  </si>
  <si>
    <t>P
(avg)</t>
  </si>
  <si>
    <t>P
(assumed)</t>
  </si>
  <si>
    <t>P
(psig)</t>
  </si>
  <si>
    <t>Err</t>
  </si>
  <si>
    <t>P
(output)</t>
  </si>
  <si>
    <t>P
(assumed in sheet 1)</t>
  </si>
  <si>
    <t>Err(sheet 1)</t>
  </si>
  <si>
    <t>P
(Output)</t>
  </si>
  <si>
    <t>P
(assumed in sheet 3)</t>
  </si>
  <si>
    <t>Err(sheet 3)</t>
  </si>
  <si>
    <t>P
(assumed in sheet 5)</t>
  </si>
  <si>
    <t>Err(sheet 5)</t>
  </si>
  <si>
    <t>P
(assumed in sheet 7)</t>
  </si>
  <si>
    <t>Err(sheet 7)</t>
  </si>
  <si>
    <t>P
(assumed in sheet 9)</t>
  </si>
  <si>
    <t>Err(sheet 9)</t>
  </si>
  <si>
    <t>P
(OUTPUT)</t>
  </si>
  <si>
    <r>
      <t>q</t>
    </r>
    <r>
      <rPr>
        <vertAlign val="subscript"/>
        <sz val="11"/>
        <color theme="1"/>
        <rFont val="Calibri"/>
        <family val="2"/>
        <scheme val="minor"/>
      </rPr>
      <t>w</t>
    </r>
  </si>
  <si>
    <t>STB water/STB</t>
  </si>
  <si>
    <r>
      <t>P</t>
    </r>
    <r>
      <rPr>
        <vertAlign val="subscript"/>
        <sz val="11"/>
        <color theme="1"/>
        <rFont val="Calibri"/>
        <family val="2"/>
        <scheme val="minor"/>
      </rPr>
      <t>tf</t>
    </r>
    <r>
      <rPr>
        <sz val="11"/>
        <color theme="1"/>
        <rFont val="Calibri"/>
        <family val="2"/>
        <scheme val="minor"/>
      </rPr>
      <t xml:space="preserve"> = (500 Psi)</t>
    </r>
  </si>
  <si>
    <r>
      <t>P</t>
    </r>
    <r>
      <rPr>
        <vertAlign val="subscript"/>
        <sz val="11"/>
        <color theme="1"/>
        <rFont val="Calibri"/>
        <family val="2"/>
        <scheme val="minor"/>
      </rPr>
      <t>tf</t>
    </r>
    <r>
      <rPr>
        <sz val="11"/>
        <color theme="1"/>
        <rFont val="Calibri"/>
        <family val="2"/>
        <scheme val="minor"/>
      </rPr>
      <t xml:space="preserve"> = (100 Psi)</t>
    </r>
  </si>
  <si>
    <r>
      <t>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
(STB/d)</t>
    </r>
  </si>
  <si>
    <t>s</t>
  </si>
  <si>
    <r>
      <t>r</t>
    </r>
    <r>
      <rPr>
        <vertAlign val="subscript"/>
        <sz val="11"/>
        <color theme="1"/>
        <rFont val="Calibri"/>
        <family val="2"/>
        <scheme val="minor"/>
      </rPr>
      <t>w</t>
    </r>
  </si>
  <si>
    <r>
      <t>r</t>
    </r>
    <r>
      <rPr>
        <vertAlign val="subscript"/>
        <sz val="11"/>
        <color theme="1"/>
        <rFont val="Calibri"/>
        <family val="2"/>
        <scheme val="minor"/>
      </rPr>
      <t>e</t>
    </r>
  </si>
  <si>
    <t>q</t>
  </si>
  <si>
    <r>
      <t>0.8(P</t>
    </r>
    <r>
      <rPr>
        <vertAlign val="subscript"/>
        <sz val="11"/>
        <color theme="1"/>
        <rFont val="Calibri"/>
        <family val="2"/>
        <scheme val="minor"/>
      </rPr>
      <t>wf</t>
    </r>
    <r>
      <rPr>
        <sz val="11"/>
        <color theme="1"/>
        <rFont val="Calibri"/>
        <family val="2"/>
        <scheme val="minor"/>
      </rPr>
      <t>/P</t>
    </r>
    <r>
      <rPr>
        <vertAlign val="subscript"/>
        <sz val="11"/>
        <color theme="1"/>
        <rFont val="Calibri"/>
        <family val="2"/>
        <scheme val="minor"/>
      </rPr>
      <t>avg.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2</t>
    </r>
  </si>
  <si>
    <t>0.2(Pwf/Pavg)</t>
  </si>
  <si>
    <t>Pwf</t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</si>
  <si>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Symbol"/>
        <family val="1"/>
        <charset val="2"/>
      </rPr>
      <t>o</t>
    </r>
  </si>
  <si>
    <t>psi</t>
  </si>
  <si>
    <t>h</t>
  </si>
  <si>
    <t>md</t>
  </si>
  <si>
    <t>K</t>
  </si>
  <si>
    <t>From Appendix B,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</si>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</sst>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2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Symbol"/>
      <charset val="2"/>
    </font>
    <font>
      <sz val="18"/>
      <color theme="1"/>
      <name val="Calibri"/>
      <charset val="134"/>
      <scheme val="minor"/>
    </font>
    <font>
      <sz val="11.6"/>
      <color rgb="FF000000"/>
      <name val="Symbol"/>
      <charset val="2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  <font>
      <vertAlign val="subscript"/>
      <sz val="11"/>
      <color rgb="FF000000"/>
      <name val="Calibri"/>
      <charset val="134"/>
    </font>
    <font>
      <vertAlign val="superscript"/>
      <sz val="11"/>
      <color rgb="FF000000"/>
      <name val="Calibri"/>
      <charset val="134"/>
    </font>
    <font>
      <sz val="11.6"/>
      <color rgb="FF000000"/>
      <name val="Calibri"/>
      <charset val="134"/>
      <scheme val="minor"/>
    </font>
    <font>
      <vertAlign val="subscript"/>
      <sz val="10"/>
      <color theme="1"/>
      <name val="Arial"/>
      <charset val="134"/>
    </font>
    <font>
      <sz val="11"/>
      <color theme="1"/>
      <name val="Calibri Light"/>
      <charset val="134"/>
      <scheme val="major"/>
    </font>
    <font>
      <sz val="11"/>
      <color theme="1"/>
      <name val="Garamond"/>
      <charset val="134"/>
    </font>
    <font>
      <vertAlign val="subscript"/>
      <sz val="11"/>
      <color theme="1"/>
      <name val="Calibri"/>
      <charset val="134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6" fillId="0" borderId="1" xfId="0" applyFont="1" applyBorder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2" fontId="0" fillId="0" borderId="0" xfId="0" applyNumberFormat="1"/>
    <xf numFmtId="2" fontId="0" fillId="0" borderId="1" xfId="0" applyNumberFormat="1" applyBorder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0" borderId="0" xfId="0" applyFont="1"/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0" borderId="0" xfId="0" applyFont="1"/>
    <xf numFmtId="0" fontId="9" fillId="0" borderId="1" xfId="0" applyFont="1" applyBorder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/>
    <xf numFmtId="0" fontId="14" fillId="3" borderId="0" xfId="1" applyAlignment="1">
      <alignment horizontal="center" vertical="center"/>
    </xf>
    <xf numFmtId="0" fontId="12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4" fillId="3" borderId="0" xfId="1" applyAlignment="1">
      <alignment vertical="center" wrapText="1"/>
    </xf>
    <xf numFmtId="0" fontId="14" fillId="3" borderId="0" xfId="1" applyAlignment="1">
      <alignment vertical="center"/>
    </xf>
    <xf numFmtId="0" fontId="13" fillId="0" borderId="0" xfId="0" applyFont="1" applyAlignment="1">
      <alignment vertical="center"/>
    </xf>
    <xf numFmtId="0" fontId="5" fillId="0" borderId="1" xfId="0" applyFont="1" applyBorder="1"/>
    <xf numFmtId="0" fontId="5" fillId="2" borderId="0" xfId="0" applyFont="1" applyFill="1" applyAlignment="1">
      <alignment vertical="center" wrapText="1"/>
    </xf>
    <xf numFmtId="164" fontId="0" fillId="0" borderId="0" xfId="0" applyNumberFormat="1"/>
    <xf numFmtId="0" fontId="12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/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7" fillId="0" borderId="0" xfId="0" applyFont="1"/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5" fontId="0" fillId="0" borderId="0" xfId="0" applyNumberFormat="1"/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30" fillId="0" borderId="0" xfId="0" applyFont="1"/>
    <xf numFmtId="0" fontId="0" fillId="0" borderId="4" xfId="0" applyBorder="1"/>
    <xf numFmtId="0" fontId="0" fillId="0" borderId="5" xfId="0" applyBorder="1"/>
    <xf numFmtId="0" fontId="28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11" xfId="0" applyBorder="1"/>
    <xf numFmtId="0" fontId="31" fillId="0" borderId="0" xfId="0" applyFont="1" applyAlignment="1">
      <alignment vertical="center"/>
    </xf>
    <xf numFmtId="0" fontId="0" fillId="0" borderId="12" xfId="0" applyBorder="1"/>
    <xf numFmtId="0" fontId="0" fillId="0" borderId="13" xfId="0" applyBorder="1"/>
    <xf numFmtId="0" fontId="2" fillId="5" borderId="1" xfId="0" applyFont="1" applyFill="1" applyBorder="1"/>
    <xf numFmtId="0" fontId="0" fillId="5" borderId="3" xfId="0" applyFill="1" applyBorder="1"/>
    <xf numFmtId="0" fontId="0" fillId="5" borderId="9" xfId="0" applyFill="1" applyBorder="1"/>
    <xf numFmtId="0" fontId="0" fillId="5" borderId="10" xfId="0" applyFill="1" applyBorder="1"/>
    <xf numFmtId="0" fontId="2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Sheet11!$J$15:$J$24</c:f>
              <c:numCache>
                <c:formatCode>General</c:formatCode>
                <c:ptCount val="10"/>
                <c:pt idx="0">
                  <c:v>5066</c:v>
                </c:pt>
                <c:pt idx="1">
                  <c:v>4895.2731580452337</c:v>
                </c:pt>
                <c:pt idx="2">
                  <c:v>4616.7642188968011</c:v>
                </c:pt>
                <c:pt idx="3">
                  <c:v>4230.4731825547033</c:v>
                </c:pt>
                <c:pt idx="4">
                  <c:v>3736.4000490189401</c:v>
                </c:pt>
                <c:pt idx="5">
                  <c:v>3134.5448182895111</c:v>
                </c:pt>
                <c:pt idx="6">
                  <c:v>2424.9074903664168</c:v>
                </c:pt>
                <c:pt idx="7">
                  <c:v>1607.4880652496561</c:v>
                </c:pt>
                <c:pt idx="8">
                  <c:v>682.28654293922932</c:v>
                </c:pt>
                <c:pt idx="9">
                  <c:v>0</c:v>
                </c:pt>
              </c:numCache>
            </c:numRef>
          </c:xVal>
          <c:yVal>
            <c:numRef>
              <c:f>Sheet11!$G$15:$G$24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C1-4032-BDD3-431DAF64F6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Sheet11!$C$26:$C$34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Sheet11!$D$26:$D$34</c:f>
              <c:numCache>
                <c:formatCode>General</c:formatCode>
                <c:ptCount val="9"/>
                <c:pt idx="0">
                  <c:v>954.78</c:v>
                </c:pt>
                <c:pt idx="1">
                  <c:v>1053.47</c:v>
                </c:pt>
                <c:pt idx="2">
                  <c:v>1137</c:v>
                </c:pt>
                <c:pt idx="3">
                  <c:v>1212.6199999999999</c:v>
                </c:pt>
                <c:pt idx="4">
                  <c:v>1283.9000000000001</c:v>
                </c:pt>
                <c:pt idx="5">
                  <c:v>1353.12</c:v>
                </c:pt>
                <c:pt idx="6">
                  <c:v>1421.84</c:v>
                </c:pt>
                <c:pt idx="7">
                  <c:v>1491.73</c:v>
                </c:pt>
                <c:pt idx="8">
                  <c:v>1564.31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C1-4032-BDD3-431DAF64F642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Sheet11!$C$26:$C$34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Sheet11!$E$26:$E$34</c:f>
              <c:numCache>
                <c:formatCode>General</c:formatCode>
                <c:ptCount val="9"/>
                <c:pt idx="0">
                  <c:v>1448.44</c:v>
                </c:pt>
                <c:pt idx="1">
                  <c:v>1608.7</c:v>
                </c:pt>
                <c:pt idx="2">
                  <c:v>1740.32</c:v>
                </c:pt>
                <c:pt idx="3">
                  <c:v>1842.41</c:v>
                </c:pt>
                <c:pt idx="4">
                  <c:v>1926.6</c:v>
                </c:pt>
                <c:pt idx="5">
                  <c:v>1998.73</c:v>
                </c:pt>
                <c:pt idx="6">
                  <c:v>2061.9299999999998</c:v>
                </c:pt>
                <c:pt idx="7">
                  <c:v>2119.04</c:v>
                </c:pt>
                <c:pt idx="8">
                  <c:v>2171.6799999999998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C1-4032-BDD3-431DAF64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08464"/>
        <c:axId val="1760597424"/>
      </c:scatterChart>
      <c:valAx>
        <c:axId val="17606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q(STB/d)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97424"/>
        <c:crosses val="autoZero"/>
        <c:crossBetween val="midCat"/>
      </c:valAx>
      <c:valAx>
        <c:axId val="17605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P</a:t>
                </a:r>
                <a:r>
                  <a:rPr lang="en-US" sz="2000" baseline="-25000"/>
                  <a:t>wf</a:t>
                </a:r>
                <a:r>
                  <a:rPr lang="en-US" sz="2000"/>
                  <a:t>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08464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chart" Target="../charts/chart1.xml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434341</xdr:colOff>
      <xdr:row>4</xdr:row>
      <xdr:rowOff>38100</xdr:rowOff>
    </xdr:from>
    <xdr:to>
      <xdr:col>58</xdr:col>
      <xdr:colOff>280370</xdr:colOff>
      <xdr:row>8</xdr:row>
      <xdr:rowOff>11206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70685" y="480060"/>
          <a:ext cx="3549015" cy="856615"/>
        </a:xfrm>
        <a:prstGeom prst="rect">
          <a:avLst/>
        </a:prstGeom>
      </xdr:spPr>
    </xdr:pic>
    <xdr:clientData/>
  </xdr:twoCellAnchor>
  <xdr:twoCellAnchor editAs="oneCell">
    <xdr:from>
      <xdr:col>54</xdr:col>
      <xdr:colOff>144780</xdr:colOff>
      <xdr:row>9</xdr:row>
      <xdr:rowOff>0</xdr:rowOff>
    </xdr:from>
    <xdr:to>
      <xdr:col>56</xdr:col>
      <xdr:colOff>516476</xdr:colOff>
      <xdr:row>12</xdr:row>
      <xdr:rowOff>4263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5565" y="1546860"/>
          <a:ext cx="1605915" cy="630555"/>
        </a:xfrm>
        <a:prstGeom prst="rect">
          <a:avLst/>
        </a:prstGeom>
      </xdr:spPr>
    </xdr:pic>
    <xdr:clientData/>
  </xdr:twoCellAnchor>
  <xdr:twoCellAnchor editAs="oneCell">
    <xdr:from>
      <xdr:col>58</xdr:col>
      <xdr:colOff>510540</xdr:colOff>
      <xdr:row>4</xdr:row>
      <xdr:rowOff>68580</xdr:rowOff>
    </xdr:from>
    <xdr:to>
      <xdr:col>63</xdr:col>
      <xdr:colOff>406004</xdr:colOff>
      <xdr:row>7</xdr:row>
      <xdr:rowOff>106770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50205" y="510540"/>
          <a:ext cx="3194685" cy="701040"/>
        </a:xfrm>
        <a:prstGeom prst="rect">
          <a:avLst/>
        </a:prstGeom>
      </xdr:spPr>
    </xdr:pic>
    <xdr:clientData/>
  </xdr:twoCellAnchor>
  <xdr:twoCellAnchor editAs="oneCell">
    <xdr:from>
      <xdr:col>59</xdr:col>
      <xdr:colOff>121920</xdr:colOff>
      <xdr:row>8</xdr:row>
      <xdr:rowOff>152400</xdr:rowOff>
    </xdr:from>
    <xdr:to>
      <xdr:col>61</xdr:col>
      <xdr:colOff>341195</xdr:colOff>
      <xdr:row>11</xdr:row>
      <xdr:rowOff>182166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78805" y="1478280"/>
          <a:ext cx="1453515" cy="683260"/>
        </a:xfrm>
        <a:prstGeom prst="rect">
          <a:avLst/>
        </a:prstGeom>
      </xdr:spPr>
    </xdr:pic>
    <xdr:clientData/>
  </xdr:twoCellAnchor>
  <xdr:twoCellAnchor editAs="oneCell">
    <xdr:from>
      <xdr:col>59</xdr:col>
      <xdr:colOff>205540</xdr:colOff>
      <xdr:row>12</xdr:row>
      <xdr:rowOff>135192</xdr:rowOff>
    </xdr:from>
    <xdr:to>
      <xdr:col>65</xdr:col>
      <xdr:colOff>303656</xdr:colOff>
      <xdr:row>15</xdr:row>
      <xdr:rowOff>93890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61990" y="2268220"/>
          <a:ext cx="4015105" cy="621665"/>
        </a:xfrm>
        <a:prstGeom prst="rect">
          <a:avLst/>
        </a:prstGeom>
      </xdr:spPr>
    </xdr:pic>
    <xdr:clientData/>
  </xdr:twoCellAnchor>
  <xdr:twoCellAnchor editAs="oneCell">
    <xdr:from>
      <xdr:col>75</xdr:col>
      <xdr:colOff>17781</xdr:colOff>
      <xdr:row>8</xdr:row>
      <xdr:rowOff>127000</xdr:rowOff>
    </xdr:from>
    <xdr:to>
      <xdr:col>76</xdr:col>
      <xdr:colOff>255905</xdr:colOff>
      <xdr:row>11</xdr:row>
      <xdr:rowOff>89287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69285" y="1452880"/>
          <a:ext cx="1188720" cy="588010"/>
        </a:xfrm>
        <a:prstGeom prst="rect">
          <a:avLst/>
        </a:prstGeom>
      </xdr:spPr>
    </xdr:pic>
    <xdr:clientData/>
  </xdr:twoCellAnchor>
  <xdr:twoCellAnchor editAs="oneCell">
    <xdr:from>
      <xdr:col>84</xdr:col>
      <xdr:colOff>449580</xdr:colOff>
      <xdr:row>4</xdr:row>
      <xdr:rowOff>187960</xdr:rowOff>
    </xdr:from>
    <xdr:to>
      <xdr:col>89</xdr:col>
      <xdr:colOff>193986</xdr:colOff>
      <xdr:row>9</xdr:row>
      <xdr:rowOff>50311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92285" y="629920"/>
          <a:ext cx="3599180" cy="967105"/>
        </a:xfrm>
        <a:prstGeom prst="rect">
          <a:avLst/>
        </a:prstGeom>
      </xdr:spPr>
    </xdr:pic>
    <xdr:clientData/>
  </xdr:twoCellAnchor>
  <xdr:twoCellAnchor editAs="oneCell">
    <xdr:from>
      <xdr:col>94</xdr:col>
      <xdr:colOff>403860</xdr:colOff>
      <xdr:row>4</xdr:row>
      <xdr:rowOff>53340</xdr:rowOff>
    </xdr:from>
    <xdr:to>
      <xdr:col>113</xdr:col>
      <xdr:colOff>539891</xdr:colOff>
      <xdr:row>8</xdr:row>
      <xdr:rowOff>43745</xdr:rowOff>
    </xdr:to>
    <xdr:pic>
      <xdr:nvPicPr>
        <xdr:cNvPr id="8" name="Picture 7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74085" y="495300"/>
          <a:ext cx="12396470" cy="873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77</xdr:col>
      <xdr:colOff>182879</xdr:colOff>
      <xdr:row>8</xdr:row>
      <xdr:rowOff>142240</xdr:rowOff>
    </xdr:from>
    <xdr:to>
      <xdr:col>83</xdr:col>
      <xdr:colOff>479392</xdr:colOff>
      <xdr:row>12</xdr:row>
      <xdr:rowOff>99448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68190" y="1468120"/>
          <a:ext cx="4567555" cy="803910"/>
        </a:xfrm>
        <a:prstGeom prst="rect">
          <a:avLst/>
        </a:prstGeom>
      </xdr:spPr>
    </xdr:pic>
    <xdr:clientData/>
  </xdr:twoCellAnchor>
  <xdr:twoCellAnchor editAs="oneCell">
    <xdr:from>
      <xdr:col>17</xdr:col>
      <xdr:colOff>545722</xdr:colOff>
      <xdr:row>10</xdr:row>
      <xdr:rowOff>30401</xdr:rowOff>
    </xdr:from>
    <xdr:to>
      <xdr:col>20</xdr:col>
      <xdr:colOff>353391</xdr:colOff>
      <xdr:row>12</xdr:row>
      <xdr:rowOff>7018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32157" y="2018227"/>
          <a:ext cx="1696104" cy="374182"/>
        </a:xfrm>
        <a:prstGeom prst="rect">
          <a:avLst/>
        </a:prstGeom>
      </xdr:spPr>
    </xdr:pic>
    <xdr:clientData/>
  </xdr:twoCellAnchor>
  <xdr:twoCellAnchor editAs="oneCell">
    <xdr:from>
      <xdr:col>14</xdr:col>
      <xdr:colOff>522270</xdr:colOff>
      <xdr:row>12</xdr:row>
      <xdr:rowOff>68494</xdr:rowOff>
    </xdr:from>
    <xdr:to>
      <xdr:col>21</xdr:col>
      <xdr:colOff>50502</xdr:colOff>
      <xdr:row>13</xdr:row>
      <xdr:rowOff>241169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22002" y="2048333"/>
          <a:ext cx="4562876" cy="356372"/>
        </a:xfrm>
        <a:prstGeom prst="rect">
          <a:avLst/>
        </a:prstGeom>
      </xdr:spPr>
    </xdr:pic>
    <xdr:clientData/>
  </xdr:twoCellAnchor>
  <xdr:twoCellAnchor editAs="oneCell">
    <xdr:from>
      <xdr:col>35</xdr:col>
      <xdr:colOff>282539</xdr:colOff>
      <xdr:row>5</xdr:row>
      <xdr:rowOff>162675</xdr:rowOff>
    </xdr:from>
    <xdr:to>
      <xdr:col>40</xdr:col>
      <xdr:colOff>51371</xdr:colOff>
      <xdr:row>8</xdr:row>
      <xdr:rowOff>188360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38220" y="825500"/>
          <a:ext cx="2854960" cy="688340"/>
        </a:xfrm>
        <a:prstGeom prst="rect">
          <a:avLst/>
        </a:prstGeom>
      </xdr:spPr>
    </xdr:pic>
    <xdr:clientData/>
  </xdr:twoCellAnchor>
  <xdr:twoCellAnchor editAs="oneCell">
    <xdr:from>
      <xdr:col>35</xdr:col>
      <xdr:colOff>299663</xdr:colOff>
      <xdr:row>9</xdr:row>
      <xdr:rowOff>68495</xdr:rowOff>
    </xdr:from>
    <xdr:to>
      <xdr:col>39</xdr:col>
      <xdr:colOff>459271</xdr:colOff>
      <xdr:row>12</xdr:row>
      <xdr:rowOff>24910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55365" y="1614805"/>
          <a:ext cx="2628900" cy="582930"/>
        </a:xfrm>
        <a:prstGeom prst="rect">
          <a:avLst/>
        </a:prstGeom>
      </xdr:spPr>
    </xdr:pic>
    <xdr:clientData/>
  </xdr:twoCellAnchor>
  <xdr:twoCellAnchor editAs="oneCell">
    <xdr:from>
      <xdr:col>24</xdr:col>
      <xdr:colOff>309963</xdr:colOff>
      <xdr:row>5</xdr:row>
      <xdr:rowOff>105224</xdr:rowOff>
    </xdr:from>
    <xdr:to>
      <xdr:col>28</xdr:col>
      <xdr:colOff>252021</xdr:colOff>
      <xdr:row>9</xdr:row>
      <xdr:rowOff>77304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45702" y="1099137"/>
          <a:ext cx="2459971" cy="778254"/>
        </a:xfrm>
        <a:prstGeom prst="rect">
          <a:avLst/>
        </a:prstGeom>
      </xdr:spPr>
    </xdr:pic>
    <xdr:clientData/>
  </xdr:twoCellAnchor>
  <xdr:twoCellAnchor editAs="oneCell">
    <xdr:from>
      <xdr:col>16</xdr:col>
      <xdr:colOff>506749</xdr:colOff>
      <xdr:row>13</xdr:row>
      <xdr:rowOff>199240</xdr:rowOff>
    </xdr:from>
    <xdr:to>
      <xdr:col>18</xdr:col>
      <xdr:colOff>470303</xdr:colOff>
      <xdr:row>15</xdr:row>
      <xdr:rowOff>132522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42227" y="2772370"/>
          <a:ext cx="1343989" cy="419195"/>
        </a:xfrm>
        <a:prstGeom prst="rect">
          <a:avLst/>
        </a:prstGeom>
      </xdr:spPr>
    </xdr:pic>
    <xdr:clientData/>
  </xdr:twoCellAnchor>
  <xdr:twoCellAnchor editAs="oneCell">
    <xdr:from>
      <xdr:col>10</xdr:col>
      <xdr:colOff>445213</xdr:colOff>
      <xdr:row>12</xdr:row>
      <xdr:rowOff>94180</xdr:rowOff>
    </xdr:from>
    <xdr:to>
      <xdr:col>12</xdr:col>
      <xdr:colOff>461798</xdr:colOff>
      <xdr:row>14</xdr:row>
      <xdr:rowOff>85618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4A7CE28-0738-4E86-9528-7EB75D8E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1662" y="2046270"/>
          <a:ext cx="1326541" cy="470899"/>
        </a:xfrm>
        <a:prstGeom prst="rect">
          <a:avLst/>
        </a:prstGeom>
      </xdr:spPr>
    </xdr:pic>
    <xdr:clientData/>
  </xdr:twoCellAnchor>
  <xdr:twoCellAnchor editAs="oneCell">
    <xdr:from>
      <xdr:col>10</xdr:col>
      <xdr:colOff>513460</xdr:colOff>
      <xdr:row>8</xdr:row>
      <xdr:rowOff>87852</xdr:rowOff>
    </xdr:from>
    <xdr:to>
      <xdr:col>12</xdr:col>
      <xdr:colOff>143161</xdr:colOff>
      <xdr:row>10</xdr:row>
      <xdr:rowOff>165652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5CABA1-3C73-C707-602D-B1EB8A6C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75112" y="1656026"/>
          <a:ext cx="954919" cy="497452"/>
        </a:xfrm>
        <a:prstGeom prst="rect">
          <a:avLst/>
        </a:prstGeom>
      </xdr:spPr>
    </xdr:pic>
    <xdr:clientData/>
  </xdr:twoCellAnchor>
  <xdr:twoCellAnchor editAs="oneCell">
    <xdr:from>
      <xdr:col>25</xdr:col>
      <xdr:colOff>209827</xdr:colOff>
      <xdr:row>13</xdr:row>
      <xdr:rowOff>110436</xdr:rowOff>
    </xdr:from>
    <xdr:to>
      <xdr:col>28</xdr:col>
      <xdr:colOff>58186</xdr:colOff>
      <xdr:row>14</xdr:row>
      <xdr:rowOff>179973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754C045-4EB5-45D7-A546-3D5C59965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775044" y="2727740"/>
          <a:ext cx="1736794" cy="367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8</xdr:row>
      <xdr:rowOff>72166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7DB22-5BE6-4A01-992F-12713FC6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83221" y="434340"/>
          <a:ext cx="3595068" cy="76558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546958</xdr:colOff>
      <xdr:row>12</xdr:row>
      <xdr:rowOff>57603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CF150-4240-49A2-86C4-4A512FB5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43340" y="1402080"/>
          <a:ext cx="1621377" cy="60624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78344</xdr:colOff>
      <xdr:row>7</xdr:row>
      <xdr:rowOff>152489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27B00E-06DA-493C-A7BD-17060519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8460" y="464820"/>
          <a:ext cx="3225404" cy="63255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371676</xdr:colOff>
      <xdr:row>12</xdr:row>
      <xdr:rowOff>67866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4D5351-7BA6-46A5-8241-60C3F598C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44680" y="1341120"/>
          <a:ext cx="1468955" cy="64698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600840</xdr:colOff>
      <xdr:row>16</xdr:row>
      <xdr:rowOff>25311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98B2CA-6F70-44A3-A2C6-0890A5B1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528300" y="2139252"/>
          <a:ext cx="4052897" cy="6216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1000</xdr:colOff>
      <xdr:row>11</xdr:row>
      <xdr:rowOff>157868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8F6CF5-57BE-409F-81F5-6885ED0D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41841" y="1315720"/>
          <a:ext cx="1198244" cy="57950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407347</xdr:colOff>
      <xdr:row>9</xdr:row>
      <xdr:rowOff>134130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6738DA-A5E6-46B8-BA92-D3E80513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96360" y="584200"/>
          <a:ext cx="3615366" cy="86819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113173</xdr:colOff>
      <xdr:row>8</xdr:row>
      <xdr:rowOff>104705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02CEB3A3-74DC-4BB6-8B3E-9E7127FB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683900" y="449580"/>
          <a:ext cx="12510911" cy="782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525112</xdr:colOff>
      <xdr:row>13</xdr:row>
      <xdr:rowOff>387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CEF1E3-6162-4680-AB0E-78A93607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91899" y="1330960"/>
          <a:ext cx="4609432" cy="772548"/>
        </a:xfrm>
        <a:prstGeom prst="rect">
          <a:avLst/>
        </a:prstGeom>
      </xdr:spPr>
    </xdr:pic>
    <xdr:clientData/>
  </xdr:twoCellAnchor>
  <xdr:twoCellAnchor editAs="oneCell">
    <xdr:from>
      <xdr:col>20</xdr:col>
      <xdr:colOff>479461</xdr:colOff>
      <xdr:row>10</xdr:row>
      <xdr:rowOff>85618</xdr:rowOff>
    </xdr:from>
    <xdr:to>
      <xdr:col>22</xdr:col>
      <xdr:colOff>453025</xdr:colOff>
      <xdr:row>11</xdr:row>
      <xdr:rowOff>174153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106212-9DA0-4746-BD8C-2EF469F63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79921" y="1693438"/>
          <a:ext cx="1223998" cy="271414"/>
        </a:xfrm>
        <a:prstGeom prst="rect">
          <a:avLst/>
        </a:prstGeom>
      </xdr:spPr>
    </xdr:pic>
    <xdr:clientData/>
  </xdr:twoCellAnchor>
  <xdr:twoCellAnchor editAs="oneCell">
    <xdr:from>
      <xdr:col>15</xdr:col>
      <xdr:colOff>240435</xdr:colOff>
      <xdr:row>12</xdr:row>
      <xdr:rowOff>78933</xdr:rowOff>
    </xdr:from>
    <xdr:to>
      <xdr:col>22</xdr:col>
      <xdr:colOff>476147</xdr:colOff>
      <xdr:row>14</xdr:row>
      <xdr:rowOff>68728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1A9331-3AA7-44C4-9FE1-4BD04CB8F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93202" y="2458878"/>
          <a:ext cx="4585810" cy="469960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127572</xdr:colOff>
      <xdr:row>9</xdr:row>
      <xdr:rowOff>51200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418AA5E-32EE-4FF9-8014-408B7DA2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49119" y="757035"/>
          <a:ext cx="2893032" cy="6200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12</xdr:row>
      <xdr:rowOff>78250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3D6ED1-E072-4C43-A9CA-D5E1DFEA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66243" y="1470575"/>
          <a:ext cx="2658968" cy="558395"/>
        </a:xfrm>
        <a:prstGeom prst="rect">
          <a:avLst/>
        </a:prstGeom>
      </xdr:spPr>
    </xdr:pic>
    <xdr:clientData/>
  </xdr:twoCellAnchor>
  <xdr:twoCellAnchor editAs="oneCell">
    <xdr:from>
      <xdr:col>23</xdr:col>
      <xdr:colOff>530832</xdr:colOff>
      <xdr:row>3</xdr:row>
      <xdr:rowOff>94180</xdr:rowOff>
    </xdr:from>
    <xdr:to>
      <xdr:col>26</xdr:col>
      <xdr:colOff>336809</xdr:colOff>
      <xdr:row>6</xdr:row>
      <xdr:rowOff>79967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6262ACB-1749-4822-87AD-67FE8306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49652" y="292300"/>
          <a:ext cx="1681628" cy="534427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439721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55A14EE-B3F0-4830-8E09-6DD8ED5A6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737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536680</xdr:colOff>
      <xdr:row>15</xdr:row>
      <xdr:rowOff>17038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5E37940-9ABB-4497-AB81-7EACCB95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06873" y="2098240"/>
          <a:ext cx="1334846" cy="47149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108271</xdr:colOff>
      <xdr:row>12</xdr:row>
      <xdr:rowOff>722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49E6D7-7142-440A-B4F2-A7A0F9C9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52425" y="1556193"/>
          <a:ext cx="760885" cy="39524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26</xdr:col>
      <xdr:colOff>477082</xdr:colOff>
      <xdr:row>9</xdr:row>
      <xdr:rowOff>1288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9D964C0-CE89-4BB1-A696-71DCBF1A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043660" y="990600"/>
          <a:ext cx="1727517" cy="367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8</xdr:col>
      <xdr:colOff>335782</xdr:colOff>
      <xdr:row>12</xdr:row>
      <xdr:rowOff>145533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C609B5-909F-4FDA-947C-FC819A94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42575" y="1774521"/>
          <a:ext cx="2897988" cy="750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72166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571AB-6C70-4355-801B-01908613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83221" y="434340"/>
          <a:ext cx="3595068" cy="765586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57603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884DA-70CC-4649-900F-78A3EC83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43340" y="1402080"/>
          <a:ext cx="1621377" cy="606243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68580</xdr:rowOff>
    </xdr:from>
    <xdr:to>
      <xdr:col>62</xdr:col>
      <xdr:colOff>78345</xdr:colOff>
      <xdr:row>7</xdr:row>
      <xdr:rowOff>152490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DA5D8A-C876-468C-ADBE-A93F1240C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8460" y="464820"/>
          <a:ext cx="3225404" cy="63255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12</xdr:row>
      <xdr:rowOff>67867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082127-6119-4E11-8BD3-CB598CCA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44680" y="1341120"/>
          <a:ext cx="1468955" cy="646987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135192</xdr:rowOff>
    </xdr:from>
    <xdr:to>
      <xdr:col>63</xdr:col>
      <xdr:colOff>600837</xdr:colOff>
      <xdr:row>16</xdr:row>
      <xdr:rowOff>25309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9BFC1E-61D2-479E-87FF-1C9CF0520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528300" y="2139252"/>
          <a:ext cx="4052897" cy="621638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606426</xdr:colOff>
      <xdr:row>11</xdr:row>
      <xdr:rowOff>157867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AA14B0-32E5-410E-8772-B63240E2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41841" y="1315720"/>
          <a:ext cx="1198244" cy="57950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9</xdr:row>
      <xdr:rowOff>134131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FC1316-451E-4D1D-A2BB-E06C4C4E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96360" y="584200"/>
          <a:ext cx="3615366" cy="86819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8</xdr:row>
      <xdr:rowOff>104705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F0B050DB-AB6A-4294-96DC-B11BFBD64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683900" y="449580"/>
          <a:ext cx="12510911" cy="782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387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BBAB37-69EF-4F68-B010-C3EFC9CE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91899" y="1330960"/>
          <a:ext cx="4609432" cy="772548"/>
        </a:xfrm>
        <a:prstGeom prst="rect">
          <a:avLst/>
        </a:prstGeom>
      </xdr:spPr>
    </xdr:pic>
    <xdr:clientData/>
  </xdr:twoCellAnchor>
  <xdr:twoCellAnchor editAs="oneCell">
    <xdr:from>
      <xdr:col>16</xdr:col>
      <xdr:colOff>479461</xdr:colOff>
      <xdr:row>10</xdr:row>
      <xdr:rowOff>85618</xdr:rowOff>
    </xdr:from>
    <xdr:to>
      <xdr:col>18</xdr:col>
      <xdr:colOff>484259</xdr:colOff>
      <xdr:row>11</xdr:row>
      <xdr:rowOff>174152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244489-A4B3-4FB6-BA23-6F4C3516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79921" y="1693438"/>
          <a:ext cx="1223998" cy="271414"/>
        </a:xfrm>
        <a:prstGeom prst="rect">
          <a:avLst/>
        </a:prstGeom>
      </xdr:spPr>
    </xdr:pic>
    <xdr:clientData/>
  </xdr:twoCellAnchor>
  <xdr:twoCellAnchor editAs="oneCell">
    <xdr:from>
      <xdr:col>12</xdr:col>
      <xdr:colOff>522270</xdr:colOff>
      <xdr:row>12</xdr:row>
      <xdr:rowOff>68494</xdr:rowOff>
    </xdr:from>
    <xdr:to>
      <xdr:col>20</xdr:col>
      <xdr:colOff>241003</xdr:colOff>
      <xdr:row>14</xdr:row>
      <xdr:rowOff>58289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C1FB2A-17F7-4B96-98FE-FBA2C669B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73790" y="2072554"/>
          <a:ext cx="4595532" cy="355555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51200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BD724E8-B234-4906-B607-D33A96DF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49119" y="757035"/>
          <a:ext cx="2893032" cy="6200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12</xdr:row>
      <xdr:rowOff>78250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94187A9-E35E-4640-9B70-75F51BAF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66243" y="1470575"/>
          <a:ext cx="2658968" cy="558395"/>
        </a:xfrm>
        <a:prstGeom prst="rect">
          <a:avLst/>
        </a:prstGeom>
      </xdr:spPr>
    </xdr:pic>
    <xdr:clientData/>
  </xdr:twoCellAnchor>
  <xdr:twoCellAnchor editAs="oneCell">
    <xdr:from>
      <xdr:col>19</xdr:col>
      <xdr:colOff>530832</xdr:colOff>
      <xdr:row>3</xdr:row>
      <xdr:rowOff>94180</xdr:rowOff>
    </xdr:from>
    <xdr:to>
      <xdr:col>22</xdr:col>
      <xdr:colOff>383660</xdr:colOff>
      <xdr:row>6</xdr:row>
      <xdr:rowOff>79967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D98F6D5-CCAA-4FDE-8A6F-706782F3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49652" y="292300"/>
          <a:ext cx="1681628" cy="534427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455340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85BCAF1-0F6A-48BE-B771-2D8E9F8A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737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94180</xdr:rowOff>
    </xdr:from>
    <xdr:to>
      <xdr:col>10</xdr:col>
      <xdr:colOff>560859</xdr:colOff>
      <xdr:row>15</xdr:row>
      <xdr:rowOff>17038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979484-36B9-4E0C-860E-839E86A0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06873" y="2098240"/>
          <a:ext cx="1334846" cy="471498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722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07844E-16E5-429C-B48C-EB860E039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52425" y="1556193"/>
          <a:ext cx="760885" cy="39524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22</xdr:col>
      <xdr:colOff>508316</xdr:colOff>
      <xdr:row>9</xdr:row>
      <xdr:rowOff>1288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3FB7C2A-8122-4A5A-B9C0-754314C5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043660" y="990600"/>
          <a:ext cx="1727517" cy="367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371810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B8B91-B6B7-486B-BD72-6644EC03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616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546957</xdr:colOff>
      <xdr:row>12</xdr:row>
      <xdr:rowOff>110942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EE5726-925A-41CD-A108-C181D572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78342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F08270-2F08-4A43-8A26-D84D278F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7996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371675</xdr:colOff>
      <xdr:row>12</xdr:row>
      <xdr:rowOff>151687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0AFA8-43DA-4175-A72C-A2BEC33E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0094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600837</xdr:colOff>
      <xdr:row>16</xdr:row>
      <xdr:rowOff>139611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05F7F9-2DC8-4C3F-9166-B76B4632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8456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78</xdr:col>
      <xdr:colOff>606425</xdr:colOff>
      <xdr:row>12</xdr:row>
      <xdr:rowOff>43568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8F1A3C-82D6-430B-B74B-B15264E8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5040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407346</xdr:colOff>
      <xdr:row>10</xdr:row>
      <xdr:rowOff>35072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D80E9A-9409-48B0-8F99-AFBB057BD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6860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113171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A2E1CCB2-FEBD-4056-81AA-24A47CEF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1888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525111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949C92-5E2C-4772-AEEE-E61CFD68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3469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20</xdr:col>
      <xdr:colOff>479461</xdr:colOff>
      <xdr:row>10</xdr:row>
      <xdr:rowOff>85618</xdr:rowOff>
    </xdr:from>
    <xdr:to>
      <xdr:col>22</xdr:col>
      <xdr:colOff>484259</xdr:colOff>
      <xdr:row>12</xdr:row>
      <xdr:rowOff>6511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10416D-7B41-4C0C-8869-86B3336F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64881" y="1693438"/>
          <a:ext cx="1223998" cy="286654"/>
        </a:xfrm>
        <a:prstGeom prst="rect">
          <a:avLst/>
        </a:prstGeom>
      </xdr:spPr>
    </xdr:pic>
    <xdr:clientData/>
  </xdr:twoCellAnchor>
  <xdr:twoCellAnchor editAs="oneCell">
    <xdr:from>
      <xdr:col>16</xdr:col>
      <xdr:colOff>522270</xdr:colOff>
      <xdr:row>12</xdr:row>
      <xdr:rowOff>68494</xdr:rowOff>
    </xdr:from>
    <xdr:to>
      <xdr:col>23</xdr:col>
      <xdr:colOff>190500</xdr:colOff>
      <xdr:row>14</xdr:row>
      <xdr:rowOff>88713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6440DD-343F-4FF2-8809-4C2B3A65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00841" y="2454280"/>
          <a:ext cx="3986230" cy="501004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127572</xdr:colOff>
      <xdr:row>9</xdr:row>
      <xdr:rowOff>127401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FF2363-75E9-4482-B3DD-B7C1B1C8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3115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520232</xdr:colOff>
      <xdr:row>12</xdr:row>
      <xdr:rowOff>131589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8728F5-3CBD-4031-ACAA-D735DA04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4828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23</xdr:col>
      <xdr:colOff>530832</xdr:colOff>
      <xdr:row>3</xdr:row>
      <xdr:rowOff>94180</xdr:rowOff>
    </xdr:from>
    <xdr:to>
      <xdr:col>26</xdr:col>
      <xdr:colOff>383659</xdr:colOff>
      <xdr:row>6</xdr:row>
      <xdr:rowOff>125687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46ECFF0-EAA7-4AFE-90A1-F0F4ED85F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45052" y="292300"/>
          <a:ext cx="1681628" cy="580147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455340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E0C65E-E26A-4351-88AE-D618D6B4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39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94181</xdr:rowOff>
    </xdr:from>
    <xdr:to>
      <xdr:col>14</xdr:col>
      <xdr:colOff>272143</xdr:colOff>
      <xdr:row>14</xdr:row>
      <xdr:rowOff>163128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083DF1-9ACB-4936-B128-596008945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56356" y="2479967"/>
          <a:ext cx="1060644" cy="549732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54061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94CF003-DBAF-49E4-A6D0-D5C80828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9938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26</xdr:col>
      <xdr:colOff>508317</xdr:colOff>
      <xdr:row>9</xdr:row>
      <xdr:rowOff>47008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CCBE0CF-ADEE-4D03-BB7E-C210318C1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23820" y="990600"/>
          <a:ext cx="1727517" cy="41276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9</xdr:col>
      <xdr:colOff>323351</xdr:colOff>
      <xdr:row>12</xdr:row>
      <xdr:rowOff>150593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5A8724-56E1-4A5B-8F08-F2009701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59545" y="1754909"/>
          <a:ext cx="2897988" cy="7509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C5F3C-6272-471D-8326-CBDE7664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394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110943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B5103-4425-47B8-9FF0-D46F3206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5358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68580</xdr:rowOff>
    </xdr:from>
    <xdr:to>
      <xdr:col>62</xdr:col>
      <xdr:colOff>78344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3841FD-5A46-42A4-A716-7BA83B00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5774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12</xdr:row>
      <xdr:rowOff>151687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DFBFAD-E801-464C-89F7-B7D30D6A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7872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135192</xdr:rowOff>
    </xdr:from>
    <xdr:to>
      <xdr:col>63</xdr:col>
      <xdr:colOff>600837</xdr:colOff>
      <xdr:row>16</xdr:row>
      <xdr:rowOff>139610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7EFBFC-DBEA-42EA-9916-79576DE2C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6234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606425</xdr:colOff>
      <xdr:row>12</xdr:row>
      <xdr:rowOff>43568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B5BD81-1F9A-47D7-9DEB-C262B258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2818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10</xdr:row>
      <xdr:rowOff>35071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274B38-0FE8-46E0-AC09-C3680DDCB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4638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1231B1B8-1841-4CAE-A9A8-5A938D87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2C373C-7A55-4FAC-8D87-BE2601E5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51247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16</xdr:col>
      <xdr:colOff>479461</xdr:colOff>
      <xdr:row>10</xdr:row>
      <xdr:rowOff>85618</xdr:rowOff>
    </xdr:from>
    <xdr:to>
      <xdr:col>18</xdr:col>
      <xdr:colOff>484259</xdr:colOff>
      <xdr:row>12</xdr:row>
      <xdr:rowOff>6512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CAE54-5A97-4D61-B43A-9BC9E416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42661" y="1693438"/>
          <a:ext cx="1223998" cy="286654"/>
        </a:xfrm>
        <a:prstGeom prst="rect">
          <a:avLst/>
        </a:prstGeom>
      </xdr:spPr>
    </xdr:pic>
    <xdr:clientData/>
  </xdr:twoCellAnchor>
  <xdr:twoCellAnchor editAs="oneCell">
    <xdr:from>
      <xdr:col>11</xdr:col>
      <xdr:colOff>417495</xdr:colOff>
      <xdr:row>13</xdr:row>
      <xdr:rowOff>1820</xdr:rowOff>
    </xdr:from>
    <xdr:to>
      <xdr:col>19</xdr:col>
      <xdr:colOff>136227</xdr:colOff>
      <xdr:row>14</xdr:row>
      <xdr:rowOff>95251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9349FF-930C-4A7E-B404-9AE25F0D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32695" y="2202095"/>
          <a:ext cx="4595532" cy="388706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127400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23983E-AA07-4575-A51E-DCB5DD5F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0893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12</xdr:row>
      <xdr:rowOff>131590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F8C086-AA95-442A-9C71-C18B90AB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02606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19</xdr:col>
      <xdr:colOff>530832</xdr:colOff>
      <xdr:row>3</xdr:row>
      <xdr:rowOff>94180</xdr:rowOff>
    </xdr:from>
    <xdr:to>
      <xdr:col>22</xdr:col>
      <xdr:colOff>383660</xdr:colOff>
      <xdr:row>6</xdr:row>
      <xdr:rowOff>125687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10E3B2-D7C5-4FB9-AE76-00D2884C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22832" y="292300"/>
          <a:ext cx="1681628" cy="580147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455340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A6D137-EA68-4283-BE8F-6508129E9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94181</xdr:rowOff>
    </xdr:from>
    <xdr:to>
      <xdr:col>10</xdr:col>
      <xdr:colOff>560859</xdr:colOff>
      <xdr:row>14</xdr:row>
      <xdr:rowOff>114301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37D4B37-A556-496E-A771-285B03C9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31613" y="2113481"/>
          <a:ext cx="1334846" cy="496370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54062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FA2365-30F0-4E27-B387-03BC5B99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7716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22</xdr:col>
      <xdr:colOff>508317</xdr:colOff>
      <xdr:row>9</xdr:row>
      <xdr:rowOff>47008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B7D01B-F657-46A0-BB4D-647011B70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01600" y="990600"/>
          <a:ext cx="1727517" cy="4127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F1780-D30B-48EC-9558-4E37DF50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616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546958</xdr:colOff>
      <xdr:row>12</xdr:row>
      <xdr:rowOff>110942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C8307A-F824-4637-9467-B3180582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78344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151657-6DDE-4371-9288-D517B8A0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7996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371675</xdr:colOff>
      <xdr:row>12</xdr:row>
      <xdr:rowOff>151686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6D7974-1ED4-4807-972E-BE556412D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0094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600837</xdr:colOff>
      <xdr:row>16</xdr:row>
      <xdr:rowOff>139610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70C13E-C36F-48EA-B2A8-2CA06491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8456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733</xdr:colOff>
      <xdr:row>12</xdr:row>
      <xdr:rowOff>43567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7DD938-B8BE-424C-B76C-FED78DB3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5040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407344</xdr:colOff>
      <xdr:row>10</xdr:row>
      <xdr:rowOff>35071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C84827-53C7-433B-8448-18BA9F1DC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6860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113172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806D79B3-7AF3-4DC2-877C-F2AA3089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1888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525113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FBF166-A2A1-417C-9810-556C159C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3469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20</xdr:col>
      <xdr:colOff>479461</xdr:colOff>
      <xdr:row>10</xdr:row>
      <xdr:rowOff>85618</xdr:rowOff>
    </xdr:from>
    <xdr:to>
      <xdr:col>22</xdr:col>
      <xdr:colOff>484259</xdr:colOff>
      <xdr:row>12</xdr:row>
      <xdr:rowOff>6511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822ACD-7733-4336-B994-DE7FD3AA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64881" y="1693438"/>
          <a:ext cx="1223998" cy="286654"/>
        </a:xfrm>
        <a:prstGeom prst="rect">
          <a:avLst/>
        </a:prstGeom>
      </xdr:spPr>
    </xdr:pic>
    <xdr:clientData/>
  </xdr:twoCellAnchor>
  <xdr:twoCellAnchor editAs="oneCell">
    <xdr:from>
      <xdr:col>15</xdr:col>
      <xdr:colOff>85057</xdr:colOff>
      <xdr:row>12</xdr:row>
      <xdr:rowOff>80986</xdr:rowOff>
    </xdr:from>
    <xdr:to>
      <xdr:col>22</xdr:col>
      <xdr:colOff>415887</xdr:colOff>
      <xdr:row>14</xdr:row>
      <xdr:rowOff>12493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499460-8B5A-4D86-BCC8-AC3E079F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91057" y="2092166"/>
          <a:ext cx="4615519" cy="418687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127570</xdr:colOff>
      <xdr:row>9</xdr:row>
      <xdr:rowOff>127400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C39D46-99AD-4044-8DB1-83A606F7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3115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12</xdr:row>
      <xdr:rowOff>131589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4C5E1E2-617A-4921-B201-62291680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4828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23</xdr:col>
      <xdr:colOff>530832</xdr:colOff>
      <xdr:row>3</xdr:row>
      <xdr:rowOff>94180</xdr:rowOff>
    </xdr:from>
    <xdr:to>
      <xdr:col>26</xdr:col>
      <xdr:colOff>383660</xdr:colOff>
      <xdr:row>6</xdr:row>
      <xdr:rowOff>125687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FE5ACBA-DB97-48DD-92CF-6C1B0DC4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45052" y="292300"/>
          <a:ext cx="1681628" cy="580147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455339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050384-0B39-4AC4-899E-50CF0AAB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39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560859</xdr:colOff>
      <xdr:row>14</xdr:row>
      <xdr:rowOff>49968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9656C5F-2B09-4FFC-AB41-ABC8F7530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14918" y="2105360"/>
          <a:ext cx="1339843" cy="44296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54061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7EBAD3-DD97-4996-9B8A-04417C32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9938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26</xdr:col>
      <xdr:colOff>508317</xdr:colOff>
      <xdr:row>9</xdr:row>
      <xdr:rowOff>47008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658D1D1-D6C7-4D20-9EF2-5FF2411E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23820" y="990600"/>
          <a:ext cx="1727517" cy="41276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8</xdr:col>
      <xdr:colOff>333207</xdr:colOff>
      <xdr:row>12</xdr:row>
      <xdr:rowOff>156225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B584BC-8F86-4454-B9C5-CFE06FE2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53268" y="1756317"/>
          <a:ext cx="2897988" cy="7509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48638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37194-20FD-4BDA-95C2-6087B6FD2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41256" y="427206"/>
          <a:ext cx="3585340" cy="788751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32427</xdr:rowOff>
    </xdr:from>
    <xdr:to>
      <xdr:col>54</xdr:col>
      <xdr:colOff>546957</xdr:colOff>
      <xdr:row>12</xdr:row>
      <xdr:rowOff>81065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4AD9E-AF5B-4D71-908C-3AFF208B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67652" y="1410512"/>
          <a:ext cx="1618135" cy="640404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44261</xdr:rowOff>
    </xdr:from>
    <xdr:to>
      <xdr:col>62</xdr:col>
      <xdr:colOff>78344</xdr:colOff>
      <xdr:row>7</xdr:row>
      <xdr:rowOff>178340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D09A1F-B00C-4AA6-9FE5-052C0D18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65327" y="433367"/>
          <a:ext cx="3215677" cy="717739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11</xdr:row>
      <xdr:rowOff>97276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73876A-3F4C-4B60-A940-41CB3D275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84686" y="1319719"/>
          <a:ext cx="1465712" cy="552855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135193</xdr:rowOff>
    </xdr:from>
    <xdr:to>
      <xdr:col>63</xdr:col>
      <xdr:colOff>600837</xdr:colOff>
      <xdr:row>15</xdr:row>
      <xdr:rowOff>170235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3DC3AE-C7A8-4E8D-846D-ADAD1882D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68306" y="2105044"/>
          <a:ext cx="4043169" cy="707871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606425</xdr:colOff>
      <xdr:row>12</xdr:row>
      <xdr:rowOff>127387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B9C515-6DC5-457A-A5F0-0F52BCE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28181" y="1315720"/>
          <a:ext cx="1198244" cy="73190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10</xdr:row>
      <xdr:rowOff>141751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30D11B-AC68-42E3-8B87-2BC5121F4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46380" y="584200"/>
          <a:ext cx="3615366" cy="105869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9</xdr:row>
      <xdr:rowOff>43744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4D693B8F-11EB-4076-8846-C9875FFBE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904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168028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E1FDE-7AB3-4933-9867-B11B5359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512479" y="1330960"/>
          <a:ext cx="4609432" cy="940188"/>
        </a:xfrm>
        <a:prstGeom prst="rect">
          <a:avLst/>
        </a:prstGeom>
      </xdr:spPr>
    </xdr:pic>
    <xdr:clientData/>
  </xdr:twoCellAnchor>
  <xdr:twoCellAnchor editAs="oneCell">
    <xdr:from>
      <xdr:col>16</xdr:col>
      <xdr:colOff>479461</xdr:colOff>
      <xdr:row>10</xdr:row>
      <xdr:rowOff>85618</xdr:rowOff>
    </xdr:from>
    <xdr:to>
      <xdr:col>18</xdr:col>
      <xdr:colOff>484259</xdr:colOff>
      <xdr:row>12</xdr:row>
      <xdr:rowOff>36991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4ED554-726C-408D-906C-2201A8F7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42661" y="1693438"/>
          <a:ext cx="1223998" cy="317134"/>
        </a:xfrm>
        <a:prstGeom prst="rect">
          <a:avLst/>
        </a:prstGeom>
      </xdr:spPr>
    </xdr:pic>
    <xdr:clientData/>
  </xdr:twoCellAnchor>
  <xdr:twoCellAnchor editAs="oneCell">
    <xdr:from>
      <xdr:col>12</xdr:col>
      <xdr:colOff>522270</xdr:colOff>
      <xdr:row>12</xdr:row>
      <xdr:rowOff>108599</xdr:rowOff>
    </xdr:from>
    <xdr:to>
      <xdr:col>20</xdr:col>
      <xdr:colOff>241002</xdr:colOff>
      <xdr:row>14</xdr:row>
      <xdr:rowOff>26737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65AF5B-9039-49F0-80EF-73D80FE1C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16586" y="2127231"/>
          <a:ext cx="4638311" cy="399401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10</xdr:row>
      <xdr:rowOff>20720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16F4C5-70E8-457A-9861-6B9469E2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08939" y="757035"/>
          <a:ext cx="2893032" cy="7724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13</xdr:row>
      <xdr:rowOff>2051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CD7DDB-CE76-4110-B42F-C5EF6EBC6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026063" y="1470575"/>
          <a:ext cx="2658968" cy="665075"/>
        </a:xfrm>
        <a:prstGeom prst="rect">
          <a:avLst/>
        </a:prstGeom>
      </xdr:spPr>
    </xdr:pic>
    <xdr:clientData/>
  </xdr:twoCellAnchor>
  <xdr:twoCellAnchor editAs="oneCell">
    <xdr:from>
      <xdr:col>19</xdr:col>
      <xdr:colOff>530832</xdr:colOff>
      <xdr:row>3</xdr:row>
      <xdr:rowOff>94180</xdr:rowOff>
    </xdr:from>
    <xdr:to>
      <xdr:col>22</xdr:col>
      <xdr:colOff>383660</xdr:colOff>
      <xdr:row>6</xdr:row>
      <xdr:rowOff>171407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B8C8D4-2D2B-4F3A-B841-FBFE881D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22832" y="292300"/>
          <a:ext cx="1681628" cy="625867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455340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96A0AA-F573-4C96-BC12-66CEDB6D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485318</xdr:colOff>
      <xdr:row>12</xdr:row>
      <xdr:rowOff>107549</xdr:rowOff>
    </xdr:from>
    <xdr:to>
      <xdr:col>10</xdr:col>
      <xdr:colOff>600964</xdr:colOff>
      <xdr:row>14</xdr:row>
      <xdr:rowOff>53474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F183B6-8B8B-4DEB-A597-3DF39F8F4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19844" y="2126181"/>
          <a:ext cx="1345541" cy="427188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107402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769A778-43E5-458A-BB27-E60936B8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77165" y="1556193"/>
          <a:ext cx="760885" cy="50192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22</xdr:col>
      <xdr:colOff>508317</xdr:colOff>
      <xdr:row>9</xdr:row>
      <xdr:rowOff>92727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22D66C1-1D2A-4E04-B0B6-756E0821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01600" y="990600"/>
          <a:ext cx="1727517" cy="4584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9</xdr:row>
      <xdr:rowOff>11207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30382-7491-4E9F-8204-5D81CCB4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76641" y="434340"/>
          <a:ext cx="3595068" cy="88750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546957</xdr:colOff>
      <xdr:row>12</xdr:row>
      <xdr:rowOff>164283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005658-5474-4C42-B9BD-D6BA916B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6280" y="1402080"/>
          <a:ext cx="1621377" cy="71292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65</xdr:col>
      <xdr:colOff>475909</xdr:colOff>
      <xdr:row>8</xdr:row>
      <xdr:rowOff>76290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AB3681-2EBE-4D5E-BCAC-B1B67F4A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10440" y="464820"/>
          <a:ext cx="3225404" cy="739230"/>
        </a:xfrm>
        <a:prstGeom prst="rect">
          <a:avLst/>
        </a:prstGeom>
      </xdr:spPr>
    </xdr:pic>
    <xdr:clientData/>
  </xdr:twoCellAnchor>
  <xdr:twoCellAnchor editAs="oneCell">
    <xdr:from>
      <xdr:col>61</xdr:col>
      <xdr:colOff>100556</xdr:colOff>
      <xdr:row>8</xdr:row>
      <xdr:rowOff>138157</xdr:rowOff>
    </xdr:from>
    <xdr:to>
      <xdr:col>63</xdr:col>
      <xdr:colOff>350311</xdr:colOff>
      <xdr:row>11</xdr:row>
      <xdr:rowOff>71215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7379BD-8F13-48DD-8668-CB5E80B2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36163" y="1334568"/>
          <a:ext cx="1474653" cy="552628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135193</xdr:rowOff>
    </xdr:from>
    <xdr:to>
      <xdr:col>67</xdr:col>
      <xdr:colOff>385489</xdr:colOff>
      <xdr:row>16</xdr:row>
      <xdr:rowOff>72573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AD762-961C-42F2-B0D5-032ECC1F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70111" y="2106717"/>
          <a:ext cx="4023869" cy="784046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103</xdr:colOff>
      <xdr:row>12</xdr:row>
      <xdr:rowOff>127389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B228AA-E5F4-4BFC-9793-3B4B856D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80881" y="1315720"/>
          <a:ext cx="1198244" cy="73190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407344</xdr:colOff>
      <xdr:row>10</xdr:row>
      <xdr:rowOff>141751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851D84-F178-4BFC-B20A-F82A9A7E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99080" y="584200"/>
          <a:ext cx="3615365" cy="105869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113173</xdr:colOff>
      <xdr:row>9</xdr:row>
      <xdr:rowOff>43746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B927623B-B90B-4FA6-9770-06F6984B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49360" y="449580"/>
          <a:ext cx="12510912" cy="904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525112</xdr:colOff>
      <xdr:row>13</xdr:row>
      <xdr:rowOff>168028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99572B-94DB-456E-B8A6-643EFCD1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65179" y="1330960"/>
          <a:ext cx="4609433" cy="940188"/>
        </a:xfrm>
        <a:prstGeom prst="rect">
          <a:avLst/>
        </a:prstGeom>
      </xdr:spPr>
    </xdr:pic>
    <xdr:clientData/>
  </xdr:twoCellAnchor>
  <xdr:twoCellAnchor editAs="oneCell">
    <xdr:from>
      <xdr:col>20</xdr:col>
      <xdr:colOff>479461</xdr:colOff>
      <xdr:row>10</xdr:row>
      <xdr:rowOff>85618</xdr:rowOff>
    </xdr:from>
    <xdr:to>
      <xdr:col>22</xdr:col>
      <xdr:colOff>484259</xdr:colOff>
      <xdr:row>12</xdr:row>
      <xdr:rowOff>36993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B53CE8-9269-4F89-9B6D-18B0F23B7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95361" y="1693438"/>
          <a:ext cx="1223998" cy="317134"/>
        </a:xfrm>
        <a:prstGeom prst="rect">
          <a:avLst/>
        </a:prstGeom>
      </xdr:spPr>
    </xdr:pic>
    <xdr:clientData/>
  </xdr:twoCellAnchor>
  <xdr:twoCellAnchor editAs="oneCell">
    <xdr:from>
      <xdr:col>15</xdr:col>
      <xdr:colOff>534365</xdr:colOff>
      <xdr:row>12</xdr:row>
      <xdr:rowOff>104780</xdr:rowOff>
    </xdr:from>
    <xdr:to>
      <xdr:col>23</xdr:col>
      <xdr:colOff>253097</xdr:colOff>
      <xdr:row>14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43296F-2C14-4214-8EDA-A5B14C620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79889" y="2076304"/>
          <a:ext cx="4556827" cy="379030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127571</xdr:colOff>
      <xdr:row>10</xdr:row>
      <xdr:rowOff>20719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86F6B3-31F0-4979-B2E2-6EA20D84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61639" y="757035"/>
          <a:ext cx="2893031" cy="7724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13</xdr:row>
      <xdr:rowOff>2049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77A0230-BF07-4AA5-9765-29DFE6C84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78763" y="1470575"/>
          <a:ext cx="2658968" cy="66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530832</xdr:colOff>
      <xdr:row>3</xdr:row>
      <xdr:rowOff>94180</xdr:rowOff>
    </xdr:from>
    <xdr:to>
      <xdr:col>26</xdr:col>
      <xdr:colOff>383660</xdr:colOff>
      <xdr:row>6</xdr:row>
      <xdr:rowOff>171408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65FA336-CCF6-4738-87E5-3F70BF32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75532" y="292300"/>
          <a:ext cx="1681628" cy="625867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455338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BFEA1E-7A22-4822-ABEF-6815A603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404441" y="2495621"/>
          <a:ext cx="966798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560859</xdr:colOff>
      <xdr:row>14</xdr:row>
      <xdr:rowOff>120952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B622056-7F23-4B43-BCC9-E032FCE7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76451" y="2065704"/>
          <a:ext cx="1325170" cy="510582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107402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356BACA-073D-4216-9DE9-1784D074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29865" y="1556193"/>
          <a:ext cx="760885" cy="50192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26</xdr:col>
      <xdr:colOff>508317</xdr:colOff>
      <xdr:row>9</xdr:row>
      <xdr:rowOff>92729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F33597F-4929-4049-9EDE-81ED00C5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54300" y="990600"/>
          <a:ext cx="1727517" cy="4584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7</xdr:col>
      <xdr:colOff>284151</xdr:colOff>
      <xdr:row>13</xdr:row>
      <xdr:rowOff>175027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CBC13A-F57D-4D00-B1C9-F114BCD3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34116" y="1958163"/>
          <a:ext cx="2897988" cy="7509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B97ABF-0A0B-4414-B926-BB7D4EAF9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18909" y="429397"/>
          <a:ext cx="3582711" cy="74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10298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1B5153-774D-4DA0-8F1F-DD7271FE0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44429" y="1390135"/>
          <a:ext cx="1617258" cy="607541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68581</xdr:rowOff>
    </xdr:from>
    <xdr:to>
      <xdr:col>62</xdr:col>
      <xdr:colOff>78343</xdr:colOff>
      <xdr:row>7</xdr:row>
      <xdr:rowOff>175055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FB47BC-31BA-4620-8900-4583086B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0351" y="459878"/>
          <a:ext cx="3213047" cy="69342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152401</xdr:rowOff>
    </xdr:from>
    <xdr:to>
      <xdr:col>59</xdr:col>
      <xdr:colOff>371675</xdr:colOff>
      <xdr:row>12</xdr:row>
      <xdr:rowOff>41191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A288F4-F92C-4401-A80F-FECE8485C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59271" y="1326293"/>
          <a:ext cx="1464836" cy="702276"/>
        </a:xfrm>
        <a:prstGeom prst="rect">
          <a:avLst/>
        </a:prstGeom>
      </xdr:spPr>
    </xdr:pic>
    <xdr:clientData/>
  </xdr:twoCellAnchor>
  <xdr:twoCellAnchor editAs="oneCell">
    <xdr:from>
      <xdr:col>60</xdr:col>
      <xdr:colOff>164351</xdr:colOff>
      <xdr:row>8</xdr:row>
      <xdr:rowOff>135191</xdr:rowOff>
    </xdr:from>
    <xdr:to>
      <xdr:col>66</xdr:col>
      <xdr:colOff>559648</xdr:colOff>
      <xdr:row>13</xdr:row>
      <xdr:rowOff>51487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C40E38-76AD-4E67-BE3C-26E5A771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24324" y="1309083"/>
          <a:ext cx="4040541" cy="915133"/>
        </a:xfrm>
        <a:prstGeom prst="rect">
          <a:avLst/>
        </a:prstGeom>
      </xdr:spPr>
    </xdr:pic>
    <xdr:clientData/>
  </xdr:twoCellAnchor>
  <xdr:twoCellAnchor editAs="oneCell">
    <xdr:from>
      <xdr:col>72</xdr:col>
      <xdr:colOff>573836</xdr:colOff>
      <xdr:row>8</xdr:row>
      <xdr:rowOff>188784</xdr:rowOff>
    </xdr:from>
    <xdr:to>
      <xdr:col>74</xdr:col>
      <xdr:colOff>554940</xdr:colOff>
      <xdr:row>11</xdr:row>
      <xdr:rowOff>123568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BBE853-D1E0-45EB-A73B-05508C43D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24295" y="1362676"/>
          <a:ext cx="1196185" cy="552621"/>
        </a:xfrm>
        <a:prstGeom prst="rect">
          <a:avLst/>
        </a:prstGeom>
      </xdr:spPr>
    </xdr:pic>
    <xdr:clientData/>
  </xdr:twoCellAnchor>
  <xdr:twoCellAnchor editAs="oneCell">
    <xdr:from>
      <xdr:col>82</xdr:col>
      <xdr:colOff>480472</xdr:colOff>
      <xdr:row>4</xdr:row>
      <xdr:rowOff>187960</xdr:rowOff>
    </xdr:from>
    <xdr:to>
      <xdr:col>88</xdr:col>
      <xdr:colOff>438237</xdr:colOff>
      <xdr:row>9</xdr:row>
      <xdr:rowOff>92676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9EBEBF-351C-4127-BE21-870F669B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906337" y="579257"/>
          <a:ext cx="3603009" cy="903554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113172</xdr:colOff>
      <xdr:row>9</xdr:row>
      <xdr:rowOff>135185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BA30D23B-5A1F-42B0-A3CC-064F9CC6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9962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525112</xdr:colOff>
      <xdr:row>12</xdr:row>
      <xdr:rowOff>72081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8671C3-9565-44BA-ADA8-C8AB8F6E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355960" y="1316132"/>
          <a:ext cx="4595016" cy="743327"/>
        </a:xfrm>
        <a:prstGeom prst="rect">
          <a:avLst/>
        </a:prstGeom>
      </xdr:spPr>
    </xdr:pic>
    <xdr:clientData/>
  </xdr:twoCellAnchor>
  <xdr:twoCellAnchor editAs="oneCell">
    <xdr:from>
      <xdr:col>16</xdr:col>
      <xdr:colOff>479461</xdr:colOff>
      <xdr:row>10</xdr:row>
      <xdr:rowOff>85618</xdr:rowOff>
    </xdr:from>
    <xdr:to>
      <xdr:col>18</xdr:col>
      <xdr:colOff>484259</xdr:colOff>
      <xdr:row>12</xdr:row>
      <xdr:rowOff>67472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9D4648-E981-40D9-BA50-DEC26B40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42661" y="1693438"/>
          <a:ext cx="1223998" cy="347614"/>
        </a:xfrm>
        <a:prstGeom prst="rect">
          <a:avLst/>
        </a:prstGeom>
      </xdr:spPr>
    </xdr:pic>
    <xdr:clientData/>
  </xdr:twoCellAnchor>
  <xdr:twoCellAnchor editAs="oneCell">
    <xdr:from>
      <xdr:col>12</xdr:col>
      <xdr:colOff>7406</xdr:colOff>
      <xdr:row>12</xdr:row>
      <xdr:rowOff>47900</xdr:rowOff>
    </xdr:from>
    <xdr:to>
      <xdr:col>19</xdr:col>
      <xdr:colOff>333678</xdr:colOff>
      <xdr:row>14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7FB34A-3C06-4333-80FB-32B8A0B7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5433" y="2035278"/>
          <a:ext cx="4579056" cy="436074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10297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83C4E3-236C-4F57-9D36-1553F67C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938917" y="749621"/>
          <a:ext cx="2882735" cy="650811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520232</xdr:colOff>
      <xdr:row>12</xdr:row>
      <xdr:rowOff>92676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A6A612-6A25-4B70-A4D5-F91ED58A3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956041" y="1458630"/>
          <a:ext cx="2650731" cy="621424"/>
        </a:xfrm>
        <a:prstGeom prst="rect">
          <a:avLst/>
        </a:prstGeom>
      </xdr:spPr>
    </xdr:pic>
    <xdr:clientData/>
  </xdr:twoCellAnchor>
  <xdr:twoCellAnchor editAs="oneCell">
    <xdr:from>
      <xdr:col>19</xdr:col>
      <xdr:colOff>530832</xdr:colOff>
      <xdr:row>3</xdr:row>
      <xdr:rowOff>94180</xdr:rowOff>
    </xdr:from>
    <xdr:to>
      <xdr:col>22</xdr:col>
      <xdr:colOff>383659</xdr:colOff>
      <xdr:row>6</xdr:row>
      <xdr:rowOff>41189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861FAEE-843A-498F-A807-1709DD78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681643" y="289829"/>
          <a:ext cx="1675449" cy="533955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455339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E2EEFB-9A1D-49D7-AC7E-A2CB2C0AD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94181</xdr:rowOff>
    </xdr:from>
    <xdr:to>
      <xdr:col>10</xdr:col>
      <xdr:colOff>560859</xdr:colOff>
      <xdr:row>14</xdr:row>
      <xdr:rowOff>113272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6D07E6-9310-4256-85D0-4CFB77AB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13078" y="2081559"/>
          <a:ext cx="1330727" cy="503064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160742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48C684-F810-4FFE-97A8-2852AC39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77165" y="1556193"/>
          <a:ext cx="760885" cy="55526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30892</xdr:rowOff>
    </xdr:from>
    <xdr:to>
      <xdr:col>22</xdr:col>
      <xdr:colOff>508317</xdr:colOff>
      <xdr:row>9</xdr:row>
      <xdr:rowOff>20595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6C47D21-8477-42D8-8EBC-D3163E6CC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758351" y="1009135"/>
          <a:ext cx="1723398" cy="4015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434341</xdr:colOff>
      <xdr:row>4</xdr:row>
      <xdr:rowOff>38101</xdr:rowOff>
    </xdr:from>
    <xdr:to>
      <xdr:col>61</xdr:col>
      <xdr:colOff>371808</xdr:colOff>
      <xdr:row>8</xdr:row>
      <xdr:rowOff>32658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E08A1-A285-461A-9CC6-803DB120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60312" y="429987"/>
          <a:ext cx="3595067" cy="778328"/>
        </a:xfrm>
        <a:prstGeom prst="rect">
          <a:avLst/>
        </a:prstGeom>
      </xdr:spPr>
    </xdr:pic>
    <xdr:clientData/>
  </xdr:twoCellAnchor>
  <xdr:twoCellAnchor editAs="oneCell">
    <xdr:from>
      <xdr:col>57</xdr:col>
      <xdr:colOff>144780</xdr:colOff>
      <xdr:row>9</xdr:row>
      <xdr:rowOff>0</xdr:rowOff>
    </xdr:from>
    <xdr:to>
      <xdr:col>59</xdr:col>
      <xdr:colOff>546957</xdr:colOff>
      <xdr:row>12</xdr:row>
      <xdr:rowOff>108857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9EFADB-8156-42D5-915D-92D8DA31B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89951" y="1393371"/>
          <a:ext cx="1621377" cy="707572"/>
        </a:xfrm>
        <a:prstGeom prst="rect">
          <a:avLst/>
        </a:prstGeom>
      </xdr:spPr>
    </xdr:pic>
    <xdr:clientData/>
  </xdr:twoCellAnchor>
  <xdr:twoCellAnchor editAs="oneCell">
    <xdr:from>
      <xdr:col>61</xdr:col>
      <xdr:colOff>510540</xdr:colOff>
      <xdr:row>4</xdr:row>
      <xdr:rowOff>68580</xdr:rowOff>
    </xdr:from>
    <xdr:to>
      <xdr:col>67</xdr:col>
      <xdr:colOff>78344</xdr:colOff>
      <xdr:row>7</xdr:row>
      <xdr:rowOff>185057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E4AE48-F115-43BF-9134-ECE830001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94111" y="460466"/>
          <a:ext cx="3225405" cy="704305"/>
        </a:xfrm>
        <a:prstGeom prst="rect">
          <a:avLst/>
        </a:prstGeom>
      </xdr:spPr>
    </xdr:pic>
    <xdr:clientData/>
  </xdr:twoCellAnchor>
  <xdr:twoCellAnchor editAs="oneCell">
    <xdr:from>
      <xdr:col>62</xdr:col>
      <xdr:colOff>121920</xdr:colOff>
      <xdr:row>8</xdr:row>
      <xdr:rowOff>152401</xdr:rowOff>
    </xdr:from>
    <xdr:to>
      <xdr:col>64</xdr:col>
      <xdr:colOff>371676</xdr:colOff>
      <xdr:row>12</xdr:row>
      <xdr:rowOff>32658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AF0E21-548D-4B88-A3F6-C309D9B0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15091" y="1328058"/>
          <a:ext cx="1468955" cy="696686"/>
        </a:xfrm>
        <a:prstGeom prst="rect">
          <a:avLst/>
        </a:prstGeom>
      </xdr:spPr>
    </xdr:pic>
    <xdr:clientData/>
  </xdr:twoCellAnchor>
  <xdr:twoCellAnchor editAs="oneCell">
    <xdr:from>
      <xdr:col>61</xdr:col>
      <xdr:colOff>608310</xdr:colOff>
      <xdr:row>12</xdr:row>
      <xdr:rowOff>26335</xdr:rowOff>
    </xdr:from>
    <xdr:to>
      <xdr:col>68</xdr:col>
      <xdr:colOff>394007</xdr:colOff>
      <xdr:row>15</xdr:row>
      <xdr:rowOff>119743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D4CD17-4F25-4A31-997B-EB7C54B9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1881" y="2018421"/>
          <a:ext cx="4052897" cy="757436"/>
        </a:xfrm>
        <a:prstGeom prst="rect">
          <a:avLst/>
        </a:prstGeom>
      </xdr:spPr>
    </xdr:pic>
    <xdr:clientData/>
  </xdr:twoCellAnchor>
  <xdr:twoCellAnchor editAs="oneCell">
    <xdr:from>
      <xdr:col>78</xdr:col>
      <xdr:colOff>17781</xdr:colOff>
      <xdr:row>8</xdr:row>
      <xdr:rowOff>127000</xdr:rowOff>
    </xdr:from>
    <xdr:to>
      <xdr:col>80</xdr:col>
      <xdr:colOff>103</xdr:colOff>
      <xdr:row>12</xdr:row>
      <xdr:rowOff>43543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71965C-D07A-4BBB-ACF5-EBD981DA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64552" y="1302657"/>
          <a:ext cx="1201522" cy="732972"/>
        </a:xfrm>
        <a:prstGeom prst="rect">
          <a:avLst/>
        </a:prstGeom>
      </xdr:spPr>
    </xdr:pic>
    <xdr:clientData/>
  </xdr:twoCellAnchor>
  <xdr:twoCellAnchor editAs="oneCell">
    <xdr:from>
      <xdr:col>87</xdr:col>
      <xdr:colOff>449580</xdr:colOff>
      <xdr:row>4</xdr:row>
      <xdr:rowOff>187960</xdr:rowOff>
    </xdr:from>
    <xdr:to>
      <xdr:col>93</xdr:col>
      <xdr:colOff>407343</xdr:colOff>
      <xdr:row>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E2A91D-3D0F-4C65-90B8-3969D80C2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82751" y="579846"/>
          <a:ext cx="3615364" cy="965925"/>
        </a:xfrm>
        <a:prstGeom prst="rect">
          <a:avLst/>
        </a:prstGeom>
      </xdr:spPr>
    </xdr:pic>
    <xdr:clientData/>
  </xdr:twoCellAnchor>
  <xdr:twoCellAnchor editAs="oneCell">
    <xdr:from>
      <xdr:col>97</xdr:col>
      <xdr:colOff>403860</xdr:colOff>
      <xdr:row>4</xdr:row>
      <xdr:rowOff>53340</xdr:rowOff>
    </xdr:from>
    <xdr:to>
      <xdr:col>118</xdr:col>
      <xdr:colOff>113174</xdr:colOff>
      <xdr:row>8</xdr:row>
      <xdr:rowOff>54429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86C25FC7-E745-45FA-B024-848BBBB60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33031" y="445226"/>
          <a:ext cx="12510913" cy="784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80</xdr:col>
      <xdr:colOff>182879</xdr:colOff>
      <xdr:row>8</xdr:row>
      <xdr:rowOff>142240</xdr:rowOff>
    </xdr:from>
    <xdr:to>
      <xdr:col>87</xdr:col>
      <xdr:colOff>525114</xdr:colOff>
      <xdr:row>12</xdr:row>
      <xdr:rowOff>97971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12ECB7-F230-4900-864D-A87019C1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48850" y="1317897"/>
          <a:ext cx="4609434" cy="772160"/>
        </a:xfrm>
        <a:prstGeom prst="rect">
          <a:avLst/>
        </a:prstGeom>
      </xdr:spPr>
    </xdr:pic>
    <xdr:clientData/>
  </xdr:twoCellAnchor>
  <xdr:twoCellAnchor editAs="oneCell">
    <xdr:from>
      <xdr:col>21</xdr:col>
      <xdr:colOff>479461</xdr:colOff>
      <xdr:row>10</xdr:row>
      <xdr:rowOff>85618</xdr:rowOff>
    </xdr:from>
    <xdr:to>
      <xdr:col>23</xdr:col>
      <xdr:colOff>484259</xdr:colOff>
      <xdr:row>12</xdr:row>
      <xdr:rowOff>67472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CC6E99-5C84-436B-ACEC-6EA0F51B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48701" y="1693438"/>
          <a:ext cx="1223998" cy="347614"/>
        </a:xfrm>
        <a:prstGeom prst="rect">
          <a:avLst/>
        </a:prstGeom>
      </xdr:spPr>
    </xdr:pic>
    <xdr:clientData/>
  </xdr:twoCellAnchor>
  <xdr:twoCellAnchor editAs="oneCell">
    <xdr:from>
      <xdr:col>17</xdr:col>
      <xdr:colOff>522270</xdr:colOff>
      <xdr:row>12</xdr:row>
      <xdr:rowOff>68494</xdr:rowOff>
    </xdr:from>
    <xdr:to>
      <xdr:col>24</xdr:col>
      <xdr:colOff>195943</xdr:colOff>
      <xdr:row>14</xdr:row>
      <xdr:rowOff>10886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B91E587-0371-40C5-BC91-3210D7E2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83441" y="2060580"/>
          <a:ext cx="3940873" cy="421363"/>
        </a:xfrm>
        <a:prstGeom prst="rect">
          <a:avLst/>
        </a:prstGeom>
      </xdr:spPr>
    </xdr:pic>
    <xdr:clientData/>
  </xdr:twoCellAnchor>
  <xdr:twoCellAnchor editAs="oneCell">
    <xdr:from>
      <xdr:col>38</xdr:col>
      <xdr:colOff>282539</xdr:colOff>
      <xdr:row>5</xdr:row>
      <xdr:rowOff>162675</xdr:rowOff>
    </xdr:from>
    <xdr:to>
      <xdr:col>43</xdr:col>
      <xdr:colOff>127570</xdr:colOff>
      <xdr:row>9</xdr:row>
      <xdr:rowOff>108858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92F2DC-064C-4AAE-AEBF-6A09446B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45310" y="750504"/>
          <a:ext cx="2893032" cy="751725"/>
        </a:xfrm>
        <a:prstGeom prst="rect">
          <a:avLst/>
        </a:prstGeom>
      </xdr:spPr>
    </xdr:pic>
    <xdr:clientData/>
  </xdr:twoCellAnchor>
  <xdr:twoCellAnchor editAs="oneCell">
    <xdr:from>
      <xdr:col>38</xdr:col>
      <xdr:colOff>267006</xdr:colOff>
      <xdr:row>10</xdr:row>
      <xdr:rowOff>112038</xdr:rowOff>
    </xdr:from>
    <xdr:to>
      <xdr:col>42</xdr:col>
      <xdr:colOff>487574</xdr:colOff>
      <xdr:row>13</xdr:row>
      <xdr:rowOff>163286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3EBF0B-723F-41BD-AD12-842BAA9E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29777" y="1712238"/>
          <a:ext cx="2658968" cy="628191"/>
        </a:xfrm>
        <a:prstGeom prst="rect">
          <a:avLst/>
        </a:prstGeom>
      </xdr:spPr>
    </xdr:pic>
    <xdr:clientData/>
  </xdr:twoCellAnchor>
  <xdr:twoCellAnchor editAs="oneCell">
    <xdr:from>
      <xdr:col>24</xdr:col>
      <xdr:colOff>530832</xdr:colOff>
      <xdr:row>3</xdr:row>
      <xdr:rowOff>94180</xdr:rowOff>
    </xdr:from>
    <xdr:to>
      <xdr:col>27</xdr:col>
      <xdr:colOff>383661</xdr:colOff>
      <xdr:row>6</xdr:row>
      <xdr:rowOff>21771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1A45F0-1C0F-456A-BDD4-26C3A338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59203" y="290123"/>
          <a:ext cx="1681628" cy="515420"/>
        </a:xfrm>
        <a:prstGeom prst="rect">
          <a:avLst/>
        </a:prstGeom>
      </xdr:spPr>
    </xdr:pic>
    <xdr:clientData/>
  </xdr:twoCellAnchor>
  <xdr:twoCellAnchor editAs="oneCell">
    <xdr:from>
      <xdr:col>20</xdr:col>
      <xdr:colOff>98141</xdr:colOff>
      <xdr:row>14</xdr:row>
      <xdr:rowOff>11501</xdr:rowOff>
    </xdr:from>
    <xdr:to>
      <xdr:col>21</xdr:col>
      <xdr:colOff>455337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5664D97-C05C-45AE-8FFC-3539A0AA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457781" y="2495621"/>
          <a:ext cx="966797" cy="298136"/>
        </a:xfrm>
        <a:prstGeom prst="rect">
          <a:avLst/>
        </a:prstGeom>
      </xdr:spPr>
    </xdr:pic>
    <xdr:clientData/>
  </xdr:twoCellAnchor>
  <xdr:twoCellAnchor editAs="oneCell">
    <xdr:from>
      <xdr:col>13</xdr:col>
      <xdr:colOff>16135</xdr:colOff>
      <xdr:row>12</xdr:row>
      <xdr:rowOff>158589</xdr:rowOff>
    </xdr:from>
    <xdr:to>
      <xdr:col>15</xdr:col>
      <xdr:colOff>43543</xdr:colOff>
      <xdr:row>15</xdr:row>
      <xdr:rowOff>10887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6D6EC3-FC8D-45C4-B1DB-7C01CED9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38906" y="2150675"/>
          <a:ext cx="1246608" cy="516326"/>
        </a:xfrm>
        <a:prstGeom prst="rect">
          <a:avLst/>
        </a:prstGeom>
      </xdr:spPr>
    </xdr:pic>
    <xdr:clientData/>
  </xdr:twoCellAnchor>
  <xdr:twoCellAnchor editAs="oneCell">
    <xdr:from>
      <xdr:col>13</xdr:col>
      <xdr:colOff>249453</xdr:colOff>
      <xdr:row>8</xdr:row>
      <xdr:rowOff>201739</xdr:rowOff>
    </xdr:from>
    <xdr:to>
      <xdr:col>14</xdr:col>
      <xdr:colOff>402327</xdr:colOff>
      <xdr:row>12</xdr:row>
      <xdr:rowOff>1993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AB9F889-2A53-4493-911D-2DADEA4C2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90141" y="1392364"/>
          <a:ext cx="764060" cy="60987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27</xdr:col>
      <xdr:colOff>508317</xdr:colOff>
      <xdr:row>8</xdr:row>
      <xdr:rowOff>97972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579C908-CFC1-4037-8F00-7B7B7B25D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37971" y="979714"/>
          <a:ext cx="1727517" cy="2939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8</xdr:col>
      <xdr:colOff>369031</xdr:colOff>
      <xdr:row>11</xdr:row>
      <xdr:rowOff>132522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5C0B549-4F66-4393-B02C-37DC9417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29565" y="1568174"/>
          <a:ext cx="2897988" cy="750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370838</xdr:colOff>
      <xdr:row>8</xdr:row>
      <xdr:rowOff>137584</xdr:rowOff>
    </xdr:from>
    <xdr:to>
      <xdr:col>25</xdr:col>
      <xdr:colOff>137582</xdr:colOff>
      <xdr:row>37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18C2F-5BD3-4402-A8B0-01CC16B85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228599</xdr:colOff>
      <xdr:row>1</xdr:row>
      <xdr:rowOff>38100</xdr:rowOff>
    </xdr:from>
    <xdr:ext cx="4110567" cy="649816"/>
    <xdr:pic>
      <xdr:nvPicPr>
        <xdr:cNvPr id="4" name="Picture 3">
          <a:extLst>
            <a:ext uri="{FF2B5EF4-FFF2-40B4-BE49-F238E27FC236}">
              <a16:creationId xmlns:a16="http://schemas.microsoft.com/office/drawing/2014/main" id="{714B7F8A-E088-4869-9D1B-629D4B1B3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4599" y="218017"/>
          <a:ext cx="4110567" cy="649816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oneCellAnchor>
  <xdr:twoCellAnchor>
    <xdr:from>
      <xdr:col>5</xdr:col>
      <xdr:colOff>190499</xdr:colOff>
      <xdr:row>4</xdr:row>
      <xdr:rowOff>158750</xdr:rowOff>
    </xdr:from>
    <xdr:to>
      <xdr:col>14</xdr:col>
      <xdr:colOff>362213</xdr:colOff>
      <xdr:row>8</xdr:row>
      <xdr:rowOff>63501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B5D366-D5C6-3888-4C9F-AA9DE007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499" y="878417"/>
          <a:ext cx="6151297" cy="624417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twoCellAnchor>
    <xdr:from>
      <xdr:col>5</xdr:col>
      <xdr:colOff>190500</xdr:colOff>
      <xdr:row>8</xdr:row>
      <xdr:rowOff>158751</xdr:rowOff>
    </xdr:from>
    <xdr:to>
      <xdr:col>10</xdr:col>
      <xdr:colOff>486833</xdr:colOff>
      <xdr:row>11</xdr:row>
      <xdr:rowOff>106684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4BCEAD-756F-885E-CD59-F189A4BC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1598084"/>
          <a:ext cx="3820583" cy="530017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twoCellAnchor>
    <xdr:from>
      <xdr:col>13</xdr:col>
      <xdr:colOff>243416</xdr:colOff>
      <xdr:row>25</xdr:row>
      <xdr:rowOff>63501</xdr:rowOff>
    </xdr:from>
    <xdr:to>
      <xdr:col>14</xdr:col>
      <xdr:colOff>592667</xdr:colOff>
      <xdr:row>26</xdr:row>
      <xdr:rowOff>105835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46DE02-9BD7-1C21-5C5B-02DA513C3C5F}"/>
            </a:ext>
          </a:extLst>
        </xdr:cNvPr>
        <xdr:cNvSpPr txBox="1"/>
      </xdr:nvSpPr>
      <xdr:spPr>
        <a:xfrm>
          <a:off x="9165166" y="4878918"/>
          <a:ext cx="963084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</a:t>
          </a:r>
          <a:r>
            <a:rPr lang="en-US" sz="1100" baseline="-25000"/>
            <a:t>tf</a:t>
          </a:r>
          <a:r>
            <a:rPr lang="en-US" sz="1100"/>
            <a:t> = 100 psi</a:t>
          </a:r>
        </a:p>
      </xdr:txBody>
    </xdr:sp>
    <xdr:clientData/>
  </xdr:twoCellAnchor>
  <xdr:twoCellAnchor>
    <xdr:from>
      <xdr:col>12</xdr:col>
      <xdr:colOff>543982</xdr:colOff>
      <xdr:row>21</xdr:row>
      <xdr:rowOff>162985</xdr:rowOff>
    </xdr:from>
    <xdr:to>
      <xdr:col>14</xdr:col>
      <xdr:colOff>279400</xdr:colOff>
      <xdr:row>23</xdr:row>
      <xdr:rowOff>25402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D2BDC6-B512-4BF3-819D-07C1C6BDAD36}"/>
            </a:ext>
          </a:extLst>
        </xdr:cNvPr>
        <xdr:cNvSpPr txBox="1"/>
      </xdr:nvSpPr>
      <xdr:spPr>
        <a:xfrm>
          <a:off x="8851899" y="4057652"/>
          <a:ext cx="963084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</a:t>
          </a:r>
          <a:r>
            <a:rPr lang="en-US" sz="1100" baseline="-25000"/>
            <a:t>tf</a:t>
          </a:r>
          <a:r>
            <a:rPr lang="en-US" sz="1100"/>
            <a:t> = 300 psi</a:t>
          </a:r>
        </a:p>
      </xdr:txBody>
    </xdr:sp>
    <xdr:clientData/>
  </xdr:twoCellAnchor>
  <xdr:twoCellAnchor>
    <xdr:from>
      <xdr:col>22</xdr:col>
      <xdr:colOff>497416</xdr:colOff>
      <xdr:row>31</xdr:row>
      <xdr:rowOff>42332</xdr:rowOff>
    </xdr:from>
    <xdr:to>
      <xdr:col>23</xdr:col>
      <xdr:colOff>592667</xdr:colOff>
      <xdr:row>33</xdr:row>
      <xdr:rowOff>31750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E1D078-5CAB-41A3-AA1D-15B4F0E83EAB}"/>
            </a:ext>
          </a:extLst>
        </xdr:cNvPr>
        <xdr:cNvSpPr txBox="1"/>
      </xdr:nvSpPr>
      <xdr:spPr>
        <a:xfrm>
          <a:off x="14943666" y="5937249"/>
          <a:ext cx="709084" cy="349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IPR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78"/>
  <sheetViews>
    <sheetView topLeftCell="A11" zoomScale="69" zoomScaleNormal="107" workbookViewId="0">
      <selection activeCell="T15" sqref="T11:T49"/>
    </sheetView>
  </sheetViews>
  <sheetFormatPr defaultColWidth="9" defaultRowHeight="14.4"/>
  <cols>
    <col min="4" max="4" width="9.88671875" customWidth="1"/>
    <col min="5" max="6" width="9.21875" customWidth="1"/>
    <col min="11" max="11" width="10.109375" customWidth="1"/>
    <col min="12" max="13" width="9.109375" bestFit="1" customWidth="1"/>
    <col min="14" max="14" width="10.88671875" customWidth="1"/>
    <col min="15" max="15" width="11.6640625" customWidth="1"/>
    <col min="16" max="16" width="11.21875" bestFit="1" customWidth="1"/>
    <col min="17" max="17" width="11" customWidth="1"/>
    <col min="18" max="20" width="9.109375" bestFit="1" customWidth="1"/>
    <col min="21" max="21" width="12.6640625" bestFit="1" customWidth="1"/>
    <col min="22" max="40" width="9.109375" bestFit="1" customWidth="1"/>
    <col min="41" max="41" width="9.77734375" customWidth="1"/>
    <col min="43" max="45" width="9.109375" bestFit="1" customWidth="1"/>
    <col min="47" max="47" width="11" customWidth="1"/>
    <col min="48" max="62" width="9.109375" bestFit="1" customWidth="1"/>
    <col min="63" max="63" width="12.109375" customWidth="1"/>
    <col min="64" max="66" width="9.109375" bestFit="1" customWidth="1"/>
    <col min="67" max="67" width="12" customWidth="1"/>
    <col min="68" max="75" width="9.109375" bestFit="1" customWidth="1"/>
    <col min="76" max="76" width="14" bestFit="1" customWidth="1"/>
    <col min="77" max="77" width="9.109375" bestFit="1" customWidth="1"/>
    <col min="78" max="78" width="14" bestFit="1" customWidth="1"/>
    <col min="79" max="79" width="9.109375" bestFit="1" customWidth="1"/>
    <col min="80" max="80" width="12.44140625" customWidth="1"/>
    <col min="81" max="84" width="9.109375" bestFit="1" customWidth="1"/>
    <col min="85" max="85" width="14.21875" customWidth="1"/>
    <col min="86" max="86" width="12" customWidth="1"/>
    <col min="87" max="87" width="11.109375" customWidth="1"/>
    <col min="88" max="88" width="9.88671875" bestFit="1" customWidth="1"/>
    <col min="89" max="96" width="9.21875" customWidth="1"/>
    <col min="97" max="101" width="9.109375" bestFit="1" customWidth="1"/>
    <col min="102" max="102" width="12.6640625" customWidth="1"/>
    <col min="103" max="110" width="9.109375" bestFit="1" customWidth="1"/>
    <col min="111" max="111" width="12.6640625" customWidth="1"/>
    <col min="112" max="121" width="9.109375" bestFit="1" customWidth="1"/>
    <col min="122" max="122" width="12.6640625" bestFit="1" customWidth="1"/>
    <col min="123" max="130" width="9.109375" bestFit="1" customWidth="1"/>
    <col min="131" max="131" width="12.6640625" bestFit="1" customWidth="1"/>
    <col min="132" max="132" width="9.109375" bestFit="1" customWidth="1"/>
    <col min="133" max="133" width="9.109375" style="39" bestFit="1" customWidth="1"/>
    <col min="134" max="134" width="9.109375" bestFit="1" customWidth="1"/>
    <col min="135" max="135" width="12" bestFit="1" customWidth="1"/>
    <col min="136" max="137" width="9.109375" bestFit="1" customWidth="1"/>
    <col min="139" max="145" width="9.109375" bestFit="1" customWidth="1"/>
    <col min="146" max="146" width="15.44140625" bestFit="1" customWidth="1"/>
    <col min="147" max="154" width="9.109375" bestFit="1" customWidth="1"/>
    <col min="156" max="157" width="9.109375" bestFit="1" customWidth="1"/>
    <col min="159" max="160" width="9.109375" bestFit="1" customWidth="1"/>
  </cols>
  <sheetData>
    <row r="1" spans="1:159">
      <c r="E1" s="49"/>
      <c r="G1" s="49"/>
      <c r="I1" s="49"/>
    </row>
    <row r="2" spans="1:159">
      <c r="D2" s="49"/>
      <c r="E2" s="49"/>
      <c r="I2" s="49"/>
      <c r="K2" s="49"/>
    </row>
    <row r="3" spans="1:159" ht="15.6">
      <c r="E3" s="49"/>
      <c r="I3" s="49"/>
      <c r="K3" s="49"/>
      <c r="O3" s="2" t="s">
        <v>0</v>
      </c>
      <c r="P3" s="2">
        <v>5000</v>
      </c>
      <c r="Q3" s="2" t="s">
        <v>1</v>
      </c>
      <c r="S3" s="47" t="s">
        <v>176</v>
      </c>
      <c r="T3" s="2">
        <v>0</v>
      </c>
      <c r="U3" s="47" t="s">
        <v>177</v>
      </c>
    </row>
    <row r="4" spans="1:159" ht="15.6">
      <c r="A4" s="49"/>
      <c r="E4" s="49"/>
      <c r="I4" s="49"/>
      <c r="K4" s="49"/>
      <c r="O4" s="2" t="s">
        <v>4</v>
      </c>
      <c r="P4" s="2">
        <v>0</v>
      </c>
      <c r="Q4" s="2" t="s">
        <v>5</v>
      </c>
      <c r="S4" s="3" t="s">
        <v>2</v>
      </c>
      <c r="T4" s="2">
        <v>30</v>
      </c>
      <c r="U4" s="2" t="s">
        <v>3</v>
      </c>
    </row>
    <row r="5" spans="1:159" ht="15.6">
      <c r="E5" s="49"/>
      <c r="I5" s="50"/>
      <c r="K5" s="49"/>
      <c r="O5" s="2" t="s">
        <v>7</v>
      </c>
      <c r="P5" s="2">
        <v>250</v>
      </c>
      <c r="Q5" s="2" t="s">
        <v>8</v>
      </c>
      <c r="S5" s="3" t="s">
        <v>6</v>
      </c>
      <c r="T5" s="2">
        <v>1.0740000000000001</v>
      </c>
      <c r="U5" s="2"/>
    </row>
    <row r="6" spans="1:159" ht="15.6">
      <c r="A6" s="49"/>
      <c r="E6" s="49"/>
      <c r="O6" s="3" t="s">
        <v>11</v>
      </c>
      <c r="P6" s="2">
        <v>0.71</v>
      </c>
      <c r="Q6" s="2"/>
      <c r="S6" s="3" t="s">
        <v>9</v>
      </c>
      <c r="T6" s="2">
        <f>T5*62.4</f>
        <v>67.017600000000002</v>
      </c>
      <c r="U6" s="2" t="s">
        <v>10</v>
      </c>
    </row>
    <row r="7" spans="1:159" ht="15.6">
      <c r="A7" s="49"/>
      <c r="E7" s="49"/>
      <c r="F7" s="6"/>
      <c r="I7" s="49"/>
      <c r="O7" s="2" t="s">
        <v>14</v>
      </c>
      <c r="P7" s="2">
        <v>100</v>
      </c>
      <c r="Q7" s="2" t="s">
        <v>15</v>
      </c>
      <c r="S7" s="3" t="s">
        <v>12</v>
      </c>
      <c r="T7" s="2">
        <v>1</v>
      </c>
      <c r="U7" s="2" t="s">
        <v>13</v>
      </c>
    </row>
    <row r="8" spans="1:159" ht="15.6">
      <c r="A8" s="49"/>
      <c r="O8" s="3" t="s">
        <v>17</v>
      </c>
      <c r="P8" s="2">
        <v>0.71</v>
      </c>
      <c r="Q8" s="2"/>
      <c r="S8" s="3" t="s">
        <v>16</v>
      </c>
      <c r="T8" s="2">
        <v>72</v>
      </c>
      <c r="U8" s="2" t="s">
        <v>3</v>
      </c>
    </row>
    <row r="9" spans="1:159" ht="16.8">
      <c r="A9" s="49"/>
      <c r="C9" s="49"/>
      <c r="E9" s="49"/>
      <c r="G9" s="49"/>
      <c r="O9" s="31" t="s">
        <v>150</v>
      </c>
      <c r="P9" s="2">
        <v>32</v>
      </c>
      <c r="Q9" s="2" t="s">
        <v>20</v>
      </c>
      <c r="S9" s="3" t="s">
        <v>18</v>
      </c>
      <c r="T9" s="7">
        <f>4/12</f>
        <v>0.33333333333333331</v>
      </c>
      <c r="U9" s="2" t="s">
        <v>19</v>
      </c>
    </row>
    <row r="10" spans="1:159" ht="16.2">
      <c r="A10" s="49"/>
      <c r="C10" s="49"/>
      <c r="D10" s="49"/>
      <c r="O10" s="3" t="s">
        <v>23</v>
      </c>
      <c r="P10" s="2">
        <v>250</v>
      </c>
      <c r="Q10" s="2" t="s">
        <v>8</v>
      </c>
      <c r="S10" s="2" t="s">
        <v>21</v>
      </c>
      <c r="T10" s="2">
        <f>(3.1416/4)*(T9)^2</f>
        <v>8.7266666666666659E-2</v>
      </c>
      <c r="U10" s="2" t="s">
        <v>22</v>
      </c>
    </row>
    <row r="11" spans="1:159" ht="15.6">
      <c r="O11" s="36" t="s">
        <v>153</v>
      </c>
      <c r="P11" s="2">
        <f>P3+T3</f>
        <v>5000</v>
      </c>
      <c r="Q11" s="36" t="s">
        <v>1</v>
      </c>
    </row>
    <row r="12" spans="1:159" ht="15.6">
      <c r="O12" s="36" t="s">
        <v>152</v>
      </c>
      <c r="P12" s="2">
        <f>P5*P11</f>
        <v>1250000</v>
      </c>
      <c r="Q12" s="36" t="s">
        <v>154</v>
      </c>
      <c r="W12" s="2" t="s">
        <v>24</v>
      </c>
      <c r="X12" s="3" t="s">
        <v>25</v>
      </c>
      <c r="Y12" s="2" t="s">
        <v>26</v>
      </c>
      <c r="CT12" s="21" t="s">
        <v>27</v>
      </c>
      <c r="CU12" s="21">
        <v>0.32650000000000001</v>
      </c>
      <c r="CV12" s="21" t="s">
        <v>28</v>
      </c>
      <c r="CW12" s="21">
        <v>-1.07</v>
      </c>
      <c r="CX12" s="21" t="s">
        <v>29</v>
      </c>
      <c r="CY12" s="21">
        <f>-0.5339</f>
        <v>-0.53390000000000004</v>
      </c>
      <c r="CZ12" s="21" t="s">
        <v>30</v>
      </c>
      <c r="DA12" s="21">
        <f>0.01569</f>
        <v>1.5689999999999999E-2</v>
      </c>
      <c r="DB12" s="21" t="s">
        <v>31</v>
      </c>
      <c r="DC12" s="21">
        <f>-0.05165</f>
        <v>-5.1650000000000001E-2</v>
      </c>
      <c r="DD12" s="21" t="s">
        <v>32</v>
      </c>
      <c r="DE12" s="21">
        <v>0.54749999999999999</v>
      </c>
      <c r="DF12" s="21" t="s">
        <v>33</v>
      </c>
      <c r="DG12" s="21">
        <v>-0.73609999999999998</v>
      </c>
    </row>
    <row r="13" spans="1:159">
      <c r="W13" s="2">
        <v>1400</v>
      </c>
      <c r="X13" s="2">
        <v>0.73</v>
      </c>
      <c r="Y13" s="2">
        <f>SLOPE(X13:X14,W13:W14)</f>
        <v>-1.1428571428571431E-4</v>
      </c>
      <c r="CT13" s="21" t="s">
        <v>34</v>
      </c>
      <c r="CU13" s="21">
        <f>0.1844</f>
        <v>0.18440000000000001</v>
      </c>
      <c r="CV13" s="21" t="s">
        <v>35</v>
      </c>
      <c r="CW13" s="21">
        <f>0.1056</f>
        <v>0.1056</v>
      </c>
      <c r="CX13" s="21" t="s">
        <v>36</v>
      </c>
      <c r="CY13" s="21">
        <f>0.6134</f>
        <v>0.61339999999999995</v>
      </c>
      <c r="CZ13" s="21" t="s">
        <v>37</v>
      </c>
      <c r="DA13" s="21">
        <v>0.72099999999999997</v>
      </c>
      <c r="DB13" s="27"/>
      <c r="DC13" s="27"/>
      <c r="DD13" s="27"/>
      <c r="DE13" s="27"/>
      <c r="DF13" s="27"/>
      <c r="DG13" s="27"/>
    </row>
    <row r="14" spans="1:159" ht="23.4">
      <c r="W14" s="2">
        <v>0</v>
      </c>
      <c r="X14" s="2">
        <v>0.89</v>
      </c>
      <c r="Y14" s="2"/>
      <c r="AQ14" s="13" t="s">
        <v>38</v>
      </c>
      <c r="BW14" s="16"/>
      <c r="CH14" s="18" t="s">
        <v>39</v>
      </c>
      <c r="CI14" s="19">
        <v>200</v>
      </c>
      <c r="CJ14" s="19" t="s">
        <v>19</v>
      </c>
      <c r="CN14" s="13" t="s">
        <v>40</v>
      </c>
      <c r="EI14" s="13" t="s">
        <v>41</v>
      </c>
    </row>
    <row r="15" spans="1:159">
      <c r="CA15" s="17" t="s">
        <v>42</v>
      </c>
      <c r="CB15" s="2">
        <v>5.9999999999999995E-4</v>
      </c>
      <c r="CC15" s="2" t="s">
        <v>43</v>
      </c>
      <c r="EZ15" t="s">
        <v>44</v>
      </c>
    </row>
    <row r="16" spans="1:159">
      <c r="N16" t="s">
        <v>45</v>
      </c>
      <c r="P16" t="s">
        <v>45</v>
      </c>
      <c r="V16" t="s">
        <v>46</v>
      </c>
      <c r="BS16" t="s">
        <v>47</v>
      </c>
      <c r="BT16" t="s">
        <v>48</v>
      </c>
      <c r="BU16" t="s">
        <v>49</v>
      </c>
      <c r="EZ16" s="35" t="s">
        <v>156</v>
      </c>
      <c r="FC16" s="35" t="s">
        <v>155</v>
      </c>
    </row>
    <row r="17" spans="3:160" s="1" customFormat="1" ht="43.2">
      <c r="C17" s="40" t="s">
        <v>157</v>
      </c>
      <c r="D17" s="40" t="s">
        <v>160</v>
      </c>
      <c r="E17" s="40" t="s">
        <v>163</v>
      </c>
      <c r="F17" s="40" t="s">
        <v>162</v>
      </c>
      <c r="G17" s="1" t="s">
        <v>158</v>
      </c>
      <c r="I17" s="40" t="s">
        <v>175</v>
      </c>
      <c r="J17" s="40"/>
      <c r="K17" s="4" t="s">
        <v>159</v>
      </c>
      <c r="L17" s="4" t="s">
        <v>51</v>
      </c>
      <c r="M17" s="32" t="s">
        <v>151</v>
      </c>
      <c r="N17" s="5" t="s">
        <v>52</v>
      </c>
      <c r="O17" s="4" t="s">
        <v>53</v>
      </c>
      <c r="P17" s="5" t="s">
        <v>54</v>
      </c>
      <c r="Q17" s="4" t="s">
        <v>55</v>
      </c>
      <c r="R17" s="4" t="s">
        <v>56</v>
      </c>
      <c r="S17" s="4" t="s">
        <v>57</v>
      </c>
      <c r="T17" s="4" t="s">
        <v>58</v>
      </c>
      <c r="U17" s="4" t="s">
        <v>59</v>
      </c>
      <c r="V17" s="8" t="s">
        <v>60</v>
      </c>
      <c r="W17" s="4" t="s">
        <v>61</v>
      </c>
      <c r="X17" s="9" t="s">
        <v>62</v>
      </c>
      <c r="Y17" s="9" t="s">
        <v>63</v>
      </c>
      <c r="Z17" s="9" t="s">
        <v>64</v>
      </c>
      <c r="AA17" s="4" t="s">
        <v>65</v>
      </c>
      <c r="AB17" s="4" t="s">
        <v>66</v>
      </c>
      <c r="AC17" s="5" t="s">
        <v>67</v>
      </c>
      <c r="AD17" s="5" t="s">
        <v>68</v>
      </c>
      <c r="AE17" s="5" t="s">
        <v>52</v>
      </c>
      <c r="AF17" s="10" t="s">
        <v>69</v>
      </c>
      <c r="AG17" s="5" t="s">
        <v>70</v>
      </c>
      <c r="AH17" s="5" t="s">
        <v>71</v>
      </c>
      <c r="AI17" s="11" t="s">
        <v>72</v>
      </c>
      <c r="AJ17" s="5" t="s">
        <v>73</v>
      </c>
      <c r="AK17" s="5" t="s">
        <v>74</v>
      </c>
      <c r="AL17" s="12" t="s">
        <v>75</v>
      </c>
      <c r="AM17" s="5" t="s">
        <v>76</v>
      </c>
      <c r="AN17" s="5" t="s">
        <v>77</v>
      </c>
      <c r="AO17" s="11" t="s">
        <v>78</v>
      </c>
      <c r="AQ17" s="5" t="s">
        <v>79</v>
      </c>
      <c r="AR17" s="5" t="s">
        <v>80</v>
      </c>
      <c r="AS17" s="5" t="s">
        <v>81</v>
      </c>
      <c r="AU17" s="4" t="s">
        <v>82</v>
      </c>
      <c r="AV17" s="4" t="s">
        <v>83</v>
      </c>
      <c r="AW17" s="4" t="s">
        <v>84</v>
      </c>
      <c r="AX17" s="10" t="s">
        <v>85</v>
      </c>
      <c r="AY17" s="10" t="s">
        <v>86</v>
      </c>
      <c r="AZ17" s="5" t="s">
        <v>87</v>
      </c>
      <c r="BA17" s="5" t="s">
        <v>88</v>
      </c>
      <c r="BB17" s="5" t="s">
        <v>89</v>
      </c>
      <c r="BC17" s="5" t="s">
        <v>90</v>
      </c>
      <c r="BD17" s="5" t="s">
        <v>91</v>
      </c>
      <c r="BE17" s="5" t="s">
        <v>92</v>
      </c>
      <c r="BF17" s="5" t="s">
        <v>93</v>
      </c>
      <c r="BG17" s="5" t="s">
        <v>94</v>
      </c>
      <c r="BH17" s="5" t="s">
        <v>95</v>
      </c>
      <c r="BI17" s="5" t="s">
        <v>96</v>
      </c>
      <c r="BJ17" s="5" t="s">
        <v>97</v>
      </c>
      <c r="BK17" s="5" t="s">
        <v>98</v>
      </c>
      <c r="BL17" s="14" t="s">
        <v>99</v>
      </c>
      <c r="BM17" s="14" t="s">
        <v>100</v>
      </c>
      <c r="BN17" s="14" t="s">
        <v>101</v>
      </c>
      <c r="BO17" s="5" t="s">
        <v>68</v>
      </c>
      <c r="BP17" s="15" t="s">
        <v>102</v>
      </c>
      <c r="BQ17" s="15" t="s">
        <v>103</v>
      </c>
      <c r="BR17" s="15" t="s">
        <v>104</v>
      </c>
      <c r="BS17" s="5" t="s">
        <v>105</v>
      </c>
      <c r="BT17" s="5" t="s">
        <v>105</v>
      </c>
      <c r="BU17" s="5" t="s">
        <v>105</v>
      </c>
      <c r="BV17" s="5" t="s">
        <v>106</v>
      </c>
      <c r="BW17" s="5" t="s">
        <v>107</v>
      </c>
      <c r="BX17" s="4" t="s">
        <v>108</v>
      </c>
      <c r="BY17" s="10" t="s">
        <v>109</v>
      </c>
      <c r="BZ17" s="5" t="s">
        <v>110</v>
      </c>
      <c r="CA17" s="5" t="s">
        <v>111</v>
      </c>
      <c r="CB17" s="5" t="s">
        <v>112</v>
      </c>
      <c r="CC17" s="5" t="s">
        <v>113</v>
      </c>
      <c r="CD17" s="5" t="s">
        <v>114</v>
      </c>
      <c r="CE17" s="5" t="s">
        <v>115</v>
      </c>
      <c r="CF17" s="10" t="s">
        <v>116</v>
      </c>
      <c r="CG17" s="5" t="s">
        <v>117</v>
      </c>
      <c r="CH17" s="5" t="s">
        <v>118</v>
      </c>
      <c r="CI17" s="10" t="s">
        <v>119</v>
      </c>
      <c r="CJ17" s="5" t="s">
        <v>120</v>
      </c>
      <c r="CK17" s="4" t="s">
        <v>50</v>
      </c>
      <c r="CN17" s="22" t="s">
        <v>121</v>
      </c>
      <c r="CO17" s="22" t="s">
        <v>122</v>
      </c>
      <c r="CP17" s="22" t="s">
        <v>123</v>
      </c>
      <c r="CQ17" s="23" t="s">
        <v>124</v>
      </c>
      <c r="CR17" s="23" t="s">
        <v>125</v>
      </c>
      <c r="CS17" s="23" t="s">
        <v>126</v>
      </c>
      <c r="CT17" s="24" t="s">
        <v>81</v>
      </c>
      <c r="CU17" s="24" t="s">
        <v>127</v>
      </c>
      <c r="CV17" s="24" t="s">
        <v>128</v>
      </c>
      <c r="CW17" s="24" t="s">
        <v>129</v>
      </c>
      <c r="CX17" s="24" t="s">
        <v>130</v>
      </c>
      <c r="CY17" s="24" t="s">
        <v>131</v>
      </c>
      <c r="CZ17" s="24" t="s">
        <v>132</v>
      </c>
      <c r="DA17" s="24" t="s">
        <v>133</v>
      </c>
      <c r="DB17" s="24" t="s">
        <v>134</v>
      </c>
      <c r="DC17" s="24" t="s">
        <v>81</v>
      </c>
      <c r="DD17" s="24" t="s">
        <v>127</v>
      </c>
      <c r="DE17" s="24" t="s">
        <v>128</v>
      </c>
      <c r="DF17" s="24" t="s">
        <v>129</v>
      </c>
      <c r="DG17" s="24" t="s">
        <v>130</v>
      </c>
      <c r="DH17" s="24" t="s">
        <v>131</v>
      </c>
      <c r="DI17" s="24" t="s">
        <v>132</v>
      </c>
      <c r="DJ17" s="24" t="s">
        <v>135</v>
      </c>
      <c r="DK17" s="24" t="s">
        <v>136</v>
      </c>
      <c r="DL17" s="24" t="s">
        <v>137</v>
      </c>
      <c r="DM17" s="24" t="s">
        <v>81</v>
      </c>
      <c r="DN17" s="24" t="s">
        <v>81</v>
      </c>
      <c r="DO17" s="24" t="s">
        <v>127</v>
      </c>
      <c r="DP17" s="24" t="s">
        <v>128</v>
      </c>
      <c r="DQ17" s="24" t="s">
        <v>129</v>
      </c>
      <c r="DR17" s="24" t="s">
        <v>130</v>
      </c>
      <c r="DS17" s="24" t="s">
        <v>131</v>
      </c>
      <c r="DT17" s="24" t="s">
        <v>132</v>
      </c>
      <c r="DU17" s="24" t="s">
        <v>133</v>
      </c>
      <c r="DV17" s="24" t="s">
        <v>134</v>
      </c>
      <c r="DW17" s="24" t="s">
        <v>81</v>
      </c>
      <c r="DX17" s="24" t="s">
        <v>127</v>
      </c>
      <c r="DY17" s="24" t="s">
        <v>128</v>
      </c>
      <c r="DZ17" s="24" t="s">
        <v>129</v>
      </c>
      <c r="EA17" s="24" t="s">
        <v>130</v>
      </c>
      <c r="EB17" s="24" t="s">
        <v>131</v>
      </c>
      <c r="EC17" s="24" t="s">
        <v>132</v>
      </c>
      <c r="ED17" s="24" t="s">
        <v>135</v>
      </c>
      <c r="EE17" s="24" t="s">
        <v>136</v>
      </c>
      <c r="EF17" s="24" t="s">
        <v>137</v>
      </c>
      <c r="EG17" s="24" t="s">
        <v>81</v>
      </c>
      <c r="EI17" s="28" t="s">
        <v>138</v>
      </c>
      <c r="EJ17" s="28" t="s">
        <v>139</v>
      </c>
      <c r="EK17" s="28" t="s">
        <v>50</v>
      </c>
      <c r="EL17" s="28" t="s">
        <v>140</v>
      </c>
      <c r="EM17" s="28" t="s">
        <v>141</v>
      </c>
      <c r="EN17" s="29" t="s">
        <v>142</v>
      </c>
      <c r="EO17" s="29" t="s">
        <v>143</v>
      </c>
      <c r="EP17" s="29" t="s">
        <v>27</v>
      </c>
      <c r="EQ17" s="29" t="s">
        <v>28</v>
      </c>
      <c r="ER17" s="29" t="s">
        <v>52</v>
      </c>
      <c r="ES17" s="29" t="s">
        <v>68</v>
      </c>
      <c r="ET17" s="29" t="s">
        <v>67</v>
      </c>
      <c r="EU17" s="28" t="s">
        <v>144</v>
      </c>
      <c r="EV17" s="28" t="s">
        <v>145</v>
      </c>
      <c r="EW17" s="29" t="s">
        <v>146</v>
      </c>
      <c r="EX17" s="28" t="s">
        <v>147</v>
      </c>
      <c r="EZ17" s="30" t="s">
        <v>148</v>
      </c>
      <c r="FA17" s="30" t="s">
        <v>149</v>
      </c>
      <c r="FC17" s="38" t="s">
        <v>148</v>
      </c>
      <c r="FD17" s="38" t="s">
        <v>149</v>
      </c>
    </row>
    <row r="18" spans="3:160">
      <c r="C18">
        <v>314.7</v>
      </c>
      <c r="D18">
        <v>314.8</v>
      </c>
      <c r="E18" s="6">
        <f>CK18</f>
        <v>342.91334634566874</v>
      </c>
      <c r="F18" s="6">
        <f>D18-E18</f>
        <v>-28.113346345668731</v>
      </c>
      <c r="G18">
        <f t="shared" ref="G18:G49" si="0">AVERAGE(C18,D18)</f>
        <v>314.75</v>
      </c>
      <c r="I18" s="6">
        <f>Sheet10!K18</f>
        <v>328.59636913734812</v>
      </c>
      <c r="J18" s="6"/>
      <c r="K18">
        <f t="shared" ref="K18:K26" si="1">G18</f>
        <v>314.75</v>
      </c>
      <c r="L18">
        <v>220</v>
      </c>
      <c r="M18">
        <f>460+L18</f>
        <v>680</v>
      </c>
      <c r="N18">
        <f>$P$9/($L$18+460)</f>
        <v>4.7058823529411764E-2</v>
      </c>
      <c r="O18">
        <f>(($P$8*K18^1.187)/56.06)*10^(10.393*$N$18)</f>
        <v>36.039017291493636</v>
      </c>
      <c r="P18">
        <f>($L$18-60)*($P$9/$P$8)</f>
        <v>7211.2676056338032</v>
      </c>
      <c r="Q18">
        <f>1+(4.67*10^-4*O18)+(0.11*10^-4*$P$18)+(0.1337*10^-8*O18*$P$18)</f>
        <v>1.0965016336533357</v>
      </c>
      <c r="R18">
        <f>0.0283*AS18*($M$18)/K18</f>
        <v>5.9690382655710923E-2</v>
      </c>
      <c r="S18">
        <f>$P$3*($P$4+Q18)</f>
        <v>5482.5081682666787</v>
      </c>
      <c r="T18">
        <f>S18*5.615</f>
        <v>30784.283364817402</v>
      </c>
      <c r="U18">
        <f>IF($P$5&gt;0,R18*($P$10-O18)*$P$3,0)</f>
        <v>63857.064656313465</v>
      </c>
      <c r="V18">
        <f>$X$14+$Y$13*(O18-$W$14)</f>
        <v>0.88588125516668648</v>
      </c>
      <c r="W18">
        <f t="shared" ref="W18:W57" si="2">(8830/(131.5+$P$9))</f>
        <v>54.006116207951074</v>
      </c>
      <c r="X18">
        <f>0.01361*V18*O18</f>
        <v>0.43451680517373892</v>
      </c>
      <c r="Y18">
        <f>(W18+X18)/Q18</f>
        <v>49.649386140665321</v>
      </c>
      <c r="Z18">
        <f>($T$6*$P$4)+(Q18*Y18)</f>
        <v>54.44063301312481</v>
      </c>
      <c r="AA18">
        <f t="shared" ref="AA18:AA57" si="3">$P$4+Q18</f>
        <v>1.0965016336533357</v>
      </c>
      <c r="AB18">
        <f>Z18/AA18</f>
        <v>49.649386140665321</v>
      </c>
      <c r="AC18">
        <f>3.0324-0.02023*$P$9</f>
        <v>2.38504</v>
      </c>
      <c r="AD18">
        <f>10^$AC$18</f>
        <v>242.68336044245018</v>
      </c>
      <c r="AE18">
        <f>$AD$18*$L$18^-1.163</f>
        <v>0.45793350719104758</v>
      </c>
      <c r="AF18">
        <f>10^$AE$18-1</f>
        <v>1.8703410838025638</v>
      </c>
      <c r="AG18">
        <f>10.715*(O18+100)^-0.515</f>
        <v>0.85340558371832809</v>
      </c>
      <c r="AH18">
        <f>5.44*(O18+150)^-0.338</f>
        <v>0.92997812947811287</v>
      </c>
      <c r="AI18">
        <f>AG18*$AF$18^AH18</f>
        <v>1.5276923001529403</v>
      </c>
      <c r="AJ18">
        <f t="shared" ref="AJ18:AJ57" si="4">(($P$4*$T$6)/($P$4*$T$6+Q18*Y18))*$T$7</f>
        <v>0</v>
      </c>
      <c r="AK18">
        <f t="shared" ref="AK18:AK57" si="5">((Q18*Y18)/($P$4*$T$6+Q18*Y18))*AI18</f>
        <v>1.5276923001529403</v>
      </c>
      <c r="AL18">
        <f>AJ18+AK18</f>
        <v>1.5276923001529403</v>
      </c>
      <c r="AM18">
        <f t="shared" ref="AM18:AM57" si="6">(($P$4*$T$6)/($P$4*$T$6+Q18*Y18))*$T$8</f>
        <v>0</v>
      </c>
      <c r="AN18">
        <f t="shared" ref="AN18:AN57" si="7">((Q18*Y18)/($P$4*$T$6+Q18*Y18))*$T$4</f>
        <v>30</v>
      </c>
      <c r="AO18">
        <f>AM18+AN18</f>
        <v>30</v>
      </c>
      <c r="AQ18">
        <f>CS18</f>
        <v>0.47188905547226384</v>
      </c>
      <c r="AR18">
        <f>CR18</f>
        <v>1.8181818181818181</v>
      </c>
      <c r="AS18">
        <f>EG18</f>
        <v>0.9762808117275521</v>
      </c>
      <c r="AU18">
        <f t="shared" ref="AU18:AU57" si="8">(T18)*(1/86400)/$T$10</f>
        <v>4.0828828416541203</v>
      </c>
      <c r="AV18">
        <f t="shared" ref="AV18:AV57" si="9">(U18)*(1/86400)/$T$10</f>
        <v>8.4692864379500712</v>
      </c>
      <c r="AW18">
        <f>AU18+AV18</f>
        <v>12.552169279604191</v>
      </c>
      <c r="AX18">
        <f>AU18/AW18</f>
        <v>0.32527308632527191</v>
      </c>
      <c r="AY18">
        <f>1-AX18</f>
        <v>0.67472691367472803</v>
      </c>
      <c r="AZ18">
        <f t="shared" ref="AZ18:AZ57" si="10">1.071-(0.2218*((AW18^2)/($T$9)))</f>
        <v>-103.76739694130261</v>
      </c>
      <c r="BA18">
        <f>IF(AZ18&lt;0.13,0.13,AZ18)</f>
        <v>0.13</v>
      </c>
      <c r="BB18">
        <f>1.938*AU18*(AB18/AO18)^(1/4)</f>
        <v>8.9746774271792997</v>
      </c>
      <c r="BC18">
        <f>1.938*AV18*(AB18/AO18)^(1/4)</f>
        <v>18.61653071293917</v>
      </c>
      <c r="BD18">
        <f t="shared" ref="BD18:BD57" si="11">120.872*$T$9*SQRT(AB18/AO18)</f>
        <v>51.832334272470064</v>
      </c>
      <c r="BE18">
        <f>0.15726*AL18*(1/(AB18*AO18^3))^(1/4)</f>
        <v>7.0604884867306247E-3</v>
      </c>
      <c r="BF18">
        <f>0.0019+0.0322*BE18-0.6642*BE18^2+4.9951*BE18^3</f>
        <v>2.0959951483963688E-3</v>
      </c>
      <c r="BG18">
        <f>1-10.0147*BE18+33.8696*BE18^2+277.2817*BE18^3</f>
        <v>0.93107733689306216</v>
      </c>
      <c r="BH18">
        <f>BF18/BG18</f>
        <v>2.2511504311667099E-3</v>
      </c>
      <c r="BI18">
        <f>BB18*($K$18^0.1)*BH18</f>
        <v>3.5910374895459209E-2</v>
      </c>
      <c r="BJ18">
        <f>(BC18^0.575)*(14.7^0.1)*BD18</f>
        <v>364.35462202959906</v>
      </c>
      <c r="BK18">
        <f>BI18/BJ18</f>
        <v>9.8558856466330095E-5</v>
      </c>
      <c r="BL18">
        <f>(0.0047+1123.32*BK18+729489.64*BK18^2)</f>
        <v>0.12249928626340069</v>
      </c>
      <c r="BM18">
        <f>(1+1097.1566*BK18+722153.97*BK18^2)</f>
        <v>1.1151493938933925</v>
      </c>
      <c r="BN18">
        <f>SQRT(BL18/BM18)</f>
        <v>0.33143643795043576</v>
      </c>
      <c r="BO18">
        <f>(BC18*BE18^0.38)/BD18^2.14</f>
        <v>6.0703022082217906E-4</v>
      </c>
      <c r="BP18">
        <f>1.0886-69.9473*BO18+2334.3497*BO18^2-12896.683*BO18^3</f>
        <v>1.046997164737445</v>
      </c>
      <c r="BQ18">
        <f>1-53.4401*BO18+1517.9369*BO18^2-8419.8115*BO18^3</f>
        <v>0.96811769896083477</v>
      </c>
      <c r="BR18">
        <f>BP18/BQ18</f>
        <v>1.0814771446294995</v>
      </c>
      <c r="BS18">
        <f>IF(U18&lt;=0,1,(BN18*BR18))</f>
        <v>0.35844093254080955</v>
      </c>
      <c r="BT18">
        <f>IF(U18&gt;1,BN18*BR18,1)</f>
        <v>0.35844093254080955</v>
      </c>
      <c r="BU18">
        <f>IF($P$5=0,1,BT18)</f>
        <v>0.35844093254080955</v>
      </c>
      <c r="BV18">
        <f t="shared" ref="BV18:BV57" si="12">AB18*AU18</f>
        <v>202.71262677238232</v>
      </c>
      <c r="BW18">
        <f t="shared" ref="BW18:BW57" si="13">EU18*AV18</f>
        <v>7.0418839121739643</v>
      </c>
      <c r="BX18">
        <f t="shared" ref="BX18:BX57" si="14">$T$10*(BV18+BW18)*86400</f>
        <v>1581515.4498398448</v>
      </c>
      <c r="BY18">
        <f t="shared" ref="BY18:BY57" si="15">(AL18^BS18)*EX18^(1-BS18)</f>
        <v>7.5031752483463554E-2</v>
      </c>
      <c r="BZ18">
        <f t="shared" ref="BZ18:BZ57" si="16">2.2*10^-2*BX18/BY18/$T$9</f>
        <v>1391144.6319001326</v>
      </c>
      <c r="CA18">
        <f>$CB$15/3.7065</f>
        <v>1.6187778227438283E-4</v>
      </c>
      <c r="CB18">
        <f>5.0452/BZ18</f>
        <v>3.6266538247061177E-6</v>
      </c>
      <c r="CC18">
        <f>LOG(($CB$15^1.1098/2.8257)+(7.149/BZ18)^0.8981)</f>
        <v>-3.951534922380187</v>
      </c>
      <c r="CD18">
        <f>-4*LOG(CA18-(CB18*CC18))</f>
        <v>15.015891286598787</v>
      </c>
      <c r="CE18">
        <f>1/CD18^2</f>
        <v>4.4350423295262805E-3</v>
      </c>
      <c r="CF18">
        <f t="shared" ref="CF18:CF57" si="17">BS18*AB18+(1-BS18)*EU18</f>
        <v>18.329803804625808</v>
      </c>
      <c r="CG18" s="20">
        <f t="shared" ref="CG18:CG57" si="18">CE18*BX18^2/($T$9)^5/CF18</f>
        <v>147059506478.27313</v>
      </c>
      <c r="CH18" s="33">
        <f>(1/144)*(CF18+(CG18/74130000000))</f>
        <v>0.14106673172834364</v>
      </c>
      <c r="CI18" s="33">
        <f t="shared" ref="CI18:CI49" si="19">CH18*$CI$14</f>
        <v>28.213346345668729</v>
      </c>
      <c r="CJ18">
        <v>200</v>
      </c>
      <c r="CK18" s="6">
        <f t="shared" ref="CK18:CK49" si="20">C18+CI18</f>
        <v>342.91334634566874</v>
      </c>
      <c r="CL18" s="20"/>
      <c r="CM18" s="20"/>
      <c r="CN18" s="25">
        <f>L18</f>
        <v>220</v>
      </c>
      <c r="CO18" s="25">
        <f>CN18+460</f>
        <v>680</v>
      </c>
      <c r="CP18" s="25">
        <v>374</v>
      </c>
      <c r="CQ18" s="25">
        <v>667</v>
      </c>
      <c r="CR18" s="25">
        <f>CO18/CP18</f>
        <v>1.8181818181818181</v>
      </c>
      <c r="CS18" s="25">
        <f t="shared" ref="CS18:CS57" si="21">K18/$CQ$18</f>
        <v>0.47188905547226384</v>
      </c>
      <c r="CT18" s="26">
        <v>0.8</v>
      </c>
      <c r="CU18" s="26">
        <f>0.27*CS18/CT18/$CR$18</f>
        <v>8.7594405922038973E-2</v>
      </c>
      <c r="CV18" s="26">
        <f>($CU$12+$CW$12/$CR$18+$CY$12/$CR$18^3+$DA$12/$CR$18^4+$DC$12/$CR$18^5)*CU18</f>
        <v>-3.0832472600315592E-2</v>
      </c>
      <c r="CW18" s="26">
        <f>($DE$12+$DG$12/$CR$18+$CU$13/$CR$18^2)*CU18^2</f>
        <v>1.5224790341275209E-3</v>
      </c>
      <c r="CX18" s="26">
        <f>$CW$13*($DG$12/$CR$18+$CU$13/$CR$18^2)*CU18^5</f>
        <v>-1.9009175417093224E-7</v>
      </c>
      <c r="CY18" s="26">
        <f>$CY$13*(1+$DA$13*CU18^2)*(CU18^2/$CR$18^3)</f>
        <v>7.8737298766232383E-4</v>
      </c>
      <c r="CZ18" s="26">
        <f>EXP(-$DA$13*CU18^2)</f>
        <v>0.99448319940201479</v>
      </c>
      <c r="DA18" s="26">
        <f>1+CV18+CW18-CX18+CY18*CZ18</f>
        <v>0.97147322573345929</v>
      </c>
      <c r="DB18" s="26">
        <f>DA18-CT18</f>
        <v>0.17147322573345924</v>
      </c>
      <c r="DC18" s="26">
        <v>0.85</v>
      </c>
      <c r="DD18" s="26">
        <f>0.27*CS18/DC18/$CR$18</f>
        <v>8.2441793808977856E-2</v>
      </c>
      <c r="DE18" s="26">
        <f>($CU$12+$CW$12/$CR$18+$CY$12/$CR$18^3+$DA$12/$CR$18^4+$DC$12/$CR$18^5)*DD18</f>
        <v>-2.90187977414735E-2</v>
      </c>
      <c r="DF18" s="26">
        <f>($DE$12+$DG$12/$CR$18+$CU$13/$CR$18^2)*DD18^2</f>
        <v>1.3486319471856241E-3</v>
      </c>
      <c r="DG18" s="26">
        <f>$CW$13*($DG$12/$CR$18+$CU$13/$CR$18^2)*DD18^5</f>
        <v>-1.4038431421019117E-7</v>
      </c>
      <c r="DH18" s="26">
        <f>$CY$13*(1+$DA$13*DD18^2)*DD18^2/$CR$18^3</f>
        <v>6.9702718740686609E-4</v>
      </c>
      <c r="DI18" s="26">
        <f>EXP(-$DA$13*DD18^2)</f>
        <v>0.99511160310064051</v>
      </c>
      <c r="DJ18" s="26">
        <f>1+DE18+DF18-DG18+DH18*DI18</f>
        <v>0.97302359443189146</v>
      </c>
      <c r="DK18" s="26">
        <f>DJ18-DC18</f>
        <v>0.12302359443189148</v>
      </c>
      <c r="DL18" s="26">
        <f>(DK18-DB18)/(DC18-CT18)</f>
        <v>-0.96899262603135661</v>
      </c>
      <c r="DM18" s="26">
        <f>CT18-DB18/DL18</f>
        <v>0.97696029993102385</v>
      </c>
      <c r="DN18" s="26">
        <f>DC18</f>
        <v>0.85</v>
      </c>
      <c r="DO18" s="26">
        <f>0.27*CS18/DN18/$CR$18</f>
        <v>8.2441793808977856E-2</v>
      </c>
      <c r="DP18" s="26">
        <f>($CU$12+$CW$12/$CR$18+$CY$12/$CR$18^3+$DA$12/$CR$18^4+$DC$12/$CR$18^5)*DO18</f>
        <v>-2.90187977414735E-2</v>
      </c>
      <c r="DQ18" s="26">
        <f>($DE$12+$DG$12/$CR$18+$CU$13/$CR$18^2)*DO18^2</f>
        <v>1.3486319471856241E-3</v>
      </c>
      <c r="DR18" s="26">
        <f>$CW$13*($DG$12/$CR$18+$CU$13/$CR$18^2)*DO18^5</f>
        <v>-1.4038431421019117E-7</v>
      </c>
      <c r="DS18" s="26">
        <f>$CY$13*(1+$DA$13*DO18^2)*(DO18^2/$CR$18^3)</f>
        <v>6.970271874068662E-4</v>
      </c>
      <c r="DT18" s="26">
        <f>EXP(-$DA$13*DO18^2)</f>
        <v>0.99511160310064051</v>
      </c>
      <c r="DU18" s="26">
        <f>1+DP18+DQ18-DR18+DS18*DT18</f>
        <v>0.97302359443189146</v>
      </c>
      <c r="DV18" s="26">
        <f>DU18-DN18</f>
        <v>0.12302359443189148</v>
      </c>
      <c r="DW18" s="26">
        <f>DM18</f>
        <v>0.97696029993102385</v>
      </c>
      <c r="DX18" s="26">
        <f>0.27*CS18/DW18/$CR$18</f>
        <v>7.1728119087928865E-2</v>
      </c>
      <c r="DY18" s="26">
        <f>($CU$12+$CW$12/$CR$18+$CY$12/$CR$18^3+$DA$12/$CR$18^4+$DC$12/$CR$18^5)*DX18</f>
        <v>-2.5247676985435296E-2</v>
      </c>
      <c r="DZ18" s="26">
        <f>($DE$12+$DG$12/$CR$18+$CU$13/$CR$18^2)*DX18^2</f>
        <v>1.0208865046695589E-3</v>
      </c>
      <c r="EA18" s="26">
        <f>$CW$13*($DG$12/$CR$18+$CU$13/$CR$18^2)*DX18^5</f>
        <v>-6.9988813901187498E-8</v>
      </c>
      <c r="EB18" s="26">
        <f>$CY$13*(1+$DA$13*DX18^2)*DX18^2/$CR$18^3</f>
        <v>5.270098779690018E-4</v>
      </c>
      <c r="EC18" s="26">
        <f>EXP(-$DA$13*DX18^2)</f>
        <v>0.9962973821249379</v>
      </c>
      <c r="ED18" s="26">
        <f>1+DY18+DZ18-EA18+EB18*EC18</f>
        <v>0.97629833806982269</v>
      </c>
      <c r="EE18" s="26">
        <f>ED18-DW18</f>
        <v>-6.6196186120115463E-4</v>
      </c>
      <c r="EF18" s="26">
        <f>(EE18-DV18)/(DW18-DN18)</f>
        <v>-0.97420655401956069</v>
      </c>
      <c r="EG18" s="26">
        <f>DN18-DV18/EF18</f>
        <v>0.9762808117275521</v>
      </c>
      <c r="EI18">
        <f>L18</f>
        <v>220</v>
      </c>
      <c r="EJ18">
        <f>460+EI18</f>
        <v>680</v>
      </c>
      <c r="EK18">
        <f t="shared" ref="EK18:EK57" si="22">K18</f>
        <v>314.75</v>
      </c>
      <c r="EL18">
        <f>CP18</f>
        <v>374</v>
      </c>
      <c r="EM18">
        <f>CQ18</f>
        <v>667</v>
      </c>
      <c r="EN18">
        <v>0.65</v>
      </c>
      <c r="EO18">
        <f>28.97*$EN$18</f>
        <v>18.830500000000001</v>
      </c>
      <c r="EP18">
        <f>((9.379+0.01607*$EO$18)*$EJ$18^1.5)</f>
        <v>171676.47200412527</v>
      </c>
      <c r="EQ18">
        <f>209.2+19.26*EO18+EJ18</f>
        <v>1251.8754300000001</v>
      </c>
      <c r="ER18">
        <f>EP18/EQ18</f>
        <v>137.13542728778157</v>
      </c>
      <c r="ES18">
        <f>3.448+(986.4/EJ18)+0.01009*EO18</f>
        <v>5.0885879802941174</v>
      </c>
      <c r="ET18">
        <f>2.447-0.2224*ES18</f>
        <v>1.3152980331825883</v>
      </c>
      <c r="EU18">
        <f>(EK18*$EO$18)/(DM18*10.73*$EJ$18)</f>
        <v>0.83146130004765795</v>
      </c>
      <c r="EV18">
        <f>EU18/67.0176</f>
        <v>1.2406611099885074E-2</v>
      </c>
      <c r="EW18">
        <f>EXP($ES$18*EV18^$ET$18)</f>
        <v>1.0159449316779996</v>
      </c>
      <c r="EX18">
        <f>$ER$18*10^-4*EW18</f>
        <v>1.3932204230651854E-2</v>
      </c>
      <c r="EZ18" s="30">
        <v>84.5</v>
      </c>
      <c r="FA18" s="30">
        <v>38.9</v>
      </c>
      <c r="FC18" s="37">
        <v>108.5</v>
      </c>
      <c r="FD18" s="37">
        <v>20.100000000000001</v>
      </c>
    </row>
    <row r="19" spans="3:160">
      <c r="C19" s="6">
        <f>E18</f>
        <v>342.91334634566874</v>
      </c>
      <c r="D19">
        <v>314.89999999999998</v>
      </c>
      <c r="E19" s="6">
        <f t="shared" ref="E19:E57" si="23">CK19</f>
        <v>371.4629667882682</v>
      </c>
      <c r="F19" s="6">
        <f t="shared" ref="F19:F57" si="24">D19-E19</f>
        <v>-56.562966788268227</v>
      </c>
      <c r="G19" s="6">
        <f t="shared" si="0"/>
        <v>328.90667317283436</v>
      </c>
      <c r="H19" s="6"/>
      <c r="I19" s="6">
        <f>Sheet10!K19</f>
        <v>357.86415315246779</v>
      </c>
      <c r="J19" s="6"/>
      <c r="K19" s="6">
        <f t="shared" si="1"/>
        <v>328.90667317283436</v>
      </c>
      <c r="O19">
        <f t="shared" ref="O19:O57" si="25">(($P$8*K19^1.187)/56.06)*10^(10.393*$N$18)</f>
        <v>37.971074356550396</v>
      </c>
      <c r="Q19">
        <f t="shared" ref="Q19:Q57" si="26">1+(4.67*10^-4*O19)+(0.11*10^-4*$P$18)+(0.1337*10^-8*O19*$P$18)</f>
        <v>1.0974225321628799</v>
      </c>
      <c r="R19">
        <f t="shared" ref="R19:R57" si="27">0.0283*AS19*($M$18)/K19</f>
        <v>5.7061644828883644E-2</v>
      </c>
      <c r="S19">
        <f t="shared" ref="S19:S57" si="28">$P$3*($P$4+Q19)</f>
        <v>5487.1126608143995</v>
      </c>
      <c r="T19">
        <f>S19*5.615</f>
        <v>30810.137590472856</v>
      </c>
      <c r="U19">
        <f t="shared" ref="U19:U57" si="29">IF($P$5&gt;0,R19*($P$10-O19)*$P$3,0)</f>
        <v>60493.596242581509</v>
      </c>
      <c r="V19">
        <f>$X$14+$Y$13*(O19-$W$14)</f>
        <v>0.88566044864496574</v>
      </c>
      <c r="W19">
        <f t="shared" si="2"/>
        <v>54.006116207951074</v>
      </c>
      <c r="X19">
        <f>0.01361*V19*O19</f>
        <v>0.45769720578959289</v>
      </c>
      <c r="Y19">
        <f>(W19+X19)/Q19</f>
        <v>49.628845606440606</v>
      </c>
      <c r="Z19">
        <f t="shared" ref="Z19:Z57" si="30">($P$4*$T$6)+(Q19*Y19)</f>
        <v>54.463813413740667</v>
      </c>
      <c r="AA19">
        <f t="shared" si="3"/>
        <v>1.0974225321628799</v>
      </c>
      <c r="AB19">
        <f t="shared" ref="AB19:AB57" si="31">Z19/AA19</f>
        <v>49.628845606440606</v>
      </c>
      <c r="AG19">
        <f>10.715*(O19+100)^-0.515</f>
        <v>0.84723001193664249</v>
      </c>
      <c r="AH19">
        <f>5.44*(O19+150)^-0.338</f>
        <v>0.9267362128409814</v>
      </c>
      <c r="AI19">
        <f t="shared" ref="AI19:AI57" si="32">AG19*$AF$18^AH19</f>
        <v>1.5135619338935671</v>
      </c>
      <c r="AJ19">
        <f t="shared" si="4"/>
        <v>0</v>
      </c>
      <c r="AK19">
        <f t="shared" si="5"/>
        <v>1.5135619338935671</v>
      </c>
      <c r="AL19">
        <f>AJ19+AK19</f>
        <v>1.5135619338935671</v>
      </c>
      <c r="AM19">
        <f t="shared" si="6"/>
        <v>0</v>
      </c>
      <c r="AN19">
        <f t="shared" si="7"/>
        <v>30</v>
      </c>
      <c r="AO19">
        <f>AM19+AN19</f>
        <v>30</v>
      </c>
      <c r="AQ19">
        <f>CS19</f>
        <v>0.49311345303273518</v>
      </c>
      <c r="AS19">
        <f t="shared" ref="AS19:AS57" si="33">EG19</f>
        <v>0.97526271910403162</v>
      </c>
      <c r="AU19">
        <f t="shared" si="8"/>
        <v>4.0863118568129897</v>
      </c>
      <c r="AV19">
        <f t="shared" si="9"/>
        <v>8.0231936277933631</v>
      </c>
      <c r="AW19">
        <f>AU19+AV19</f>
        <v>12.109505484606352</v>
      </c>
      <c r="AX19">
        <f t="shared" ref="AX19:AX57" si="34">AU19/AW19</f>
        <v>0.33744663330864538</v>
      </c>
      <c r="AY19">
        <f>1-AX19</f>
        <v>0.66255336669135456</v>
      </c>
      <c r="AZ19">
        <f t="shared" si="10"/>
        <v>-96.50333789857072</v>
      </c>
      <c r="BA19">
        <f>IF(AZ19&lt;0.13,0.13,AZ19)</f>
        <v>0.13</v>
      </c>
      <c r="BB19">
        <f>1.938*AU19*(AB19/AO19)^(1/4)</f>
        <v>8.9812856671070289</v>
      </c>
      <c r="BC19">
        <f>1.938*AV19*(AB19/AO19)^(1/4)</f>
        <v>17.634139649323085</v>
      </c>
      <c r="BD19">
        <f t="shared" si="11"/>
        <v>51.82161134055081</v>
      </c>
      <c r="BE19">
        <f>0.15726*AL19*(1/(AB19*AO19^3))^(1/4)</f>
        <v>6.9959062923067436E-3</v>
      </c>
      <c r="BF19">
        <f>0.0019+0.0322*BE19-0.6642*BE19^2+4.9951*BE19^3</f>
        <v>2.0944707531815304E-3</v>
      </c>
      <c r="BG19">
        <f>1-10.0147*BE19+33.8696*BE19^2+277.2817*BE19^3</f>
        <v>0.93169070795010855</v>
      </c>
      <c r="BH19">
        <f>BF19/BG19</f>
        <v>2.248032244294625E-3</v>
      </c>
      <c r="BI19">
        <f t="shared" ref="BI19:BI57" si="35">BB19*($K$18^0.1)*BH19</f>
        <v>3.5887038469763863E-2</v>
      </c>
      <c r="BJ19">
        <f t="shared" ref="BJ19:BJ57" si="36">(BC19^0.575)*(14.7^0.1)*BD19</f>
        <v>353.09889205292166</v>
      </c>
      <c r="BK19">
        <f>BI19/BJ19</f>
        <v>1.0163452584378315E-4</v>
      </c>
      <c r="BL19">
        <f>(0.0047+1123.32*BK19+729489.64*BK19^2)</f>
        <v>0.12640341486374879</v>
      </c>
      <c r="BM19">
        <f>(1+1097.1566*BK19+722153.97*BK19^2)</f>
        <v>1.1189685357433241</v>
      </c>
      <c r="BN19">
        <f>SQRT(BL19/BM19)</f>
        <v>0.33610151185721743</v>
      </c>
      <c r="BO19">
        <f t="shared" ref="BO19:BO57" si="37">(BC19*BE19^0.38)/BD19^2.14</f>
        <v>5.7324679611533709E-4</v>
      </c>
      <c r="BP19">
        <f>1.0886-69.9473*BO19+2334.3497*BO19^2-12896.683*BO19^3</f>
        <v>1.0492676000213328</v>
      </c>
      <c r="BQ19">
        <f>1-53.4401*BO19+1517.9369*BO19^2-8419.8115*BO19^3</f>
        <v>0.96986285991540599</v>
      </c>
      <c r="BR19">
        <f>BP19/BQ19</f>
        <v>1.0818721320175646</v>
      </c>
      <c r="BS19">
        <f t="shared" ref="BS19:BS57" si="38">IF(U19&lt;=0,1,(BN19*BR19))</f>
        <v>0.36361885920729459</v>
      </c>
      <c r="BT19">
        <f t="shared" ref="BT19:BT57" si="39">IF(U19&gt;1,BN19*BR19,1)</f>
        <v>0.36361885920729459</v>
      </c>
      <c r="BU19">
        <f t="shared" ref="BU19:BU57" si="40">IF($P$5=0,1,BT19)</f>
        <v>0.36361885920729459</v>
      </c>
      <c r="BV19">
        <f t="shared" si="12"/>
        <v>202.7989402415395</v>
      </c>
      <c r="BW19">
        <f t="shared" si="13"/>
        <v>6.9781900673157029</v>
      </c>
      <c r="BX19">
        <f t="shared" si="14"/>
        <v>1581685.9981879187</v>
      </c>
      <c r="BY19">
        <f t="shared" si="15"/>
        <v>7.6666814609555892E-2</v>
      </c>
      <c r="BZ19">
        <f t="shared" si="16"/>
        <v>1361622.7100609334</v>
      </c>
      <c r="CA19">
        <f>$CB$15/3.7065</f>
        <v>1.6187778227438283E-4</v>
      </c>
      <c r="CB19">
        <f>5.0452/BZ19</f>
        <v>3.7052848507309524E-6</v>
      </c>
      <c r="CC19">
        <f>LOG(($CB$15^1.1098/2.8257)+(7.149/BZ19)^0.8981)</f>
        <v>-3.9501939497033272</v>
      </c>
      <c r="CD19">
        <f>-4*LOG(CA19-(CB19*CC19))</f>
        <v>15.012879672261304</v>
      </c>
      <c r="CE19">
        <f>1/CD19^2</f>
        <v>4.4368218651041182E-3</v>
      </c>
      <c r="CF19">
        <f t="shared" si="17"/>
        <v>18.599478101277938</v>
      </c>
      <c r="CG19" s="20">
        <f t="shared" si="18"/>
        <v>145016710007.39252</v>
      </c>
      <c r="CH19" s="33">
        <f t="shared" ref="CH19:CH57" si="41">(1/144)*(CF19+(CG19/74130000000))</f>
        <v>0.14274810221299725</v>
      </c>
      <c r="CI19" s="33">
        <f t="shared" si="19"/>
        <v>28.549620442599448</v>
      </c>
      <c r="CJ19">
        <f>CJ18+200</f>
        <v>400</v>
      </c>
      <c r="CK19" s="6">
        <f t="shared" si="20"/>
        <v>371.4629667882682</v>
      </c>
      <c r="CL19" s="20"/>
      <c r="CM19" s="20"/>
      <c r="CS19" s="25">
        <f t="shared" si="21"/>
        <v>0.49311345303273518</v>
      </c>
      <c r="CT19" s="26">
        <v>0.8</v>
      </c>
      <c r="CU19" s="26">
        <f>0.27*CS19/CT19/$CR$18</f>
        <v>9.1534184719201481E-2</v>
      </c>
      <c r="CV19" s="26">
        <f t="shared" ref="CV19:CV57" si="42">($CU$12+$CW$12/$CR$18+$CY$12/$CR$18^3+$DA$12/$CR$18^4+$DC$12/$CR$18^5)*CU19</f>
        <v>-3.2219240631175136E-2</v>
      </c>
      <c r="CW19" s="26">
        <f>($DE$12+$DG$12/$CR$18+$CU$13/$CR$18^2)*CU19^2</f>
        <v>1.6625136244675226E-3</v>
      </c>
      <c r="CX19" s="26">
        <f>$CW$13*($DG$12/$CR$18+$CU$13/$CR$18^2)*CU19^5</f>
        <v>-2.3686342742419162E-7</v>
      </c>
      <c r="CY19" s="26">
        <f t="shared" ref="CY19:CY57" si="43">$CY$13*(1+$DA$13*CU19^2)*(CU19^2/$CR$18^3)</f>
        <v>8.6022906879728808E-4</v>
      </c>
      <c r="CZ19" s="26">
        <f t="shared" ref="CZ19:CZ57" si="44">EXP(-$DA$13*CU19^2)</f>
        <v>0.99397730604487489</v>
      </c>
      <c r="DA19" s="26">
        <f t="shared" ref="DA19:DA57" si="45">1+CV19+CW19-CX19+CY19*CZ19</f>
        <v>0.97029855802910447</v>
      </c>
      <c r="DB19" s="26">
        <f t="shared" ref="DB19:DB57" si="46">DA19-CT19</f>
        <v>0.17029855802910443</v>
      </c>
      <c r="DC19" s="26">
        <v>0.85</v>
      </c>
      <c r="DD19" s="26">
        <f t="shared" ref="DD19:DD57" si="47">0.27*CS19/DC19/$CR$18</f>
        <v>8.6149820912189631E-2</v>
      </c>
      <c r="DE19" s="26">
        <f t="shared" ref="DE19:DE57" si="48">($CU$12+$CW$12/$CR$18+$CY$12/$CR$18^3+$DA$12/$CR$18^4+$DC$12/$CR$18^5)*DD19</f>
        <v>-3.0323991182282479E-2</v>
      </c>
      <c r="DF19" s="26">
        <f t="shared" ref="DF19:DF57" si="49">($DE$12+$DG$12/$CR$18+$CU$13/$CR$18^2)*DD19^2</f>
        <v>1.4726764285940687E-3</v>
      </c>
      <c r="DG19" s="26">
        <f t="shared" ref="DG19:DG57" si="50">$CW$13*($DG$12/$CR$18+$CU$13/$CR$18^2)*DD19^5</f>
        <v>-1.7492557720583778E-7</v>
      </c>
      <c r="DH19" s="26">
        <f t="shared" ref="DH19:DH57" si="51">$CY$13*(1+$DA$13*DD19^2)*DD19^2/$CR$18^3</f>
        <v>7.6147975343527599E-4</v>
      </c>
      <c r="DI19" s="26">
        <f>EXP(-$DA$13*DD19^2)</f>
        <v>0.99466317992034781</v>
      </c>
      <c r="DJ19" s="26">
        <f>1+DE19+DF19-DG19+DH19*DI19</f>
        <v>0.97190627604488578</v>
      </c>
      <c r="DK19" s="26">
        <f>DJ19-DC19</f>
        <v>0.1219062760448858</v>
      </c>
      <c r="DL19" s="26">
        <f>(DK19-DB19)/(DC19-CT19)</f>
        <v>-0.96784563968437398</v>
      </c>
      <c r="DM19" s="26">
        <f>CT19-DB19/DL19</f>
        <v>0.97595632097349827</v>
      </c>
      <c r="DN19" s="26">
        <f t="shared" ref="DN19:DN57" si="52">DC19</f>
        <v>0.85</v>
      </c>
      <c r="DO19" s="26">
        <f t="shared" ref="DO19:DO57" si="53">0.27*CS19/DN19/$CR$18</f>
        <v>8.6149820912189631E-2</v>
      </c>
      <c r="DP19" s="26">
        <f t="shared" ref="DP19:DP57" si="54">($CU$12+$CW$12/$CR$18+$CY$12/$CR$18^3+$DA$12/$CR$18^4+$DC$12/$CR$18^5)*DO19</f>
        <v>-3.0323991182282479E-2</v>
      </c>
      <c r="DQ19" s="26">
        <f t="shared" ref="DQ19:DQ57" si="55">($DE$12+$DG$12/$CR$18+$CU$13/$CR$18^2)*DO19^2</f>
        <v>1.4726764285940687E-3</v>
      </c>
      <c r="DR19" s="26">
        <f t="shared" ref="DR19:DR57" si="56">$CW$13*($DG$12/$CR$18+$CU$13/$CR$18^2)*DO19^5</f>
        <v>-1.7492557720583778E-7</v>
      </c>
      <c r="DS19" s="26">
        <f t="shared" ref="DS19:DS57" si="57">$CY$13*(1+$DA$13*DO19^2)*(DO19^2/$CR$18^3)</f>
        <v>7.6147975343527599E-4</v>
      </c>
      <c r="DT19" s="26">
        <f t="shared" ref="DT19:DT57" si="58">EXP(-$DA$13*DO19^2)</f>
        <v>0.99466317992034781</v>
      </c>
      <c r="DU19" s="26">
        <f t="shared" ref="DU19:DU57" si="59">1+DP19+DQ19-DR19+DS19*DT19</f>
        <v>0.97190627604488578</v>
      </c>
      <c r="DV19" s="26">
        <f t="shared" ref="DV19:DV57" si="60">DU19-DN19</f>
        <v>0.1219062760448858</v>
      </c>
      <c r="DW19" s="26">
        <f t="shared" ref="DW19:DW57" si="61">DM19</f>
        <v>0.97595632097349827</v>
      </c>
      <c r="DX19" s="26">
        <f t="shared" ref="DX19:DX57" si="62">0.27*CS19/DW19/$CR$18</f>
        <v>7.5031378148479294E-2</v>
      </c>
      <c r="DY19" s="26">
        <f t="shared" ref="DY19:DY57" si="63">($CU$12+$CW$12/$CR$18+$CY$12/$CR$18^3+$DA$12/$CR$18^4+$DC$12/$CR$18^5)*DX19</f>
        <v>-2.6410395579209562E-2</v>
      </c>
      <c r="DZ19" s="26">
        <f t="shared" ref="DZ19:DZ57" si="64">($DE$12+$DG$12/$CR$18+$CU$13/$CR$18^2)*DX19^2</f>
        <v>1.1170803814414213E-3</v>
      </c>
      <c r="EA19" s="26">
        <f t="shared" ref="EA19:EA57" si="65">$CW$13*($DG$12/$CR$18+$CU$13/$CR$18^2)*DX19^5</f>
        <v>-8.7658904365310037E-8</v>
      </c>
      <c r="EB19" s="26">
        <f t="shared" ref="EB19:EB57" si="66">$CY$13*(1+$DA$13*DX19^2)*DX19^2/$CR$18^3</f>
        <v>5.768686379954835E-4</v>
      </c>
      <c r="EC19" s="26">
        <f t="shared" ref="EC19:EC57" si="67">EXP(-$DA$13*DX19^2)</f>
        <v>0.99594920742749637</v>
      </c>
      <c r="ED19" s="26">
        <f t="shared" ref="ED19:ED57" si="68">1+DY19+DZ19-EA19+EB19*EC19</f>
        <v>0.97528130432393767</v>
      </c>
      <c r="EE19" s="26">
        <f t="shared" ref="EE19:EE57" si="69">ED19-DW19</f>
        <v>-6.7501664956060026E-4</v>
      </c>
      <c r="EF19" s="26">
        <f t="shared" ref="EF19:EF57" si="70">(EE19-DV19)/(DW19-DN19)</f>
        <v>-0.97320477247218096</v>
      </c>
      <c r="EG19" s="26">
        <f t="shared" ref="EG19:EG57" si="71">DN19-DV19/EF19</f>
        <v>0.97526271910403162</v>
      </c>
      <c r="EK19">
        <f t="shared" si="22"/>
        <v>328.90667317283436</v>
      </c>
      <c r="EU19">
        <f>(EK19*$EO$18)/(DM19*10.73*$EJ$18)</f>
        <v>0.86975216990181625</v>
      </c>
      <c r="EV19">
        <f t="shared" ref="EV19:EV57" si="72">EU19/67.0176</f>
        <v>1.2977966532699114E-2</v>
      </c>
      <c r="EW19">
        <f>EXP($ES$18*EV19^$ET$18)</f>
        <v>1.0169258876823521</v>
      </c>
      <c r="EX19">
        <f>$ER$18*10^-4*EW19</f>
        <v>1.3945656612732595E-2</v>
      </c>
      <c r="EZ19" s="30">
        <v>190.6</v>
      </c>
      <c r="FA19" s="30">
        <v>803.1</v>
      </c>
      <c r="FC19" s="37">
        <v>240</v>
      </c>
      <c r="FD19" s="37">
        <v>366</v>
      </c>
    </row>
    <row r="20" spans="3:160">
      <c r="C20" s="6">
        <f t="shared" ref="C20:C57" si="73">E19</f>
        <v>371.4629667882682</v>
      </c>
      <c r="D20">
        <v>315</v>
      </c>
      <c r="E20" s="6">
        <f t="shared" si="23"/>
        <v>400.34707176288805</v>
      </c>
      <c r="F20" s="6">
        <f t="shared" si="24"/>
        <v>-85.347071762888049</v>
      </c>
      <c r="G20" s="6">
        <f t="shared" si="0"/>
        <v>343.2314833941341</v>
      </c>
      <c r="H20" s="6"/>
      <c r="I20" s="6">
        <f>Sheet10!K20</f>
        <v>387.79841402494372</v>
      </c>
      <c r="J20" s="6"/>
      <c r="K20" s="6">
        <f t="shared" si="1"/>
        <v>343.2314833941341</v>
      </c>
      <c r="O20">
        <f t="shared" si="25"/>
        <v>39.941973247139174</v>
      </c>
      <c r="Q20">
        <f t="shared" si="26"/>
        <v>1.0983619442970407</v>
      </c>
      <c r="R20">
        <f t="shared" si="27"/>
        <v>5.4622671882848965E-2</v>
      </c>
      <c r="S20">
        <f t="shared" si="28"/>
        <v>5491.8097214852032</v>
      </c>
      <c r="T20">
        <f t="shared" ref="T20:T57" si="74">S20*5.615</f>
        <v>30836.511586139419</v>
      </c>
      <c r="U20">
        <f t="shared" si="29"/>
        <v>57369.653358401134</v>
      </c>
      <c r="V20">
        <f t="shared" ref="V20:V57" si="75">$X$14+$Y$13*(O20-$W$14)</f>
        <v>0.88543520305746981</v>
      </c>
      <c r="W20">
        <f t="shared" si="2"/>
        <v>54.006116207951074</v>
      </c>
      <c r="X20">
        <f>0.01361*V20*O20</f>
        <v>0.48133165731124111</v>
      </c>
      <c r="Y20">
        <f t="shared" ref="Y20:Y57" si="76">(W20+X20)/Q20</f>
        <v>49.607916723785131</v>
      </c>
      <c r="Z20">
        <f t="shared" si="30"/>
        <v>54.487447865262318</v>
      </c>
      <c r="AA20">
        <f t="shared" si="3"/>
        <v>1.0983619442970407</v>
      </c>
      <c r="AB20">
        <f t="shared" si="31"/>
        <v>49.607916723785131</v>
      </c>
      <c r="AG20">
        <f>10.715*(O20+100)^-0.515</f>
        <v>0.84106383440197885</v>
      </c>
      <c r="AH20">
        <f>5.44*(O20+150)^-0.338</f>
        <v>0.92347473904272226</v>
      </c>
      <c r="AI20">
        <f t="shared" si="32"/>
        <v>1.4994809794723032</v>
      </c>
      <c r="AJ20">
        <f t="shared" si="4"/>
        <v>0</v>
      </c>
      <c r="AK20">
        <f t="shared" si="5"/>
        <v>1.4994809794723032</v>
      </c>
      <c r="AL20">
        <f t="shared" ref="AL20:AL57" si="77">AJ20+AK20</f>
        <v>1.4994809794723032</v>
      </c>
      <c r="AM20">
        <f t="shared" si="6"/>
        <v>0</v>
      </c>
      <c r="AN20">
        <f t="shared" si="7"/>
        <v>30</v>
      </c>
      <c r="AO20">
        <f t="shared" ref="AO20:AO57" si="78">AM20+AN20</f>
        <v>30</v>
      </c>
      <c r="AQ20">
        <f t="shared" ref="AQ20:AQ57" si="79">CS20</f>
        <v>0.51458993012613807</v>
      </c>
      <c r="AS20">
        <f t="shared" si="33"/>
        <v>0.97423720106533529</v>
      </c>
      <c r="AU20">
        <f t="shared" si="8"/>
        <v>4.0898098084494388</v>
      </c>
      <c r="AV20">
        <f t="shared" si="9"/>
        <v>7.6088688033699832</v>
      </c>
      <c r="AW20">
        <f t="shared" ref="AW20:AW57" si="80">AU20+AV20</f>
        <v>11.698678611819421</v>
      </c>
      <c r="AX20">
        <f t="shared" si="34"/>
        <v>0.34959587694950589</v>
      </c>
      <c r="AY20">
        <f t="shared" ref="AY20:AY57" si="81">1-AX20</f>
        <v>0.65040412305049411</v>
      </c>
      <c r="AZ20">
        <f t="shared" si="10"/>
        <v>-89.995032672161457</v>
      </c>
      <c r="BA20">
        <f t="shared" ref="BA20:BA57" si="82">IF(AZ20&lt;0.13,0.13,AZ20)</f>
        <v>0.13</v>
      </c>
      <c r="BB20">
        <f t="shared" ref="BB20:BB57" si="83">1.938*AU20*(AB20/AO20)^(1/4)</f>
        <v>8.9880259680958456</v>
      </c>
      <c r="BC20">
        <f t="shared" ref="BC20:BC57" si="84">1.938*AV20*(AB20/AO20)^(1/4)</f>
        <v>16.72173367358905</v>
      </c>
      <c r="BD20">
        <f t="shared" si="11"/>
        <v>51.810683393543087</v>
      </c>
      <c r="BE20">
        <f t="shared" ref="BE20:BE57" si="85">0.15726*AL20*(1/(AB20*AO20^3))^(1/4)</f>
        <v>6.9315529345198258E-3</v>
      </c>
      <c r="BF20">
        <f t="shared" ref="BF20:BF57" si="86">0.0019+0.0322*BE20-0.6642*BE20^2+4.9951*BE20^3</f>
        <v>2.0929471181369984E-3</v>
      </c>
      <c r="BG20">
        <f t="shared" ref="BG20:BG57" si="87">1-10.0147*BE20+33.8696*BE20^2+277.2817*BE20^3</f>
        <v>0.9323022349436626</v>
      </c>
      <c r="BH20">
        <f t="shared" ref="BH20:BH57" si="88">BF20/BG20</f>
        <v>2.2449234161317565E-3</v>
      </c>
      <c r="BI20">
        <f t="shared" si="35"/>
        <v>3.5864305257203986E-2</v>
      </c>
      <c r="BJ20">
        <f t="shared" si="36"/>
        <v>342.40319066694673</v>
      </c>
      <c r="BK20">
        <f t="shared" ref="BK20:BK57" si="89">BI20/BJ20</f>
        <v>1.0474290612580463E-4</v>
      </c>
      <c r="BL20">
        <f t="shared" ref="BL20:BL57" si="90">(0.0047+1123.32*BK20+729489.64*BK20^2)</f>
        <v>0.13036308787078144</v>
      </c>
      <c r="BM20">
        <f t="shared" ref="BM20:BM57" si="91">(1+1097.1566*BK20+722153.97*BK20^2)</f>
        <v>1.1228421771247541</v>
      </c>
      <c r="BN20">
        <f t="shared" ref="BN20:BN57" si="92">SQRT(BL20/BM20)</f>
        <v>0.34073595282612407</v>
      </c>
      <c r="BO20">
        <f t="shared" si="37"/>
        <v>5.4192546949288366E-4</v>
      </c>
      <c r="BP20">
        <f t="shared" ref="BP20:BP57" si="93">1.0886-69.9473*BO20+2334.3497*BO20^2-12896.683*BO20^3</f>
        <v>1.0513772833673447</v>
      </c>
      <c r="BQ20">
        <f t="shared" ref="BQ20:BQ57" si="94">1-53.4401*BO20+1517.9369*BO20^2-8419.8115*BO20^3</f>
        <v>0.97148390125576656</v>
      </c>
      <c r="BR20">
        <f t="shared" ref="BR20:BR57" si="95">BP20/BQ20</f>
        <v>1.0822385033949671</v>
      </c>
      <c r="BS20">
        <f t="shared" si="38"/>
        <v>0.36875756763940259</v>
      </c>
      <c r="BT20">
        <f t="shared" si="39"/>
        <v>0.36875756763940259</v>
      </c>
      <c r="BU20">
        <f t="shared" si="40"/>
        <v>0.36875756763940259</v>
      </c>
      <c r="BV20">
        <f t="shared" si="12"/>
        <v>202.88694439367939</v>
      </c>
      <c r="BW20">
        <f t="shared" si="13"/>
        <v>6.9132268445751679</v>
      </c>
      <c r="BX20">
        <f t="shared" si="14"/>
        <v>1581859.7231090413</v>
      </c>
      <c r="BY20">
        <f t="shared" si="15"/>
        <v>7.8314598876166083E-2</v>
      </c>
      <c r="BZ20">
        <f t="shared" si="16"/>
        <v>1333119.79149995</v>
      </c>
      <c r="CA20">
        <f t="shared" ref="CA20:CA57" si="96">$CB$15/3.7065</f>
        <v>1.6187778227438283E-4</v>
      </c>
      <c r="CB20">
        <f t="shared" ref="CB20:CB57" si="97">5.0452/BZ20</f>
        <v>3.7845061127803305E-6</v>
      </c>
      <c r="CC20">
        <f t="shared" ref="CC20:CC57" si="98">LOG(($CB$15^1.1098/2.8257)+(7.149/BZ20)^0.8981)</f>
        <v>-3.9488500013105261</v>
      </c>
      <c r="CD20">
        <f t="shared" ref="CD20:CD57" si="99">-4*LOG(CA20-(CB20*CC20))</f>
        <v>15.009852553883915</v>
      </c>
      <c r="CE20">
        <f t="shared" ref="CE20:CE57" si="100">1/CD20^2</f>
        <v>4.4386116414242335E-3</v>
      </c>
      <c r="CF20">
        <f t="shared" si="17"/>
        <v>18.866825706085553</v>
      </c>
      <c r="CG20" s="20">
        <f t="shared" si="18"/>
        <v>143050875681.24686</v>
      </c>
      <c r="CH20" s="33">
        <f t="shared" si="41"/>
        <v>0.14442052487309914</v>
      </c>
      <c r="CI20" s="33">
        <f t="shared" si="19"/>
        <v>28.884104974619827</v>
      </c>
      <c r="CJ20">
        <f t="shared" ref="CJ20:CJ57" si="101">CJ19+200</f>
        <v>600</v>
      </c>
      <c r="CK20" s="6">
        <f t="shared" si="20"/>
        <v>400.34707176288805</v>
      </c>
      <c r="CL20" s="20"/>
      <c r="CM20" s="20"/>
      <c r="CS20" s="25">
        <f t="shared" si="21"/>
        <v>0.51458993012613807</v>
      </c>
      <c r="CT20" s="26">
        <v>0.8</v>
      </c>
      <c r="CU20" s="26">
        <f t="shared" ref="CU20:CU57" si="102">0.27*CS20/CT20/$CR$18</f>
        <v>9.5520755779664387E-2</v>
      </c>
      <c r="CV20" s="26">
        <f t="shared" si="42"/>
        <v>-3.3622479133646757E-2</v>
      </c>
      <c r="CW20" s="26">
        <f t="shared" ref="CW20:CW57" si="103">($DE$12+$DG$12/$CR$18+$CU$13/$CR$18^2)*CU20^2</f>
        <v>1.8104814428725109E-3</v>
      </c>
      <c r="CX20" s="26">
        <f t="shared" ref="CX20:CX57" si="104">$CW$13*($DG$12/$CR$18+$CU$13/$CR$18^2)*CU20^5</f>
        <v>-2.9313668409251138E-7</v>
      </c>
      <c r="CY20" s="26">
        <f t="shared" si="43"/>
        <v>9.3729222701621577E-4</v>
      </c>
      <c r="CZ20" s="26">
        <f t="shared" si="44"/>
        <v>0.993443032485963</v>
      </c>
      <c r="DA20" s="26">
        <f t="shared" si="45"/>
        <v>0.96911944187824228</v>
      </c>
      <c r="DB20" s="26">
        <f t="shared" si="46"/>
        <v>0.16911944187824224</v>
      </c>
      <c r="DC20" s="26">
        <v>0.85</v>
      </c>
      <c r="DD20" s="26">
        <f t="shared" si="47"/>
        <v>8.9901887792625312E-2</v>
      </c>
      <c r="DE20" s="26">
        <f t="shared" si="48"/>
        <v>-3.1644686243432245E-2</v>
      </c>
      <c r="DF20" s="26">
        <f t="shared" si="49"/>
        <v>1.6037482677348194E-3</v>
      </c>
      <c r="DG20" s="26">
        <f t="shared" si="50"/>
        <v>-2.1648383721669812E-7</v>
      </c>
      <c r="DH20" s="26">
        <f t="shared" si="51"/>
        <v>8.2964617193567085E-4</v>
      </c>
      <c r="DI20" s="26">
        <f t="shared" ref="DI20:DI57" si="105">EXP(-$DA$13*DD20^2)</f>
        <v>0.99418957227215021</v>
      </c>
      <c r="DJ20" s="26">
        <f t="shared" ref="DJ20:DJ57" si="106">1+DE20+DF20-DG20+DH20*DI20</f>
        <v>0.97078410408095372</v>
      </c>
      <c r="DK20" s="26">
        <f t="shared" ref="DK20:DK57" si="107">DJ20-DC20</f>
        <v>0.12078410408095375</v>
      </c>
      <c r="DL20" s="26">
        <f t="shared" ref="DL20:DL57" si="108">(DK20-DB20)/(DC20-CT20)</f>
        <v>-0.96670675594577116</v>
      </c>
      <c r="DM20" s="26">
        <f t="shared" ref="DM20:DM57" si="109">CT20-DB20/DL20</f>
        <v>0.97494389155559946</v>
      </c>
      <c r="DN20" s="26">
        <f t="shared" si="52"/>
        <v>0.85</v>
      </c>
      <c r="DO20" s="26">
        <f t="shared" si="53"/>
        <v>8.9901887792625312E-2</v>
      </c>
      <c r="DP20" s="26">
        <f t="shared" si="54"/>
        <v>-3.1644686243432245E-2</v>
      </c>
      <c r="DQ20" s="26">
        <f t="shared" si="55"/>
        <v>1.6037482677348194E-3</v>
      </c>
      <c r="DR20" s="26">
        <f t="shared" si="56"/>
        <v>-2.1648383721669812E-7</v>
      </c>
      <c r="DS20" s="26">
        <f t="shared" si="57"/>
        <v>8.2964617193567096E-4</v>
      </c>
      <c r="DT20" s="26">
        <f t="shared" si="58"/>
        <v>0.99418957227215021</v>
      </c>
      <c r="DU20" s="26">
        <f t="shared" si="59"/>
        <v>0.97078410408095372</v>
      </c>
      <c r="DV20" s="26">
        <f t="shared" si="60"/>
        <v>0.12078410408095375</v>
      </c>
      <c r="DW20" s="26">
        <f t="shared" si="61"/>
        <v>0.97494389155559946</v>
      </c>
      <c r="DX20" s="26">
        <f t="shared" si="62"/>
        <v>7.8380515315402216E-2</v>
      </c>
      <c r="DY20" s="26">
        <f t="shared" si="63"/>
        <v>-2.7589262869270929E-2</v>
      </c>
      <c r="DZ20" s="26">
        <f t="shared" si="64"/>
        <v>1.2190311590665362E-3</v>
      </c>
      <c r="EA20" s="26">
        <f t="shared" si="65"/>
        <v>-1.0904907672600301E-7</v>
      </c>
      <c r="EB20" s="26">
        <f t="shared" si="66"/>
        <v>6.2974904018131203E-4</v>
      </c>
      <c r="EC20" s="26">
        <f t="shared" si="67"/>
        <v>0.99558032838595134</v>
      </c>
      <c r="ED20" s="26">
        <f t="shared" si="68"/>
        <v>0.97425684309509686</v>
      </c>
      <c r="EE20" s="26">
        <f t="shared" si="69"/>
        <v>-6.8704846050260393E-4</v>
      </c>
      <c r="EF20" s="26">
        <f t="shared" si="70"/>
        <v>-0.97220561188781462</v>
      </c>
      <c r="EG20" s="26">
        <f t="shared" si="71"/>
        <v>0.97423720106533529</v>
      </c>
      <c r="EK20">
        <f t="shared" si="22"/>
        <v>343.2314833941341</v>
      </c>
      <c r="EU20">
        <f t="shared" ref="EU20:EU57" si="110">(EK20*$EO$18)/(DM20*10.73*$EJ$18)</f>
        <v>0.90857485169323537</v>
      </c>
      <c r="EV20">
        <f t="shared" si="72"/>
        <v>1.3557257372589221E-2</v>
      </c>
      <c r="EW20">
        <f t="shared" ref="EW20:EW57" si="111">EXP($ES$18*EV20^$ET$18)</f>
        <v>1.0179354559959644</v>
      </c>
      <c r="EX20">
        <f t="shared" ref="EX20:EX57" si="112">$ER$18*10^-4*EW20</f>
        <v>1.3959501370938935E-2</v>
      </c>
      <c r="EZ20" s="30">
        <v>260.60000000000002</v>
      </c>
      <c r="FA20" s="30">
        <v>1509.8</v>
      </c>
      <c r="FC20" s="37">
        <v>491</v>
      </c>
      <c r="FD20" s="37">
        <v>1000.3</v>
      </c>
    </row>
    <row r="21" spans="3:160">
      <c r="C21" s="6">
        <f t="shared" si="73"/>
        <v>400.34707176288805</v>
      </c>
      <c r="D21">
        <v>315.10000000000002</v>
      </c>
      <c r="E21" s="6">
        <f t="shared" si="23"/>
        <v>429.56417357264814</v>
      </c>
      <c r="F21" s="6">
        <f t="shared" si="24"/>
        <v>-114.46417357264812</v>
      </c>
      <c r="G21" s="6">
        <f t="shared" si="0"/>
        <v>357.72353588144404</v>
      </c>
      <c r="H21" s="6"/>
      <c r="I21" s="6">
        <f>Sheet10!K21</f>
        <v>418.39643552291597</v>
      </c>
      <c r="J21" s="6"/>
      <c r="K21" s="6">
        <f t="shared" si="1"/>
        <v>357.72353588144404</v>
      </c>
      <c r="O21">
        <f t="shared" si="25"/>
        <v>41.951597993852339</v>
      </c>
      <c r="Q21">
        <f t="shared" si="26"/>
        <v>1.0993198147799899</v>
      </c>
      <c r="R21">
        <f t="shared" si="27"/>
        <v>5.2354251972483147E-2</v>
      </c>
      <c r="S21">
        <f t="shared" si="28"/>
        <v>5496.599073899949</v>
      </c>
      <c r="T21">
        <f t="shared" si="74"/>
        <v>30863.403799948213</v>
      </c>
      <c r="U21">
        <f t="shared" si="29"/>
        <v>54461.092305511615</v>
      </c>
      <c r="V21">
        <f t="shared" si="75"/>
        <v>0.88520553165784543</v>
      </c>
      <c r="W21">
        <f t="shared" si="2"/>
        <v>54.006116207951074</v>
      </c>
      <c r="X21">
        <f t="shared" ref="X21:X57" si="113">0.01361*V21*O21</f>
        <v>0.50541805570826248</v>
      </c>
      <c r="Y21">
        <f t="shared" si="76"/>
        <v>49.586602125032094</v>
      </c>
      <c r="Z21">
        <f t="shared" si="30"/>
        <v>54.511534263659335</v>
      </c>
      <c r="AA21">
        <f t="shared" si="3"/>
        <v>1.0993198147799899</v>
      </c>
      <c r="AB21">
        <f t="shared" si="31"/>
        <v>49.586602125032094</v>
      </c>
      <c r="AG21">
        <f t="shared" ref="AG21:AG57" si="114">10.715*(O21+100)^-0.515</f>
        <v>0.83491051016689366</v>
      </c>
      <c r="AH21">
        <f t="shared" ref="AH21:AH57" si="115">5.44*(O21+150)^-0.338</f>
        <v>0.92019547706572158</v>
      </c>
      <c r="AI21">
        <f t="shared" si="32"/>
        <v>1.4854575005142723</v>
      </c>
      <c r="AJ21">
        <f t="shared" si="4"/>
        <v>0</v>
      </c>
      <c r="AK21">
        <f t="shared" si="5"/>
        <v>1.4854575005142723</v>
      </c>
      <c r="AL21">
        <f t="shared" si="77"/>
        <v>1.4854575005142723</v>
      </c>
      <c r="AM21">
        <f t="shared" si="6"/>
        <v>0</v>
      </c>
      <c r="AN21">
        <f t="shared" si="7"/>
        <v>30</v>
      </c>
      <c r="AO21">
        <f t="shared" si="78"/>
        <v>30</v>
      </c>
      <c r="AQ21">
        <f t="shared" si="79"/>
        <v>0.53631714524954133</v>
      </c>
      <c r="AS21">
        <f t="shared" si="33"/>
        <v>0.97320453824697251</v>
      </c>
      <c r="AU21">
        <f t="shared" si="8"/>
        <v>4.0933764907409467</v>
      </c>
      <c r="AV21">
        <f t="shared" si="9"/>
        <v>7.2231098147323562</v>
      </c>
      <c r="AW21">
        <f t="shared" si="80"/>
        <v>11.316486305473303</v>
      </c>
      <c r="AX21">
        <f t="shared" si="34"/>
        <v>0.36171797325121618</v>
      </c>
      <c r="AY21">
        <f t="shared" si="81"/>
        <v>0.63828202674878387</v>
      </c>
      <c r="AZ21">
        <f t="shared" si="10"/>
        <v>-84.14202857572738</v>
      </c>
      <c r="BA21">
        <f t="shared" si="82"/>
        <v>0.13</v>
      </c>
      <c r="BB21">
        <f t="shared" si="83"/>
        <v>8.9948978865090208</v>
      </c>
      <c r="BC21">
        <f t="shared" si="84"/>
        <v>15.872259821084311</v>
      </c>
      <c r="BD21">
        <f t="shared" si="11"/>
        <v>51.799551676597694</v>
      </c>
      <c r="BE21">
        <f t="shared" si="85"/>
        <v>6.8674653026785651E-3</v>
      </c>
      <c r="BF21">
        <f t="shared" si="86"/>
        <v>2.0914251621182811E-3</v>
      </c>
      <c r="BG21">
        <f t="shared" si="87"/>
        <v>0.93291156309841505</v>
      </c>
      <c r="BH21">
        <f t="shared" si="88"/>
        <v>2.2418257473111112E-3</v>
      </c>
      <c r="BI21">
        <f t="shared" si="35"/>
        <v>3.5842200425589964E-2</v>
      </c>
      <c r="BJ21">
        <f t="shared" si="36"/>
        <v>332.21942617605174</v>
      </c>
      <c r="BK21">
        <f t="shared" si="89"/>
        <v>1.07887130015679E-4</v>
      </c>
      <c r="BL21">
        <f t="shared" si="90"/>
        <v>0.13438276244700958</v>
      </c>
      <c r="BM21">
        <f t="shared" si="91"/>
        <v>1.1267746838042465</v>
      </c>
      <c r="BN21">
        <f t="shared" si="92"/>
        <v>0.3453450550970239</v>
      </c>
      <c r="BO21">
        <f t="shared" si="37"/>
        <v>5.1281861577286158E-4</v>
      </c>
      <c r="BP21">
        <f t="shared" si="93"/>
        <v>1.053341877287493</v>
      </c>
      <c r="BQ21">
        <f t="shared" si="94"/>
        <v>0.97299297787163208</v>
      </c>
      <c r="BR21">
        <f t="shared" si="95"/>
        <v>1.0825791154131652</v>
      </c>
      <c r="BS21">
        <f t="shared" si="38"/>
        <v>0.37386334425924694</v>
      </c>
      <c r="BT21">
        <f t="shared" si="39"/>
        <v>0.37386334425924694</v>
      </c>
      <c r="BU21">
        <f t="shared" si="40"/>
        <v>0.37386334425924694</v>
      </c>
      <c r="BV21">
        <f t="shared" si="12"/>
        <v>202.97663139433143</v>
      </c>
      <c r="BW21">
        <f t="shared" si="13"/>
        <v>6.8469980226918512</v>
      </c>
      <c r="BX21">
        <f t="shared" si="14"/>
        <v>1582036.5940236489</v>
      </c>
      <c r="BY21">
        <f t="shared" si="15"/>
        <v>7.9976896280271215E-2</v>
      </c>
      <c r="BZ21">
        <f t="shared" si="16"/>
        <v>1305557.2304237804</v>
      </c>
      <c r="CA21">
        <f t="shared" si="96"/>
        <v>1.6187778227438283E-4</v>
      </c>
      <c r="CB21">
        <f t="shared" si="97"/>
        <v>3.8644035530808115E-6</v>
      </c>
      <c r="CC21">
        <f t="shared" si="98"/>
        <v>-3.9475016681770199</v>
      </c>
      <c r="CD21">
        <f t="shared" si="99"/>
        <v>15.00680677797371</v>
      </c>
      <c r="CE21">
        <f t="shared" si="100"/>
        <v>4.4404135421909335E-3</v>
      </c>
      <c r="CF21">
        <f t="shared" si="17"/>
        <v>19.132146234031911</v>
      </c>
      <c r="CG21" s="20">
        <f t="shared" si="18"/>
        <v>141155904824.62592</v>
      </c>
      <c r="CH21" s="33">
        <f t="shared" si="41"/>
        <v>0.14608550904880049</v>
      </c>
      <c r="CI21" s="33">
        <f t="shared" si="19"/>
        <v>29.217101809760099</v>
      </c>
      <c r="CJ21">
        <f t="shared" si="101"/>
        <v>800</v>
      </c>
      <c r="CK21" s="6">
        <f t="shared" si="20"/>
        <v>429.56417357264814</v>
      </c>
      <c r="CL21" s="20"/>
      <c r="CM21" s="20"/>
      <c r="CN21" s="20"/>
      <c r="CO21" s="20"/>
      <c r="CP21" s="20"/>
      <c r="CQ21" s="20"/>
      <c r="CR21" s="20"/>
      <c r="CS21" s="25">
        <f t="shared" si="21"/>
        <v>0.53631714524954133</v>
      </c>
      <c r="CT21" s="26">
        <v>0.8</v>
      </c>
      <c r="CU21" s="26">
        <f t="shared" si="102"/>
        <v>9.955387008694612E-2</v>
      </c>
      <c r="CV21" s="26">
        <f t="shared" si="42"/>
        <v>-3.5042100456084635E-2</v>
      </c>
      <c r="CW21" s="26">
        <f t="shared" si="103"/>
        <v>1.9665947382781286E-3</v>
      </c>
      <c r="CX21" s="26">
        <f t="shared" si="104"/>
        <v>-3.6047251672764643E-7</v>
      </c>
      <c r="CY21" s="26">
        <f t="shared" si="43"/>
        <v>1.0186863486988918E-3</v>
      </c>
      <c r="CZ21" s="26">
        <f t="shared" si="44"/>
        <v>0.99287965903745534</v>
      </c>
      <c r="DA21" s="26">
        <f t="shared" si="45"/>
        <v>0.96793628770927254</v>
      </c>
      <c r="DB21" s="26">
        <f t="shared" si="46"/>
        <v>0.16793628770927249</v>
      </c>
      <c r="DC21" s="26">
        <v>0.85</v>
      </c>
      <c r="DD21" s="26">
        <f t="shared" si="47"/>
        <v>9.3697760081831644E-2</v>
      </c>
      <c r="DE21" s="26">
        <f t="shared" si="48"/>
        <v>-3.2980800429256128E-2</v>
      </c>
      <c r="DF21" s="26">
        <f t="shared" si="49"/>
        <v>1.7420354775058858E-3</v>
      </c>
      <c r="DG21" s="26">
        <f t="shared" si="50"/>
        <v>-2.662119000013442E-7</v>
      </c>
      <c r="DH21" s="26">
        <f t="shared" si="51"/>
        <v>9.0163469393308581E-4</v>
      </c>
      <c r="DI21" s="26">
        <f t="shared" si="105"/>
        <v>0.9936901374757231</v>
      </c>
      <c r="DJ21" s="26">
        <f t="shared" si="106"/>
        <v>0.96965744676311694</v>
      </c>
      <c r="DK21" s="26">
        <f t="shared" si="107"/>
        <v>0.11965744676311696</v>
      </c>
      <c r="DL21" s="26">
        <f t="shared" si="108"/>
        <v>-0.96557681892311198</v>
      </c>
      <c r="DM21" s="26">
        <f t="shared" si="109"/>
        <v>0.97392328027983155</v>
      </c>
      <c r="DN21" s="26">
        <f t="shared" si="52"/>
        <v>0.85</v>
      </c>
      <c r="DO21" s="26">
        <f t="shared" si="53"/>
        <v>9.3697760081831644E-2</v>
      </c>
      <c r="DP21" s="26">
        <f t="shared" si="54"/>
        <v>-3.2980800429256128E-2</v>
      </c>
      <c r="DQ21" s="26">
        <f t="shared" si="55"/>
        <v>1.7420354775058858E-3</v>
      </c>
      <c r="DR21" s="26">
        <f t="shared" si="56"/>
        <v>-2.662119000013442E-7</v>
      </c>
      <c r="DS21" s="26">
        <f t="shared" si="57"/>
        <v>9.0163469393308591E-4</v>
      </c>
      <c r="DT21" s="26">
        <f t="shared" si="58"/>
        <v>0.9936901374757231</v>
      </c>
      <c r="DU21" s="26">
        <f t="shared" si="59"/>
        <v>0.96965744676311694</v>
      </c>
      <c r="DV21" s="26">
        <f t="shared" si="60"/>
        <v>0.11965744676311696</v>
      </c>
      <c r="DW21" s="26">
        <f t="shared" si="61"/>
        <v>0.97392328027983155</v>
      </c>
      <c r="DX21" s="26">
        <f t="shared" si="62"/>
        <v>8.177553374293868E-2</v>
      </c>
      <c r="DY21" s="26">
        <f t="shared" si="63"/>
        <v>-2.8784279965884948E-2</v>
      </c>
      <c r="DZ21" s="26">
        <f t="shared" si="64"/>
        <v>1.3269218713040849E-3</v>
      </c>
      <c r="EA21" s="26">
        <f t="shared" si="65"/>
        <v>-1.3480262766035966E-7</v>
      </c>
      <c r="EB21" s="26">
        <f t="shared" si="66"/>
        <v>6.8575271125606921E-4</v>
      </c>
      <c r="EC21" s="26">
        <f t="shared" si="67"/>
        <v>0.99519010622624748</v>
      </c>
      <c r="ED21" s="26">
        <f t="shared" si="68"/>
        <v>0.97322523102160663</v>
      </c>
      <c r="EE21" s="26">
        <f t="shared" si="69"/>
        <v>-6.9804925822491981E-4</v>
      </c>
      <c r="EF21" s="26">
        <f t="shared" si="70"/>
        <v>-0.97120973355100615</v>
      </c>
      <c r="EG21" s="26">
        <f t="shared" si="71"/>
        <v>0.97320453824697251</v>
      </c>
      <c r="EK21">
        <f t="shared" si="22"/>
        <v>357.72353588144404</v>
      </c>
      <c r="EU21">
        <f t="shared" si="110"/>
        <v>0.94792938198539056</v>
      </c>
      <c r="EV21">
        <f t="shared" si="72"/>
        <v>1.4144484165135585E-2</v>
      </c>
      <c r="EW21">
        <f t="shared" si="111"/>
        <v>1.0189738767051357</v>
      </c>
      <c r="EX21">
        <f t="shared" si="112"/>
        <v>1.3973741797704605E-2</v>
      </c>
      <c r="EZ21" s="30">
        <v>355.1</v>
      </c>
      <c r="FA21" s="30">
        <v>2140.4</v>
      </c>
      <c r="FC21" s="37">
        <v>802</v>
      </c>
      <c r="FD21" s="37">
        <v>1750.1</v>
      </c>
    </row>
    <row r="22" spans="3:160">
      <c r="C22" s="6">
        <f t="shared" si="73"/>
        <v>429.56417357264814</v>
      </c>
      <c r="D22">
        <v>315.2</v>
      </c>
      <c r="E22" s="6">
        <f t="shared" si="23"/>
        <v>459.11307275918443</v>
      </c>
      <c r="F22" s="6">
        <f t="shared" si="24"/>
        <v>-143.91307275918444</v>
      </c>
      <c r="G22" s="6">
        <f t="shared" si="0"/>
        <v>372.38208678632407</v>
      </c>
      <c r="H22" s="6"/>
      <c r="I22" s="6">
        <f>Sheet10!K22</f>
        <v>449.65758659563733</v>
      </c>
      <c r="J22" s="6"/>
      <c r="K22" s="6">
        <f t="shared" si="1"/>
        <v>372.38208678632407</v>
      </c>
      <c r="O22">
        <f t="shared" si="25"/>
        <v>43.999859700990015</v>
      </c>
      <c r="Q22">
        <f t="shared" si="26"/>
        <v>1.1002961012403505</v>
      </c>
      <c r="R22">
        <f t="shared" si="27"/>
        <v>5.0239643694148926E-2</v>
      </c>
      <c r="S22">
        <f t="shared" si="28"/>
        <v>5501.4805062017522</v>
      </c>
      <c r="T22">
        <f t="shared" si="74"/>
        <v>30890.813042322839</v>
      </c>
      <c r="U22">
        <f t="shared" si="29"/>
        <v>51746.868247834755</v>
      </c>
      <c r="V22">
        <f t="shared" si="75"/>
        <v>0.88497144460560118</v>
      </c>
      <c r="W22">
        <f t="shared" si="2"/>
        <v>54.006116207951074</v>
      </c>
      <c r="X22">
        <f t="shared" si="113"/>
        <v>0.52995461006161348</v>
      </c>
      <c r="Y22">
        <f t="shared" si="76"/>
        <v>49.564904171281562</v>
      </c>
      <c r="Z22">
        <f t="shared" si="30"/>
        <v>54.536070818012689</v>
      </c>
      <c r="AA22">
        <f t="shared" si="3"/>
        <v>1.1002961012403505</v>
      </c>
      <c r="AB22">
        <f t="shared" si="31"/>
        <v>49.564904171281562</v>
      </c>
      <c r="AG22">
        <f t="shared" si="114"/>
        <v>0.8287732209804235</v>
      </c>
      <c r="AH22">
        <f t="shared" si="115"/>
        <v>0.9169001022062051</v>
      </c>
      <c r="AI22">
        <f t="shared" si="32"/>
        <v>1.471498865802249</v>
      </c>
      <c r="AJ22">
        <f t="shared" si="4"/>
        <v>0</v>
      </c>
      <c r="AK22">
        <f t="shared" si="5"/>
        <v>1.471498865802249</v>
      </c>
      <c r="AL22">
        <f t="shared" si="77"/>
        <v>1.471498865802249</v>
      </c>
      <c r="AM22">
        <f t="shared" si="6"/>
        <v>0</v>
      </c>
      <c r="AN22">
        <f t="shared" si="7"/>
        <v>30</v>
      </c>
      <c r="AO22">
        <f t="shared" si="78"/>
        <v>30</v>
      </c>
      <c r="AQ22">
        <f t="shared" si="79"/>
        <v>0.55829398318789214</v>
      </c>
      <c r="AS22">
        <f t="shared" si="33"/>
        <v>0.97216500510437354</v>
      </c>
      <c r="AU22">
        <f t="shared" si="8"/>
        <v>4.0970117459154096</v>
      </c>
      <c r="AV22">
        <f t="shared" si="9"/>
        <v>6.8631255103337416</v>
      </c>
      <c r="AW22">
        <f t="shared" si="80"/>
        <v>10.960137256249151</v>
      </c>
      <c r="AX22">
        <f t="shared" si="34"/>
        <v>0.37381025895267989</v>
      </c>
      <c r="AY22">
        <f t="shared" si="81"/>
        <v>0.62618974104732006</v>
      </c>
      <c r="AZ22">
        <f t="shared" si="10"/>
        <v>-78.859914612891075</v>
      </c>
      <c r="BA22">
        <f t="shared" si="82"/>
        <v>0.13</v>
      </c>
      <c r="BB22">
        <f t="shared" si="83"/>
        <v>9.001901070545216</v>
      </c>
      <c r="BC22">
        <f t="shared" si="84"/>
        <v>15.079570357676754</v>
      </c>
      <c r="BD22">
        <f t="shared" si="11"/>
        <v>51.788217291820985</v>
      </c>
      <c r="BE22">
        <f t="shared" si="85"/>
        <v>6.8036771046249373E-3</v>
      </c>
      <c r="BF22">
        <f t="shared" si="86"/>
        <v>2.0899057386624658E-3</v>
      </c>
      <c r="BG22">
        <f t="shared" si="87"/>
        <v>0.93351836718836689</v>
      </c>
      <c r="BH22">
        <f t="shared" si="88"/>
        <v>2.2387408883630042E-3</v>
      </c>
      <c r="BI22">
        <f t="shared" si="35"/>
        <v>3.5820747219046357E-2</v>
      </c>
      <c r="BJ22">
        <f t="shared" si="36"/>
        <v>322.50492529781354</v>
      </c>
      <c r="BK22">
        <f t="shared" si="89"/>
        <v>1.1107038810637727E-4</v>
      </c>
      <c r="BL22">
        <f t="shared" si="90"/>
        <v>0.13846703295789425</v>
      </c>
      <c r="BM22">
        <f t="shared" si="91"/>
        <v>1.1307705565109472</v>
      </c>
      <c r="BN22">
        <f t="shared" si="92"/>
        <v>0.34993384389412285</v>
      </c>
      <c r="BO22">
        <f t="shared" si="37"/>
        <v>4.8571030091751664E-4</v>
      </c>
      <c r="BP22">
        <f t="shared" si="93"/>
        <v>1.0551751050219484</v>
      </c>
      <c r="BQ22">
        <f t="shared" si="94"/>
        <v>0.97440073147392336</v>
      </c>
      <c r="BR22">
        <f t="shared" si="95"/>
        <v>1.082896462347521</v>
      </c>
      <c r="BS22">
        <f t="shared" si="38"/>
        <v>0.37894212160861529</v>
      </c>
      <c r="BT22">
        <f t="shared" si="39"/>
        <v>0.37894212160861529</v>
      </c>
      <c r="BU22">
        <f t="shared" si="40"/>
        <v>0.37894212160861529</v>
      </c>
      <c r="BV22">
        <f t="shared" si="12"/>
        <v>203.06799457491223</v>
      </c>
      <c r="BW22">
        <f t="shared" si="13"/>
        <v>6.7795064652369934</v>
      </c>
      <c r="BX22">
        <f t="shared" si="14"/>
        <v>1582216.5822425587</v>
      </c>
      <c r="BY22">
        <f t="shared" si="15"/>
        <v>8.1655526000895221E-2</v>
      </c>
      <c r="BZ22">
        <f t="shared" si="16"/>
        <v>1278863.7774112683</v>
      </c>
      <c r="CA22">
        <f t="shared" si="96"/>
        <v>1.6187778227438283E-4</v>
      </c>
      <c r="CB22">
        <f t="shared" si="97"/>
        <v>3.9450644307188943E-6</v>
      </c>
      <c r="CC22">
        <f t="shared" si="98"/>
        <v>-3.9461475495768958</v>
      </c>
      <c r="CD22">
        <f t="shared" si="99"/>
        <v>15.003739171873471</v>
      </c>
      <c r="CE22">
        <f t="shared" si="100"/>
        <v>4.442229467142283E-3</v>
      </c>
      <c r="CF22">
        <f t="shared" si="17"/>
        <v>19.395720968672947</v>
      </c>
      <c r="CG22" s="20">
        <f t="shared" si="18"/>
        <v>139326330214.78668</v>
      </c>
      <c r="CH22" s="33">
        <f t="shared" si="41"/>
        <v>0.14774449593268132</v>
      </c>
      <c r="CI22" s="33">
        <f t="shared" si="19"/>
        <v>29.548899186536264</v>
      </c>
      <c r="CJ22">
        <f t="shared" si="101"/>
        <v>1000</v>
      </c>
      <c r="CK22" s="6">
        <f t="shared" si="20"/>
        <v>459.11307275918443</v>
      </c>
      <c r="CL22" s="20"/>
      <c r="CM22" s="20"/>
      <c r="CN22" s="20"/>
      <c r="CO22" s="20"/>
      <c r="CP22" s="20"/>
      <c r="CQ22" s="20"/>
      <c r="CR22" s="20"/>
      <c r="CS22" s="25">
        <f t="shared" si="21"/>
        <v>0.55829398318789214</v>
      </c>
      <c r="CT22" s="26">
        <v>0.8</v>
      </c>
      <c r="CU22" s="26">
        <f t="shared" si="102"/>
        <v>0.10363332062925247</v>
      </c>
      <c r="CV22" s="26">
        <f t="shared" si="42"/>
        <v>-3.6478031732129247E-2</v>
      </c>
      <c r="CW22" s="26">
        <f t="shared" si="103"/>
        <v>2.1310684811914173E-3</v>
      </c>
      <c r="CX22" s="26">
        <f t="shared" si="104"/>
        <v>-4.4063449333977894E-7</v>
      </c>
      <c r="CY22" s="26">
        <f t="shared" si="43"/>
        <v>1.1045379682614524E-3</v>
      </c>
      <c r="CZ22" s="26">
        <f t="shared" si="44"/>
        <v>0.99228646044927027</v>
      </c>
      <c r="DA22" s="26">
        <f t="shared" si="45"/>
        <v>0.96674949545451339</v>
      </c>
      <c r="DB22" s="26">
        <f t="shared" si="46"/>
        <v>0.16674949545451334</v>
      </c>
      <c r="DC22" s="26">
        <v>0.85</v>
      </c>
      <c r="DD22" s="26">
        <f t="shared" si="47"/>
        <v>9.7537242945178806E-2</v>
      </c>
      <c r="DE22" s="26">
        <f t="shared" si="48"/>
        <v>-3.4332265159651057E-2</v>
      </c>
      <c r="DF22" s="26">
        <f t="shared" si="49"/>
        <v>1.8877284816090066E-3</v>
      </c>
      <c r="DG22" s="26">
        <f t="shared" si="50"/>
        <v>-3.2541217495019023E-7</v>
      </c>
      <c r="DH22" s="26">
        <f t="shared" si="51"/>
        <v>9.7755578985686043E-4</v>
      </c>
      <c r="DI22" s="26">
        <f t="shared" si="105"/>
        <v>0.99316422749332856</v>
      </c>
      <c r="DJ22" s="26">
        <f t="shared" si="106"/>
        <v>0.96852666217499772</v>
      </c>
      <c r="DK22" s="26">
        <f t="shared" si="107"/>
        <v>0.11852666217499774</v>
      </c>
      <c r="DL22" s="26">
        <f t="shared" si="108"/>
        <v>-0.96445666559031329</v>
      </c>
      <c r="DM22" s="26">
        <f t="shared" si="109"/>
        <v>0.97289475142198467</v>
      </c>
      <c r="DN22" s="26">
        <f t="shared" si="52"/>
        <v>0.85</v>
      </c>
      <c r="DO22" s="26">
        <f t="shared" si="53"/>
        <v>9.7537242945178806E-2</v>
      </c>
      <c r="DP22" s="26">
        <f t="shared" si="54"/>
        <v>-3.4332265159651057E-2</v>
      </c>
      <c r="DQ22" s="26">
        <f t="shared" si="55"/>
        <v>1.8877284816090066E-3</v>
      </c>
      <c r="DR22" s="26">
        <f t="shared" si="56"/>
        <v>-3.2541217495019023E-7</v>
      </c>
      <c r="DS22" s="26">
        <f t="shared" si="57"/>
        <v>9.7755578985686043E-4</v>
      </c>
      <c r="DT22" s="26">
        <f t="shared" si="58"/>
        <v>0.99316422749332856</v>
      </c>
      <c r="DU22" s="26">
        <f t="shared" si="59"/>
        <v>0.96852666217499772</v>
      </c>
      <c r="DV22" s="26">
        <f t="shared" si="60"/>
        <v>0.11852666217499774</v>
      </c>
      <c r="DW22" s="26">
        <f t="shared" si="61"/>
        <v>0.97289475142198467</v>
      </c>
      <c r="DX22" s="26">
        <f t="shared" si="62"/>
        <v>8.5216470108637629E-2</v>
      </c>
      <c r="DY22" s="26">
        <f t="shared" si="63"/>
        <v>-2.9995459779231327E-2</v>
      </c>
      <c r="DZ22" s="26">
        <f t="shared" si="64"/>
        <v>1.4409392087270461E-3</v>
      </c>
      <c r="EA22" s="26">
        <f t="shared" si="65"/>
        <v>-1.6565293072967848E-7</v>
      </c>
      <c r="EB22" s="26">
        <f t="shared" si="66"/>
        <v>7.4498386127950405E-4</v>
      </c>
      <c r="EC22" s="26">
        <f t="shared" si="67"/>
        <v>0.99477789133905248</v>
      </c>
      <c r="ED22" s="26">
        <f t="shared" si="68"/>
        <v>0.97218673855703164</v>
      </c>
      <c r="EE22" s="26">
        <f t="shared" si="69"/>
        <v>-7.0801286495303373E-4</v>
      </c>
      <c r="EF22" s="26">
        <f t="shared" si="70"/>
        <v>-0.97021779742678937</v>
      </c>
      <c r="EG22" s="26">
        <f t="shared" si="71"/>
        <v>0.97216500510437354</v>
      </c>
      <c r="EK22">
        <f t="shared" si="22"/>
        <v>372.38208678632407</v>
      </c>
      <c r="EU22">
        <f t="shared" si="110"/>
        <v>0.98781618593877618</v>
      </c>
      <c r="EV22">
        <f t="shared" si="72"/>
        <v>1.473965325435074E-2</v>
      </c>
      <c r="EW22">
        <f t="shared" si="111"/>
        <v>1.0200414074908728</v>
      </c>
      <c r="EX22">
        <f t="shared" si="112"/>
        <v>1.3988381426749097E-2</v>
      </c>
      <c r="EZ22" s="30">
        <v>472.9</v>
      </c>
      <c r="FA22" s="30">
        <v>3019.3</v>
      </c>
      <c r="FC22" s="37">
        <v>1124.9000000000001</v>
      </c>
      <c r="FD22" s="37">
        <v>2538.3000000000002</v>
      </c>
    </row>
    <row r="23" spans="3:160">
      <c r="C23" s="6">
        <f t="shared" si="73"/>
        <v>459.11307275918443</v>
      </c>
      <c r="D23">
        <v>315.3</v>
      </c>
      <c r="E23" s="6">
        <f t="shared" si="23"/>
        <v>488.99284649198796</v>
      </c>
      <c r="F23" s="6">
        <f t="shared" si="24"/>
        <v>-173.69284649198795</v>
      </c>
      <c r="G23" s="6">
        <f t="shared" si="0"/>
        <v>387.20653637959219</v>
      </c>
      <c r="H23" s="6"/>
      <c r="I23" s="6">
        <f>Sheet10!K23</f>
        <v>481.58323345560694</v>
      </c>
      <c r="J23" s="6"/>
      <c r="K23" s="6">
        <f t="shared" si="1"/>
        <v>387.20653637959219</v>
      </c>
      <c r="O23">
        <f t="shared" si="25"/>
        <v>46.086695480511302</v>
      </c>
      <c r="Q23">
        <f t="shared" si="26"/>
        <v>1.101290773703075</v>
      </c>
      <c r="R23">
        <f t="shared" si="27"/>
        <v>4.8264194408031355E-2</v>
      </c>
      <c r="S23">
        <f t="shared" si="28"/>
        <v>5506.4538685153748</v>
      </c>
      <c r="T23">
        <f t="shared" si="74"/>
        <v>30918.73847171383</v>
      </c>
      <c r="U23">
        <f t="shared" si="29"/>
        <v>49208.556858563505</v>
      </c>
      <c r="V23">
        <f t="shared" si="75"/>
        <v>0.88473294908794153</v>
      </c>
      <c r="W23">
        <f t="shared" si="2"/>
        <v>54.006116207951074</v>
      </c>
      <c r="X23">
        <f t="shared" si="113"/>
        <v>0.5549398290642551</v>
      </c>
      <c r="Y23">
        <f t="shared" si="76"/>
        <v>49.542824964886002</v>
      </c>
      <c r="Z23">
        <f t="shared" si="30"/>
        <v>54.561056037015327</v>
      </c>
      <c r="AA23">
        <f t="shared" si="3"/>
        <v>1.101290773703075</v>
      </c>
      <c r="AB23">
        <f t="shared" si="31"/>
        <v>49.542824964886002</v>
      </c>
      <c r="AG23">
        <f t="shared" si="114"/>
        <v>0.82265488841009604</v>
      </c>
      <c r="AH23">
        <f t="shared" si="115"/>
        <v>0.91359020051584527</v>
      </c>
      <c r="AI23">
        <f t="shared" si="32"/>
        <v>1.4576117931306198</v>
      </c>
      <c r="AJ23">
        <f t="shared" si="4"/>
        <v>0</v>
      </c>
      <c r="AK23">
        <f t="shared" si="5"/>
        <v>1.4576117931306198</v>
      </c>
      <c r="AL23">
        <f t="shared" si="77"/>
        <v>1.4576117931306198</v>
      </c>
      <c r="AM23">
        <f t="shared" si="6"/>
        <v>0</v>
      </c>
      <c r="AN23">
        <f t="shared" si="7"/>
        <v>30</v>
      </c>
      <c r="AO23">
        <f t="shared" si="78"/>
        <v>30</v>
      </c>
      <c r="AQ23">
        <f t="shared" si="79"/>
        <v>0.58051954479698975</v>
      </c>
      <c r="AS23">
        <f t="shared" si="33"/>
        <v>0.97111887070697911</v>
      </c>
      <c r="AU23">
        <f t="shared" si="8"/>
        <v>4.1007154623591262</v>
      </c>
      <c r="AV23">
        <f t="shared" si="9"/>
        <v>6.5264722936512589</v>
      </c>
      <c r="AW23">
        <f t="shared" si="80"/>
        <v>10.627187756010386</v>
      </c>
      <c r="AX23">
        <f t="shared" si="34"/>
        <v>0.3858702374049896</v>
      </c>
      <c r="AY23">
        <f t="shared" si="81"/>
        <v>0.6141297625950104</v>
      </c>
      <c r="AZ23">
        <f t="shared" si="10"/>
        <v>-74.07735938283615</v>
      </c>
      <c r="BA23">
        <f t="shared" si="82"/>
        <v>0.13</v>
      </c>
      <c r="BB23">
        <f t="shared" si="83"/>
        <v>9.0090352565457099</v>
      </c>
      <c r="BC23">
        <f t="shared" si="84"/>
        <v>14.338283046965447</v>
      </c>
      <c r="BD23">
        <f t="shared" si="11"/>
        <v>51.776681204688614</v>
      </c>
      <c r="BE23">
        <f t="shared" si="85"/>
        <v>6.7402190675908491E-3</v>
      </c>
      <c r="BF23">
        <f t="shared" si="86"/>
        <v>2.0883896395836399E-3</v>
      </c>
      <c r="BG23">
        <f t="shared" si="87"/>
        <v>0.93412234971504493</v>
      </c>
      <c r="BH23">
        <f t="shared" si="88"/>
        <v>2.2356703489866243E-3</v>
      </c>
      <c r="BI23">
        <f t="shared" si="35"/>
        <v>3.5799967083891639E-2</v>
      </c>
      <c r="BJ23">
        <f t="shared" si="36"/>
        <v>313.22167222686812</v>
      </c>
      <c r="BK23">
        <f t="shared" si="89"/>
        <v>1.1429594519871387E-4</v>
      </c>
      <c r="BL23">
        <f t="shared" si="90"/>
        <v>0.14262065509543445</v>
      </c>
      <c r="BM23">
        <f t="shared" si="91"/>
        <v>1.1348344545749782</v>
      </c>
      <c r="BN23">
        <f t="shared" si="92"/>
        <v>0.35450711588341638</v>
      </c>
      <c r="BO23">
        <f t="shared" si="37"/>
        <v>4.6041139709943833E-4</v>
      </c>
      <c r="BP23">
        <f t="shared" si="93"/>
        <v>1.0568890395098083</v>
      </c>
      <c r="BQ23">
        <f t="shared" si="94"/>
        <v>0.97571651736804998</v>
      </c>
      <c r="BR23">
        <f t="shared" si="95"/>
        <v>1.0831927313895613</v>
      </c>
      <c r="BS23">
        <f t="shared" si="38"/>
        <v>0.38399953115079349</v>
      </c>
      <c r="BT23">
        <f t="shared" si="39"/>
        <v>0.38399953115079349</v>
      </c>
      <c r="BU23">
        <f t="shared" si="40"/>
        <v>0.38399953115079349</v>
      </c>
      <c r="BV23">
        <f t="shared" si="12"/>
        <v>203.16102838245976</v>
      </c>
      <c r="BW23">
        <f t="shared" si="13"/>
        <v>6.7107541564790969</v>
      </c>
      <c r="BX23">
        <f t="shared" si="14"/>
        <v>1582399.6608583925</v>
      </c>
      <c r="BY23">
        <f t="shared" si="15"/>
        <v>8.3352345492299376E-2</v>
      </c>
      <c r="BZ23">
        <f t="shared" si="16"/>
        <v>1252974.6703564883</v>
      </c>
      <c r="CA23">
        <f t="shared" si="96"/>
        <v>1.6187778227438283E-4</v>
      </c>
      <c r="CB23">
        <f t="shared" si="97"/>
        <v>4.0265778066882811E-6</v>
      </c>
      <c r="CC23">
        <f t="shared" si="98"/>
        <v>-3.9447862449677888</v>
      </c>
      <c r="CD23">
        <f t="shared" si="99"/>
        <v>15.00064652621862</v>
      </c>
      <c r="CE23">
        <f t="shared" si="100"/>
        <v>4.4440613425650918E-3</v>
      </c>
      <c r="CF23">
        <f t="shared" si="17"/>
        <v>19.6578154534078</v>
      </c>
      <c r="CG23" s="20">
        <f t="shared" si="18"/>
        <v>137557231744.04071</v>
      </c>
      <c r="CH23" s="33">
        <f t="shared" si="41"/>
        <v>0.1493988686640175</v>
      </c>
      <c r="CI23" s="33">
        <f t="shared" si="19"/>
        <v>29.8797737328035</v>
      </c>
      <c r="CJ23">
        <f t="shared" si="101"/>
        <v>1200</v>
      </c>
      <c r="CK23" s="6">
        <f t="shared" si="20"/>
        <v>488.99284649198796</v>
      </c>
      <c r="CL23" s="20"/>
      <c r="CM23" s="20"/>
      <c r="CN23" s="20"/>
      <c r="CO23" s="20"/>
      <c r="CP23" s="20"/>
      <c r="CQ23" s="20"/>
      <c r="CR23" s="20"/>
      <c r="CS23" s="25">
        <f t="shared" si="21"/>
        <v>0.58051954479698975</v>
      </c>
      <c r="CT23" s="26">
        <v>0.8</v>
      </c>
      <c r="CU23" s="26">
        <f t="shared" si="102"/>
        <v>0.10775894050294123</v>
      </c>
      <c r="CV23" s="26">
        <f t="shared" si="42"/>
        <v>-3.7930214213143382E-2</v>
      </c>
      <c r="CW23" s="26">
        <f t="shared" si="103"/>
        <v>2.304120580570695E-3</v>
      </c>
      <c r="CX23" s="26">
        <f t="shared" si="104"/>
        <v>-5.356091459148385E-7</v>
      </c>
      <c r="CY23" s="26">
        <f t="shared" si="43"/>
        <v>1.1949764558323549E-3</v>
      </c>
      <c r="CZ23" s="26">
        <f t="shared" si="44"/>
        <v>0.99166270537805512</v>
      </c>
      <c r="DA23" s="26">
        <f t="shared" si="45"/>
        <v>0.96555945556162703</v>
      </c>
      <c r="DB23" s="26">
        <f t="shared" si="46"/>
        <v>0.16555945556162699</v>
      </c>
      <c r="DC23" s="26">
        <v>0.85</v>
      </c>
      <c r="DD23" s="26">
        <f t="shared" si="47"/>
        <v>0.10142017929688586</v>
      </c>
      <c r="DE23" s="26">
        <f t="shared" si="48"/>
        <v>-3.5699025141782005E-2</v>
      </c>
      <c r="DF23" s="26">
        <f t="shared" si="49"/>
        <v>2.041020306664699E-3</v>
      </c>
      <c r="DG23" s="26">
        <f t="shared" si="50"/>
        <v>-3.95551732172182E-7</v>
      </c>
      <c r="DH23" s="26">
        <f t="shared" si="51"/>
        <v>1.0575223080860313E-3</v>
      </c>
      <c r="DI23" s="26">
        <f t="shared" si="105"/>
        <v>0.99261118843449225</v>
      </c>
      <c r="DJ23" s="26">
        <f t="shared" si="106"/>
        <v>0.96739209919164015</v>
      </c>
      <c r="DK23" s="26">
        <f t="shared" si="107"/>
        <v>0.11739209919164018</v>
      </c>
      <c r="DL23" s="26">
        <f t="shared" si="108"/>
        <v>-0.9633471273997376</v>
      </c>
      <c r="DM23" s="26">
        <f t="shared" si="109"/>
        <v>0.97185856567456053</v>
      </c>
      <c r="DN23" s="26">
        <f t="shared" si="52"/>
        <v>0.85</v>
      </c>
      <c r="DO23" s="26">
        <f t="shared" si="53"/>
        <v>0.10142017929688586</v>
      </c>
      <c r="DP23" s="26">
        <f t="shared" si="54"/>
        <v>-3.5699025141782005E-2</v>
      </c>
      <c r="DQ23" s="26">
        <f t="shared" si="55"/>
        <v>2.041020306664699E-3</v>
      </c>
      <c r="DR23" s="26">
        <f t="shared" si="56"/>
        <v>-3.95551732172182E-7</v>
      </c>
      <c r="DS23" s="26">
        <f t="shared" si="57"/>
        <v>1.0575223080860315E-3</v>
      </c>
      <c r="DT23" s="26">
        <f t="shared" si="58"/>
        <v>0.99261118843449225</v>
      </c>
      <c r="DU23" s="26">
        <f t="shared" si="59"/>
        <v>0.96739209919164015</v>
      </c>
      <c r="DV23" s="26">
        <f t="shared" si="60"/>
        <v>0.11739209919164018</v>
      </c>
      <c r="DW23" s="26">
        <f t="shared" si="61"/>
        <v>0.97185856567456053</v>
      </c>
      <c r="DX23" s="26">
        <f t="shared" si="62"/>
        <v>8.8703393114117554E-2</v>
      </c>
      <c r="DY23" s="26">
        <f t="shared" si="63"/>
        <v>-3.1222826491685049E-2</v>
      </c>
      <c r="DZ23" s="26">
        <f t="shared" si="64"/>
        <v>1.5612736984623021E-3</v>
      </c>
      <c r="EA23" s="26">
        <f t="shared" si="65"/>
        <v>-2.0243359391658275E-7</v>
      </c>
      <c r="EB23" s="26">
        <f t="shared" si="66"/>
        <v>8.0754942661966881E-4</v>
      </c>
      <c r="EC23" s="26">
        <f t="shared" si="67"/>
        <v>0.99434302280049791</v>
      </c>
      <c r="ED23" s="26">
        <f t="shared" si="68"/>
        <v>0.97114163077829685</v>
      </c>
      <c r="EE23" s="26">
        <f t="shared" si="69"/>
        <v>-7.1693489626367679E-4</v>
      </c>
      <c r="EF23" s="26">
        <f t="shared" si="70"/>
        <v>-0.96923046348116126</v>
      </c>
      <c r="EG23" s="26">
        <f t="shared" si="71"/>
        <v>0.97111887070697911</v>
      </c>
      <c r="EK23">
        <f t="shared" si="22"/>
        <v>387.20653637959219</v>
      </c>
      <c r="EU23">
        <f t="shared" si="110"/>
        <v>1.0282360599319638</v>
      </c>
      <c r="EV23">
        <f t="shared" si="72"/>
        <v>1.5342776523360486E-2</v>
      </c>
      <c r="EW23">
        <f t="shared" si="111"/>
        <v>1.0211383234594611</v>
      </c>
      <c r="EX23">
        <f t="shared" si="112"/>
        <v>1.4003424030754212E-2</v>
      </c>
      <c r="EZ23" s="30">
        <v>591.20000000000005</v>
      </c>
      <c r="FA23" s="30">
        <v>3745.5</v>
      </c>
      <c r="FC23" s="37">
        <v>1603.3</v>
      </c>
      <c r="FD23" s="37">
        <v>3672.7</v>
      </c>
    </row>
    <row r="24" spans="3:160">
      <c r="C24" s="6">
        <f t="shared" si="73"/>
        <v>488.99284649198796</v>
      </c>
      <c r="D24">
        <v>315.39999999999998</v>
      </c>
      <c r="E24" s="6">
        <f t="shared" si="23"/>
        <v>519.20283877081943</v>
      </c>
      <c r="F24" s="6">
        <f t="shared" si="24"/>
        <v>-203.80283877081945</v>
      </c>
      <c r="G24" s="6">
        <f t="shared" si="0"/>
        <v>402.19642324599397</v>
      </c>
      <c r="H24" s="6"/>
      <c r="I24" s="6">
        <f>Sheet10!K24</f>
        <v>514.17669429392686</v>
      </c>
      <c r="J24" s="6"/>
      <c r="K24" s="6">
        <f t="shared" si="1"/>
        <v>402.19642324599397</v>
      </c>
      <c r="O24">
        <f t="shared" si="25"/>
        <v>48.212067560172848</v>
      </c>
      <c r="Q24">
        <f t="shared" si="26"/>
        <v>1.102303814164346</v>
      </c>
      <c r="R24">
        <f t="shared" si="27"/>
        <v>4.6415026868231186E-2</v>
      </c>
      <c r="S24">
        <f t="shared" si="28"/>
        <v>5511.5190708217297</v>
      </c>
      <c r="T24">
        <f t="shared" si="74"/>
        <v>30947.179582664012</v>
      </c>
      <c r="U24">
        <f t="shared" si="29"/>
        <v>46829.961529396984</v>
      </c>
      <c r="V24">
        <f t="shared" si="75"/>
        <v>0.88449004942169451</v>
      </c>
      <c r="W24">
        <f t="shared" si="2"/>
        <v>54.006116207951074</v>
      </c>
      <c r="X24">
        <f t="shared" si="113"/>
        <v>0.58037250959885345</v>
      </c>
      <c r="Y24">
        <f t="shared" si="76"/>
        <v>49.520366360096304</v>
      </c>
      <c r="Z24">
        <f t="shared" si="30"/>
        <v>54.586488717549926</v>
      </c>
      <c r="AA24">
        <f t="shared" si="3"/>
        <v>1.102303814164346</v>
      </c>
      <c r="AB24">
        <f t="shared" si="31"/>
        <v>49.520366360096304</v>
      </c>
      <c r="AG24">
        <f t="shared" si="114"/>
        <v>0.81655818986569573</v>
      </c>
      <c r="AH24">
        <f t="shared" si="115"/>
        <v>0.91026727291213338</v>
      </c>
      <c r="AI24">
        <f t="shared" si="32"/>
        <v>1.4438023904299537</v>
      </c>
      <c r="AJ24">
        <f t="shared" si="4"/>
        <v>0</v>
      </c>
      <c r="AK24">
        <f t="shared" si="5"/>
        <v>1.4438023904299537</v>
      </c>
      <c r="AL24">
        <f t="shared" si="77"/>
        <v>1.4438023904299537</v>
      </c>
      <c r="AM24">
        <f t="shared" si="6"/>
        <v>0</v>
      </c>
      <c r="AN24">
        <f t="shared" si="7"/>
        <v>30</v>
      </c>
      <c r="AO24">
        <f t="shared" si="78"/>
        <v>30</v>
      </c>
      <c r="AQ24">
        <f t="shared" si="79"/>
        <v>0.60299313829984102</v>
      </c>
      <c r="AS24">
        <f t="shared" si="33"/>
        <v>0.97006639946317264</v>
      </c>
      <c r="AU24">
        <f t="shared" si="8"/>
        <v>4.1044875730339125</v>
      </c>
      <c r="AV24">
        <f t="shared" si="9"/>
        <v>6.2110020278145139</v>
      </c>
      <c r="AW24">
        <f t="shared" si="80"/>
        <v>10.315489600848426</v>
      </c>
      <c r="AX24">
        <f t="shared" si="34"/>
        <v>0.39789556597452508</v>
      </c>
      <c r="AY24">
        <f t="shared" si="81"/>
        <v>0.60210443402547487</v>
      </c>
      <c r="AZ24">
        <f t="shared" si="10"/>
        <v>-69.733765324248097</v>
      </c>
      <c r="BA24">
        <f t="shared" si="82"/>
        <v>0.13</v>
      </c>
      <c r="BB24">
        <f t="shared" si="83"/>
        <v>9.0163002658965308</v>
      </c>
      <c r="BC24">
        <f t="shared" si="84"/>
        <v>13.643666411072651</v>
      </c>
      <c r="BD24">
        <f t="shared" si="11"/>
        <v>51.764944249498015</v>
      </c>
      <c r="BE24">
        <f t="shared" si="85"/>
        <v>6.6771191265603096E-3</v>
      </c>
      <c r="BF24">
        <f t="shared" si="86"/>
        <v>2.0868775983516456E-3</v>
      </c>
      <c r="BG24">
        <f t="shared" si="87"/>
        <v>0.93472323919803946</v>
      </c>
      <c r="BH24">
        <f t="shared" si="88"/>
        <v>2.2326155067484096E-3</v>
      </c>
      <c r="BI24">
        <f t="shared" si="35"/>
        <v>3.5779879788019969E-2</v>
      </c>
      <c r="BJ24">
        <f t="shared" si="36"/>
        <v>304.33567341142088</v>
      </c>
      <c r="BK24">
        <f t="shared" si="89"/>
        <v>1.1756715664302156E-4</v>
      </c>
      <c r="BL24">
        <f t="shared" si="90"/>
        <v>0.14684857070020321</v>
      </c>
      <c r="BM24">
        <f t="shared" si="91"/>
        <v>1.1389712202569093</v>
      </c>
      <c r="BN24">
        <f t="shared" si="92"/>
        <v>0.35906947500780662</v>
      </c>
      <c r="BO24">
        <f t="shared" si="37"/>
        <v>4.3675557104108067E-4</v>
      </c>
      <c r="BP24">
        <f t="shared" si="93"/>
        <v>1.0584943424560429</v>
      </c>
      <c r="BQ24">
        <f t="shared" si="94"/>
        <v>0.97694859182837834</v>
      </c>
      <c r="BR24">
        <f t="shared" si="95"/>
        <v>1.0834698481678038</v>
      </c>
      <c r="BS24">
        <f t="shared" si="38"/>
        <v>0.38904094956840124</v>
      </c>
      <c r="BT24">
        <f t="shared" si="39"/>
        <v>0.38904094956840124</v>
      </c>
      <c r="BU24">
        <f t="shared" si="40"/>
        <v>0.38904094956840124</v>
      </c>
      <c r="BV24">
        <f t="shared" si="12"/>
        <v>203.25572833710189</v>
      </c>
      <c r="BW24">
        <f t="shared" si="13"/>
        <v>6.6407422314963815</v>
      </c>
      <c r="BX24">
        <f t="shared" si="14"/>
        <v>1582585.8046519398</v>
      </c>
      <c r="BY24">
        <f t="shared" si="15"/>
        <v>8.5069260404119065E-2</v>
      </c>
      <c r="BZ24">
        <f t="shared" si="16"/>
        <v>1227830.8593590467</v>
      </c>
      <c r="CA24">
        <f t="shared" si="96"/>
        <v>1.6187778227438283E-4</v>
      </c>
      <c r="CB24">
        <f t="shared" si="97"/>
        <v>4.109035020209298E-6</v>
      </c>
      <c r="CC24">
        <f t="shared" si="98"/>
        <v>-3.943416346365721</v>
      </c>
      <c r="CD24">
        <f t="shared" si="99"/>
        <v>14.997525578068464</v>
      </c>
      <c r="CE24">
        <f t="shared" si="100"/>
        <v>4.4459111314622954E-3</v>
      </c>
      <c r="CF24">
        <f t="shared" si="17"/>
        <v>19.918681754586373</v>
      </c>
      <c r="CG24" s="20">
        <f t="shared" si="18"/>
        <v>135844165425.95404</v>
      </c>
      <c r="CH24" s="33">
        <f t="shared" si="41"/>
        <v>0.15104996139415758</v>
      </c>
      <c r="CI24" s="33">
        <f t="shared" si="19"/>
        <v>30.209992278831514</v>
      </c>
      <c r="CJ24">
        <f t="shared" si="101"/>
        <v>1400</v>
      </c>
      <c r="CK24" s="6">
        <f t="shared" si="20"/>
        <v>519.20283877081943</v>
      </c>
      <c r="CL24" s="20"/>
      <c r="CM24" s="20"/>
      <c r="CN24" s="20"/>
      <c r="CO24" s="20"/>
      <c r="CP24" s="20"/>
      <c r="CQ24" s="20"/>
      <c r="CR24" s="20"/>
      <c r="CS24" s="25">
        <f t="shared" si="21"/>
        <v>0.60299313829984102</v>
      </c>
      <c r="CT24" s="26">
        <v>0.8</v>
      </c>
      <c r="CU24" s="26">
        <f t="shared" si="102"/>
        <v>0.11193060129690799</v>
      </c>
      <c r="CV24" s="26">
        <f t="shared" si="42"/>
        <v>-3.9398602699529925E-2</v>
      </c>
      <c r="CW24" s="26">
        <f t="shared" si="103"/>
        <v>2.4859721060739499E-3</v>
      </c>
      <c r="CX24" s="26">
        <f t="shared" si="104"/>
        <v>-6.4762798177104649E-7</v>
      </c>
      <c r="CY24" s="26">
        <f t="shared" si="43"/>
        <v>1.2901342116489179E-3</v>
      </c>
      <c r="CZ24" s="26">
        <f t="shared" si="44"/>
        <v>0.99100765584926898</v>
      </c>
      <c r="DA24" s="26">
        <f t="shared" si="45"/>
        <v>0.96436654991534299</v>
      </c>
      <c r="DB24" s="26">
        <f t="shared" si="46"/>
        <v>0.16436654991534294</v>
      </c>
      <c r="DC24" s="26">
        <v>0.85</v>
      </c>
      <c r="DD24" s="26">
        <f t="shared" si="47"/>
        <v>0.10534644827944283</v>
      </c>
      <c r="DE24" s="26">
        <f t="shared" si="48"/>
        <v>-3.7081037834851699E-2</v>
      </c>
      <c r="DF24" s="26">
        <f t="shared" si="49"/>
        <v>2.2021067790828075E-3</v>
      </c>
      <c r="DG24" s="26">
        <f t="shared" si="50"/>
        <v>-4.7827855806152114E-7</v>
      </c>
      <c r="DH24" s="26">
        <f t="shared" si="51"/>
        <v>1.1416496390474046E-3</v>
      </c>
      <c r="DI24" s="26">
        <f t="shared" si="105"/>
        <v>0.99203036005341172</v>
      </c>
      <c r="DJ24" s="26">
        <f t="shared" si="106"/>
        <v>0.96625409832526821</v>
      </c>
      <c r="DK24" s="26">
        <f t="shared" si="107"/>
        <v>0.11625409832526823</v>
      </c>
      <c r="DL24" s="26">
        <f t="shared" si="108"/>
        <v>-0.96224903180149557</v>
      </c>
      <c r="DM24" s="26">
        <f t="shared" si="109"/>
        <v>0.97081498082426809</v>
      </c>
      <c r="DN24" s="26">
        <f t="shared" si="52"/>
        <v>0.85</v>
      </c>
      <c r="DO24" s="26">
        <f t="shared" si="53"/>
        <v>0.10534644827944283</v>
      </c>
      <c r="DP24" s="26">
        <f t="shared" si="54"/>
        <v>-3.7081037834851699E-2</v>
      </c>
      <c r="DQ24" s="26">
        <f t="shared" si="55"/>
        <v>2.2021067790828075E-3</v>
      </c>
      <c r="DR24" s="26">
        <f t="shared" si="56"/>
        <v>-4.7827855806152114E-7</v>
      </c>
      <c r="DS24" s="26">
        <f t="shared" si="57"/>
        <v>1.1416496390474046E-3</v>
      </c>
      <c r="DT24" s="26">
        <f t="shared" si="58"/>
        <v>0.99203036005341172</v>
      </c>
      <c r="DU24" s="26">
        <f t="shared" si="59"/>
        <v>0.96625409832526821</v>
      </c>
      <c r="DV24" s="26">
        <f t="shared" si="60"/>
        <v>0.11625409832526823</v>
      </c>
      <c r="DW24" s="26">
        <f t="shared" si="61"/>
        <v>0.97081498082426809</v>
      </c>
      <c r="DX24" s="26">
        <f t="shared" si="62"/>
        <v>9.2236402204567206E-2</v>
      </c>
      <c r="DY24" s="26">
        <f t="shared" si="63"/>
        <v>-3.2466415107091681E-2</v>
      </c>
      <c r="DZ24" s="26">
        <f t="shared" si="64"/>
        <v>1.6881198885030921E-3</v>
      </c>
      <c r="EA24" s="26">
        <f t="shared" si="65"/>
        <v>-2.4608956175553179E-7</v>
      </c>
      <c r="EB24" s="26">
        <f t="shared" si="66"/>
        <v>8.7355921840764374E-4</v>
      </c>
      <c r="EC24" s="26">
        <f t="shared" si="67"/>
        <v>0.99388482788672783</v>
      </c>
      <c r="ED24" s="26">
        <f t="shared" si="68"/>
        <v>0.97009016812440907</v>
      </c>
      <c r="EE24" s="26">
        <f t="shared" si="69"/>
        <v>-7.2481269985902319E-4</v>
      </c>
      <c r="EF24" s="26">
        <f t="shared" si="70"/>
        <v>-0.96824839293133169</v>
      </c>
      <c r="EG24" s="26">
        <f t="shared" si="71"/>
        <v>0.97006639946317264</v>
      </c>
      <c r="EK24">
        <f t="shared" si="22"/>
        <v>402.19642324599397</v>
      </c>
      <c r="EU24">
        <f t="shared" si="110"/>
        <v>1.069190156718252</v>
      </c>
      <c r="EV24">
        <f t="shared" si="72"/>
        <v>1.5953871172919531E-2</v>
      </c>
      <c r="EW24">
        <f t="shared" si="111"/>
        <v>1.022264917049978</v>
      </c>
      <c r="EX24">
        <f t="shared" si="112"/>
        <v>1.4018873620095733E-2</v>
      </c>
      <c r="EZ24" s="30">
        <v>709.5</v>
      </c>
      <c r="FA24" s="30">
        <v>4490.8</v>
      </c>
      <c r="FC24" s="37">
        <v>2141.6</v>
      </c>
      <c r="FD24" s="37">
        <v>4960.8</v>
      </c>
    </row>
    <row r="25" spans="3:160">
      <c r="C25" s="6">
        <f t="shared" si="73"/>
        <v>519.20283877081943</v>
      </c>
      <c r="D25">
        <v>315.5</v>
      </c>
      <c r="E25" s="6">
        <f t="shared" si="23"/>
        <v>549.74265227262686</v>
      </c>
      <c r="F25" s="6">
        <f t="shared" si="24"/>
        <v>-234.24265227262686</v>
      </c>
      <c r="G25" s="6">
        <f t="shared" si="0"/>
        <v>417.35141938540971</v>
      </c>
      <c r="H25" s="6"/>
      <c r="I25" s="6">
        <f>Sheet10!K25</f>
        <v>547.44323324134257</v>
      </c>
      <c r="J25" s="6"/>
      <c r="K25" s="6">
        <f t="shared" si="1"/>
        <v>417.35141938540971</v>
      </c>
      <c r="O25">
        <f t="shared" si="25"/>
        <v>50.375962548224429</v>
      </c>
      <c r="Q25">
        <f t="shared" si="26"/>
        <v>1.1033352162411001</v>
      </c>
      <c r="R25">
        <f t="shared" si="27"/>
        <v>4.4680780353434903E-2</v>
      </c>
      <c r="S25">
        <f t="shared" si="28"/>
        <v>5516.6760812055009</v>
      </c>
      <c r="T25">
        <f t="shared" si="74"/>
        <v>30976.136195968887</v>
      </c>
      <c r="U25">
        <f t="shared" si="29"/>
        <v>44596.788853243233</v>
      </c>
      <c r="V25">
        <f t="shared" si="75"/>
        <v>0.88424274713734574</v>
      </c>
      <c r="W25">
        <f t="shared" si="2"/>
        <v>54.006116207951074</v>
      </c>
      <c r="X25">
        <f t="shared" si="113"/>
        <v>0.60625172717642151</v>
      </c>
      <c r="Y25">
        <f t="shared" si="76"/>
        <v>49.497529972063937</v>
      </c>
      <c r="Z25">
        <f t="shared" si="30"/>
        <v>54.612367935127494</v>
      </c>
      <c r="AA25">
        <f t="shared" si="3"/>
        <v>1.1033352162411001</v>
      </c>
      <c r="AB25">
        <f t="shared" si="31"/>
        <v>49.497529972063937</v>
      </c>
      <c r="AG25">
        <f t="shared" si="114"/>
        <v>0.81048557361177298</v>
      </c>
      <c r="AH25">
        <f t="shared" si="115"/>
        <v>0.90693273899529658</v>
      </c>
      <c r="AI25">
        <f t="shared" si="32"/>
        <v>1.4300761943665401</v>
      </c>
      <c r="AJ25">
        <f t="shared" si="4"/>
        <v>0</v>
      </c>
      <c r="AK25">
        <f t="shared" si="5"/>
        <v>1.4300761943665401</v>
      </c>
      <c r="AL25">
        <f t="shared" si="77"/>
        <v>1.4300761943665401</v>
      </c>
      <c r="AM25">
        <f t="shared" si="6"/>
        <v>0</v>
      </c>
      <c r="AN25">
        <f t="shared" si="7"/>
        <v>30</v>
      </c>
      <c r="AO25">
        <f t="shared" si="78"/>
        <v>30</v>
      </c>
      <c r="AQ25">
        <f t="shared" si="79"/>
        <v>0.62571427194214346</v>
      </c>
      <c r="AS25">
        <f t="shared" si="33"/>
        <v>0.96900785178516868</v>
      </c>
      <c r="AU25">
        <f t="shared" si="8"/>
        <v>4.1083280541720892</v>
      </c>
      <c r="AV25">
        <f t="shared" si="9"/>
        <v>5.9148189952629275</v>
      </c>
      <c r="AW25">
        <f t="shared" si="80"/>
        <v>10.023147049435018</v>
      </c>
      <c r="AX25">
        <f t="shared" si="34"/>
        <v>0.40988404479246532</v>
      </c>
      <c r="AY25">
        <f t="shared" si="81"/>
        <v>0.59011595520753468</v>
      </c>
      <c r="AZ25">
        <f t="shared" si="10"/>
        <v>-65.777397445817442</v>
      </c>
      <c r="BA25">
        <f t="shared" si="82"/>
        <v>0.13</v>
      </c>
      <c r="BB25">
        <f t="shared" si="83"/>
        <v>9.0236960024649679</v>
      </c>
      <c r="BC25">
        <f t="shared" si="84"/>
        <v>12.991544934844249</v>
      </c>
      <c r="BD25">
        <f t="shared" si="11"/>
        <v>51.753007133960772</v>
      </c>
      <c r="BE25">
        <f t="shared" si="85"/>
        <v>6.6144026010719441E-3</v>
      </c>
      <c r="BF25">
        <f t="shared" si="86"/>
        <v>2.0853702932730513E-3</v>
      </c>
      <c r="BG25">
        <f t="shared" si="87"/>
        <v>0.9353207885692757</v>
      </c>
      <c r="BH25">
        <f t="shared" si="88"/>
        <v>2.2295776152510866E-3</v>
      </c>
      <c r="BI25">
        <f t="shared" si="35"/>
        <v>3.5760503534227245E-2</v>
      </c>
      <c r="BJ25">
        <f t="shared" si="36"/>
        <v>295.81642423782779</v>
      </c>
      <c r="BK25">
        <f t="shared" si="89"/>
        <v>1.2088748495410397E-4</v>
      </c>
      <c r="BL25">
        <f t="shared" si="90"/>
        <v>0.15115593364135835</v>
      </c>
      <c r="BM25">
        <f t="shared" si="91"/>
        <v>1.1431859041204988</v>
      </c>
      <c r="BN25">
        <f t="shared" si="92"/>
        <v>0.36362536454984906</v>
      </c>
      <c r="BO25">
        <f t="shared" si="37"/>
        <v>4.1459596921844484E-4</v>
      </c>
      <c r="BP25">
        <f t="shared" si="93"/>
        <v>1.060000463226785</v>
      </c>
      <c r="BQ25">
        <f t="shared" si="94"/>
        <v>0.97810426780598081</v>
      </c>
      <c r="BR25">
        <f t="shared" si="95"/>
        <v>1.0837295144458456</v>
      </c>
      <c r="BS25">
        <f t="shared" si="38"/>
        <v>0.39407153976380155</v>
      </c>
      <c r="BT25">
        <f t="shared" si="39"/>
        <v>0.39407153976380155</v>
      </c>
      <c r="BU25">
        <f t="shared" si="40"/>
        <v>0.39407153976380155</v>
      </c>
      <c r="BV25">
        <f t="shared" si="12"/>
        <v>203.35209099645411</v>
      </c>
      <c r="BW25">
        <f t="shared" si="13"/>
        <v>6.5694710011215003</v>
      </c>
      <c r="BX25">
        <f t="shared" si="14"/>
        <v>1582774.9900118005</v>
      </c>
      <c r="BY25">
        <f t="shared" si="15"/>
        <v>8.680823451087695E-2</v>
      </c>
      <c r="BZ25">
        <f t="shared" si="16"/>
        <v>1203378.342266479</v>
      </c>
      <c r="CA25">
        <f t="shared" si="96"/>
        <v>1.6187778227438283E-4</v>
      </c>
      <c r="CB25">
        <f t="shared" si="97"/>
        <v>4.1925301651164164E-6</v>
      </c>
      <c r="CC25">
        <f t="shared" si="98"/>
        <v>-3.9420364310501017</v>
      </c>
      <c r="CD25">
        <f t="shared" si="99"/>
        <v>14.994372994381575</v>
      </c>
      <c r="CE25">
        <f t="shared" si="100"/>
        <v>4.4477808435686612E-3</v>
      </c>
      <c r="CF25">
        <f t="shared" si="17"/>
        <v>20.178560456365478</v>
      </c>
      <c r="CG25" s="20">
        <f t="shared" si="18"/>
        <v>134183103289.69351</v>
      </c>
      <c r="CH25" s="33">
        <f t="shared" si="41"/>
        <v>0.15269906750903689</v>
      </c>
      <c r="CI25" s="33">
        <f t="shared" si="19"/>
        <v>30.539813501807377</v>
      </c>
      <c r="CJ25">
        <f t="shared" si="101"/>
        <v>1600</v>
      </c>
      <c r="CK25" s="6">
        <f t="shared" si="20"/>
        <v>549.74265227262686</v>
      </c>
      <c r="CL25" s="20"/>
      <c r="CM25" s="20"/>
      <c r="CN25" s="20"/>
      <c r="CO25" s="20"/>
      <c r="CP25" s="20"/>
      <c r="CQ25" s="20"/>
      <c r="CR25" s="20"/>
      <c r="CS25" s="25">
        <f t="shared" si="21"/>
        <v>0.62571427194214346</v>
      </c>
      <c r="CT25" s="26">
        <v>0.8</v>
      </c>
      <c r="CU25" s="26">
        <f t="shared" si="102"/>
        <v>0.1161482117292604</v>
      </c>
      <c r="CV25" s="26">
        <f t="shared" si="42"/>
        <v>-4.0883165060852961E-2</v>
      </c>
      <c r="CW25" s="26">
        <f t="shared" si="103"/>
        <v>2.6768475168246582E-3</v>
      </c>
      <c r="CX25" s="26">
        <f t="shared" si="104"/>
        <v>-7.7919123523696621E-7</v>
      </c>
      <c r="CY25" s="26">
        <f t="shared" si="43"/>
        <v>1.3901468680347501E-3</v>
      </c>
      <c r="CZ25" s="26">
        <f t="shared" si="44"/>
        <v>0.99032056670900215</v>
      </c>
      <c r="DA25" s="26">
        <f t="shared" si="45"/>
        <v>0.96317115268136777</v>
      </c>
      <c r="DB25" s="26">
        <f t="shared" si="46"/>
        <v>0.16317115268136773</v>
      </c>
      <c r="DC25" s="26">
        <v>0.85</v>
      </c>
      <c r="DD25" s="26">
        <f t="shared" si="47"/>
        <v>0.10931596398048038</v>
      </c>
      <c r="DE25" s="26">
        <f t="shared" si="48"/>
        <v>-3.8478272998449844E-2</v>
      </c>
      <c r="DF25" s="26">
        <f t="shared" si="49"/>
        <v>2.3711867277062715E-3</v>
      </c>
      <c r="DG25" s="26">
        <f t="shared" si="50"/>
        <v>-5.7543909610604246E-7</v>
      </c>
      <c r="DH25" s="26">
        <f t="shared" si="51"/>
        <v>1.2300558856011389E-3</v>
      </c>
      <c r="DI25" s="26">
        <f t="shared" si="105"/>
        <v>0.99142107523604917</v>
      </c>
      <c r="DJ25" s="26">
        <f t="shared" si="106"/>
        <v>0.96511299249705573</v>
      </c>
      <c r="DK25" s="26">
        <f t="shared" si="107"/>
        <v>0.11511299249705575</v>
      </c>
      <c r="DL25" s="26">
        <f t="shared" si="108"/>
        <v>-0.96116320368624075</v>
      </c>
      <c r="DM25" s="26">
        <f t="shared" si="109"/>
        <v>0.96976425237210062</v>
      </c>
      <c r="DN25" s="26">
        <f t="shared" si="52"/>
        <v>0.85</v>
      </c>
      <c r="DO25" s="26">
        <f t="shared" si="53"/>
        <v>0.10931596398048038</v>
      </c>
      <c r="DP25" s="26">
        <f t="shared" si="54"/>
        <v>-3.8478272998449844E-2</v>
      </c>
      <c r="DQ25" s="26">
        <f t="shared" si="55"/>
        <v>2.3711867277062715E-3</v>
      </c>
      <c r="DR25" s="26">
        <f t="shared" si="56"/>
        <v>-5.7543909610604246E-7</v>
      </c>
      <c r="DS25" s="26">
        <f t="shared" si="57"/>
        <v>1.2300558856011389E-3</v>
      </c>
      <c r="DT25" s="26">
        <f t="shared" si="58"/>
        <v>0.99142107523604917</v>
      </c>
      <c r="DU25" s="26">
        <f t="shared" si="59"/>
        <v>0.96511299249705573</v>
      </c>
      <c r="DV25" s="26">
        <f t="shared" si="60"/>
        <v>0.11511299249705575</v>
      </c>
      <c r="DW25" s="26">
        <f t="shared" si="61"/>
        <v>0.96976425237210062</v>
      </c>
      <c r="DX25" s="26">
        <f t="shared" si="62"/>
        <v>9.581562648460594E-2</v>
      </c>
      <c r="DY25" s="26">
        <f t="shared" si="63"/>
        <v>-3.3726271069159604E-2</v>
      </c>
      <c r="DZ25" s="26">
        <f t="shared" si="64"/>
        <v>1.8216765373729284E-3</v>
      </c>
      <c r="EA25" s="26">
        <f t="shared" si="65"/>
        <v>-2.9768924082079299E-7</v>
      </c>
      <c r="EB25" s="26">
        <f t="shared" si="66"/>
        <v>9.4312607707655995E-4</v>
      </c>
      <c r="EC25" s="26">
        <f t="shared" si="67"/>
        <v>0.99340262158008807</v>
      </c>
      <c r="ED25" s="26">
        <f t="shared" si="68"/>
        <v>0.96903260707490257</v>
      </c>
      <c r="EE25" s="26">
        <f t="shared" si="69"/>
        <v>-7.3164529719804694E-4</v>
      </c>
      <c r="EF25" s="26">
        <f t="shared" si="70"/>
        <v>-0.96727224943826451</v>
      </c>
      <c r="EG25" s="26">
        <f t="shared" si="71"/>
        <v>0.96900785178516868</v>
      </c>
      <c r="EK25">
        <f t="shared" si="22"/>
        <v>417.35141938540971</v>
      </c>
      <c r="EU25">
        <f t="shared" si="110"/>
        <v>1.1106799728584884</v>
      </c>
      <c r="EV25">
        <f t="shared" si="72"/>
        <v>1.6572959533890923E-2</v>
      </c>
      <c r="EW25">
        <f t="shared" si="111"/>
        <v>1.0234214980131218</v>
      </c>
      <c r="EX25">
        <f t="shared" si="112"/>
        <v>1.4034734442553097E-2</v>
      </c>
      <c r="EZ25" s="30">
        <v>852.3</v>
      </c>
      <c r="FA25" s="30">
        <v>5140.8</v>
      </c>
      <c r="FC25" s="37">
        <v>2584.1999999999998</v>
      </c>
      <c r="FD25" s="37">
        <v>5999</v>
      </c>
    </row>
    <row r="26" spans="3:160">
      <c r="C26" s="6">
        <f t="shared" si="73"/>
        <v>549.74265227262686</v>
      </c>
      <c r="D26">
        <v>315.60000000000002</v>
      </c>
      <c r="E26" s="6">
        <f t="shared" si="23"/>
        <v>580.61214170575681</v>
      </c>
      <c r="F26" s="6">
        <f t="shared" si="24"/>
        <v>-265.01214170575679</v>
      </c>
      <c r="G26" s="6">
        <f t="shared" si="0"/>
        <v>432.67132613631344</v>
      </c>
      <c r="H26" s="6"/>
      <c r="I26" s="6">
        <f>Sheet10!K26</f>
        <v>581.39009238816118</v>
      </c>
      <c r="J26" s="6"/>
      <c r="K26" s="6">
        <f t="shared" si="1"/>
        <v>432.67132613631344</v>
      </c>
      <c r="O26">
        <f t="shared" si="25"/>
        <v>52.578390840382426</v>
      </c>
      <c r="Q26">
        <f t="shared" si="26"/>
        <v>1.1043849848883662</v>
      </c>
      <c r="R26">
        <f t="shared" si="27"/>
        <v>4.3051395584575103E-2</v>
      </c>
      <c r="S26">
        <f t="shared" si="28"/>
        <v>5521.9249244418315</v>
      </c>
      <c r="T26">
        <f t="shared" si="74"/>
        <v>31005.608450740885</v>
      </c>
      <c r="U26">
        <f t="shared" si="29"/>
        <v>42496.378964370357</v>
      </c>
      <c r="V26">
        <f t="shared" si="75"/>
        <v>0.88399104104681347</v>
      </c>
      <c r="W26">
        <f t="shared" si="2"/>
        <v>54.006116207951074</v>
      </c>
      <c r="X26">
        <f t="shared" si="113"/>
        <v>0.63257682806011584</v>
      </c>
      <c r="Y26">
        <f t="shared" si="76"/>
        <v>49.474317184359577</v>
      </c>
      <c r="Z26">
        <f t="shared" si="30"/>
        <v>54.63869303601119</v>
      </c>
      <c r="AA26">
        <f t="shared" si="3"/>
        <v>1.1043849848883662</v>
      </c>
      <c r="AB26">
        <f t="shared" si="31"/>
        <v>49.474317184359577</v>
      </c>
      <c r="AG26">
        <f t="shared" si="114"/>
        <v>0.8044392728435803</v>
      </c>
      <c r="AH26">
        <f t="shared" si="115"/>
        <v>0.90358794060291181</v>
      </c>
      <c r="AI26">
        <f t="shared" si="32"/>
        <v>1.4164382065932455</v>
      </c>
      <c r="AJ26">
        <f t="shared" si="4"/>
        <v>0</v>
      </c>
      <c r="AK26">
        <f t="shared" si="5"/>
        <v>1.4164382065932455</v>
      </c>
      <c r="AL26">
        <f t="shared" si="77"/>
        <v>1.4164382065932455</v>
      </c>
      <c r="AM26">
        <f t="shared" si="6"/>
        <v>0</v>
      </c>
      <c r="AN26">
        <f t="shared" si="7"/>
        <v>30</v>
      </c>
      <c r="AO26">
        <f t="shared" si="78"/>
        <v>30</v>
      </c>
      <c r="AQ26">
        <f t="shared" si="79"/>
        <v>0.64868264788052987</v>
      </c>
      <c r="AS26">
        <f t="shared" si="33"/>
        <v>0.96794348470157665</v>
      </c>
      <c r="AU26">
        <f t="shared" si="8"/>
        <v>4.112236924223974</v>
      </c>
      <c r="AV26">
        <f t="shared" si="9"/>
        <v>5.6362441330811208</v>
      </c>
      <c r="AW26">
        <f t="shared" si="80"/>
        <v>9.7484810573050957</v>
      </c>
      <c r="AX26">
        <f t="shared" si="34"/>
        <v>0.42183360669736741</v>
      </c>
      <c r="AY26">
        <f t="shared" si="81"/>
        <v>0.57816639330263264</v>
      </c>
      <c r="AZ26">
        <f t="shared" si="10"/>
        <v>-62.163880298052987</v>
      </c>
      <c r="BA26">
        <f t="shared" si="82"/>
        <v>0.13</v>
      </c>
      <c r="BB26">
        <f t="shared" si="83"/>
        <v>9.0312224505212413</v>
      </c>
      <c r="BC26">
        <f t="shared" si="84"/>
        <v>12.378220294519309</v>
      </c>
      <c r="BD26">
        <f t="shared" si="11"/>
        <v>51.740870443018061</v>
      </c>
      <c r="BE26">
        <f t="shared" si="85"/>
        <v>6.5520923612684967E-3</v>
      </c>
      <c r="BF26">
        <f t="shared" si="86"/>
        <v>2.08386835049013E-3</v>
      </c>
      <c r="BG26">
        <f t="shared" si="87"/>
        <v>0.9359147736636535</v>
      </c>
      <c r="BH26">
        <f t="shared" si="88"/>
        <v>2.2265578118109983E-3</v>
      </c>
      <c r="BI26">
        <f t="shared" si="35"/>
        <v>3.5741855067870275E-2</v>
      </c>
      <c r="BJ26">
        <f t="shared" si="36"/>
        <v>287.63645885953127</v>
      </c>
      <c r="BK26">
        <f t="shared" si="89"/>
        <v>1.2426051693719743E-4</v>
      </c>
      <c r="BL26">
        <f t="shared" si="90"/>
        <v>0.15554813711318846</v>
      </c>
      <c r="BM26">
        <f t="shared" si="91"/>
        <v>1.147483791800131</v>
      </c>
      <c r="BN26">
        <f t="shared" si="92"/>
        <v>0.36817909612449162</v>
      </c>
      <c r="BO26">
        <f t="shared" si="37"/>
        <v>3.9380246302968481E-4</v>
      </c>
      <c r="BP26">
        <f t="shared" si="93"/>
        <v>1.0614158052022056</v>
      </c>
      <c r="BQ26">
        <f t="shared" si="94"/>
        <v>0.97919004501993812</v>
      </c>
      <c r="BR26">
        <f t="shared" si="95"/>
        <v>1.0839732395161281</v>
      </c>
      <c r="BS26">
        <f t="shared" si="38"/>
        <v>0.3990962875481851</v>
      </c>
      <c r="BT26">
        <f t="shared" si="39"/>
        <v>0.3990962875481851</v>
      </c>
      <c r="BU26">
        <f t="shared" si="40"/>
        <v>0.3990962875481851</v>
      </c>
      <c r="BV26">
        <f t="shared" si="12"/>
        <v>203.45011392629212</v>
      </c>
      <c r="BW26">
        <f t="shared" si="13"/>
        <v>6.4969399721926901</v>
      </c>
      <c r="BX26">
        <f t="shared" si="14"/>
        <v>1582967.1948659513</v>
      </c>
      <c r="BY26">
        <f t="shared" si="15"/>
        <v>8.8571299817890276E-2</v>
      </c>
      <c r="BZ26">
        <f t="shared" si="16"/>
        <v>1179567.592165448</v>
      </c>
      <c r="CA26">
        <f t="shared" si="96"/>
        <v>1.6187778227438283E-4</v>
      </c>
      <c r="CB26">
        <f t="shared" si="97"/>
        <v>4.277160574357618E-6</v>
      </c>
      <c r="CC26">
        <f t="shared" si="98"/>
        <v>-3.9406450544603953</v>
      </c>
      <c r="CD26">
        <f t="shared" si="99"/>
        <v>14.991185355542035</v>
      </c>
      <c r="CE26">
        <f t="shared" si="100"/>
        <v>4.4496725453901948E-3</v>
      </c>
      <c r="CF26">
        <f t="shared" si="17"/>
        <v>20.437682436165137</v>
      </c>
      <c r="CG26" s="20">
        <f t="shared" si="18"/>
        <v>132570382215.18556</v>
      </c>
      <c r="CH26" s="33">
        <f t="shared" si="41"/>
        <v>0.15434744716564996</v>
      </c>
      <c r="CI26" s="33">
        <f t="shared" si="19"/>
        <v>30.869489433129992</v>
      </c>
      <c r="CJ26">
        <f t="shared" si="101"/>
        <v>1800</v>
      </c>
      <c r="CK26" s="6">
        <f t="shared" si="20"/>
        <v>580.61214170575681</v>
      </c>
      <c r="CL26" s="20"/>
      <c r="CM26" s="20"/>
      <c r="CN26" s="20"/>
      <c r="CO26" s="20"/>
      <c r="CP26" s="20"/>
      <c r="CQ26" s="20"/>
      <c r="CR26" s="20"/>
      <c r="CS26" s="25">
        <f t="shared" si="21"/>
        <v>0.64868264788052987</v>
      </c>
      <c r="CT26" s="26">
        <v>0.8</v>
      </c>
      <c r="CU26" s="26">
        <f t="shared" si="102"/>
        <v>0.12041171651282337</v>
      </c>
      <c r="CV26" s="26">
        <f t="shared" si="42"/>
        <v>-4.2383881836505474E-2</v>
      </c>
      <c r="CW26" s="26">
        <f t="shared" si="103"/>
        <v>2.8769748978735173E-3</v>
      </c>
      <c r="CX26" s="26">
        <f t="shared" si="104"/>
        <v>-9.3309348704214592E-7</v>
      </c>
      <c r="CY26" s="26">
        <f t="shared" si="43"/>
        <v>1.4951534998572534E-3</v>
      </c>
      <c r="CZ26" s="26">
        <f t="shared" si="44"/>
        <v>0.98960068506213728</v>
      </c>
      <c r="DA26" s="26">
        <f t="shared" si="45"/>
        <v>0.96197363108258693</v>
      </c>
      <c r="DB26" s="26">
        <f t="shared" si="46"/>
        <v>0.16197363108258689</v>
      </c>
      <c r="DC26" s="26">
        <v>0.85</v>
      </c>
      <c r="DD26" s="26">
        <f t="shared" si="47"/>
        <v>0.11332867436501023</v>
      </c>
      <c r="DE26" s="26">
        <f t="shared" si="48"/>
        <v>-3.9890712316711034E-2</v>
      </c>
      <c r="DF26" s="26">
        <f t="shared" si="49"/>
        <v>2.5484621932720434E-3</v>
      </c>
      <c r="DG26" s="26">
        <f t="shared" si="50"/>
        <v>-6.8909716701661189E-7</v>
      </c>
      <c r="DH26" s="26">
        <f t="shared" si="51"/>
        <v>1.3228620404807071E-3</v>
      </c>
      <c r="DI26" s="26">
        <f t="shared" si="105"/>
        <v>0.99078265947382615</v>
      </c>
      <c r="DJ26" s="26">
        <f t="shared" si="106"/>
        <v>0.96396910774431255</v>
      </c>
      <c r="DK26" s="26">
        <f t="shared" si="107"/>
        <v>0.11396910774431257</v>
      </c>
      <c r="DL26" s="26">
        <f t="shared" si="108"/>
        <v>-0.9600904667654877</v>
      </c>
      <c r="DM26" s="26">
        <f t="shared" si="109"/>
        <v>0.96870663410321178</v>
      </c>
      <c r="DN26" s="26">
        <f t="shared" si="52"/>
        <v>0.85</v>
      </c>
      <c r="DO26" s="26">
        <f t="shared" si="53"/>
        <v>0.11332867436501023</v>
      </c>
      <c r="DP26" s="26">
        <f t="shared" si="54"/>
        <v>-3.9890712316711034E-2</v>
      </c>
      <c r="DQ26" s="26">
        <f t="shared" si="55"/>
        <v>2.5484621932720434E-3</v>
      </c>
      <c r="DR26" s="26">
        <f t="shared" si="56"/>
        <v>-6.8909716701661189E-7</v>
      </c>
      <c r="DS26" s="26">
        <f t="shared" si="57"/>
        <v>1.3228620404807071E-3</v>
      </c>
      <c r="DT26" s="26">
        <f t="shared" si="58"/>
        <v>0.99078265947382615</v>
      </c>
      <c r="DU26" s="26">
        <f t="shared" si="59"/>
        <v>0.96396910774431255</v>
      </c>
      <c r="DV26" s="26">
        <f t="shared" si="60"/>
        <v>0.11396910774431257</v>
      </c>
      <c r="DW26" s="26">
        <f t="shared" si="61"/>
        <v>0.96870663410321178</v>
      </c>
      <c r="DX26" s="26">
        <f t="shared" si="62"/>
        <v>9.9441223812239507E-2</v>
      </c>
      <c r="DY26" s="26">
        <f t="shared" si="63"/>
        <v>-3.5002449942540301E-2</v>
      </c>
      <c r="DZ26" s="26">
        <f t="shared" si="64"/>
        <v>1.9621468099477657E-3</v>
      </c>
      <c r="EA26" s="26">
        <f t="shared" si="65"/>
        <v>-3.584377340500722E-7</v>
      </c>
      <c r="EB26" s="26">
        <f t="shared" si="66"/>
        <v>1.0163660336230075E-3</v>
      </c>
      <c r="EC26" s="26">
        <f t="shared" si="67"/>
        <v>0.99289570606473354</v>
      </c>
      <c r="ED26" s="26">
        <f t="shared" si="68"/>
        <v>0.9679692007757158</v>
      </c>
      <c r="EE26" s="26">
        <f t="shared" si="69"/>
        <v>-7.3743332749598434E-4</v>
      </c>
      <c r="EF26" s="26">
        <f t="shared" si="70"/>
        <v>-0.96630270025241138</v>
      </c>
      <c r="EG26" s="26">
        <f t="shared" si="71"/>
        <v>0.96794348470157665</v>
      </c>
      <c r="EK26">
        <f t="shared" si="22"/>
        <v>432.67132613631344</v>
      </c>
      <c r="EU26">
        <f t="shared" si="110"/>
        <v>1.1527073382183428</v>
      </c>
      <c r="EV26">
        <f t="shared" si="72"/>
        <v>1.7200068910530112E-2</v>
      </c>
      <c r="EW26">
        <f t="shared" si="111"/>
        <v>1.0246083934571055</v>
      </c>
      <c r="EX26">
        <f t="shared" si="112"/>
        <v>1.405101098393876E-2</v>
      </c>
      <c r="EZ26" s="30">
        <v>982.9</v>
      </c>
      <c r="FA26" s="30">
        <v>5809.9</v>
      </c>
      <c r="FC26" s="37">
        <v>2966.7</v>
      </c>
      <c r="FD26" s="37">
        <v>6979.3</v>
      </c>
    </row>
    <row r="27" spans="3:160">
      <c r="C27" s="6">
        <f t="shared" si="73"/>
        <v>580.61214170575681</v>
      </c>
      <c r="D27">
        <v>315.7</v>
      </c>
      <c r="E27" s="6">
        <f t="shared" si="23"/>
        <v>611.81140856101342</v>
      </c>
      <c r="F27" s="6">
        <f t="shared" si="24"/>
        <v>-296.11140856101343</v>
      </c>
      <c r="G27" s="6">
        <f t="shared" si="0"/>
        <v>448.15607085287843</v>
      </c>
      <c r="H27" s="6"/>
      <c r="I27" s="6">
        <f>Sheet10!K27</f>
        <v>616.0265626681346</v>
      </c>
      <c r="J27" s="6"/>
      <c r="K27" s="6">
        <f t="shared" ref="K27:K57" si="116">G27</f>
        <v>448.15607085287843</v>
      </c>
      <c r="O27">
        <f t="shared" si="25"/>
        <v>54.819386157613152</v>
      </c>
      <c r="Q27">
        <f t="shared" si="26"/>
        <v>1.1054531361789557</v>
      </c>
      <c r="R27">
        <f t="shared" si="27"/>
        <v>4.151793505204892E-2</v>
      </c>
      <c r="S27">
        <f t="shared" si="28"/>
        <v>5527.2656808947786</v>
      </c>
      <c r="T27">
        <f t="shared" si="74"/>
        <v>31035.596798224182</v>
      </c>
      <c r="U27">
        <f t="shared" si="29"/>
        <v>40517.480244636281</v>
      </c>
      <c r="V27">
        <f t="shared" si="75"/>
        <v>0.88373492729627279</v>
      </c>
      <c r="W27">
        <f t="shared" si="2"/>
        <v>54.006116207951074</v>
      </c>
      <c r="X27">
        <f t="shared" si="113"/>
        <v>0.65934742293217841</v>
      </c>
      <c r="Y27">
        <f t="shared" si="76"/>
        <v>49.45072915513785</v>
      </c>
      <c r="Z27">
        <f t="shared" si="30"/>
        <v>54.665463630883259</v>
      </c>
      <c r="AA27">
        <f t="shared" si="3"/>
        <v>1.1054531361789557</v>
      </c>
      <c r="AB27">
        <f t="shared" si="31"/>
        <v>49.45072915513785</v>
      </c>
      <c r="AG27">
        <f t="shared" si="114"/>
        <v>0.79842131889126533</v>
      </c>
      <c r="AH27">
        <f t="shared" si="115"/>
        <v>0.90023414512795019</v>
      </c>
      <c r="AI27">
        <f t="shared" si="32"/>
        <v>1.4028929278057107</v>
      </c>
      <c r="AJ27">
        <f t="shared" si="4"/>
        <v>0</v>
      </c>
      <c r="AK27">
        <f t="shared" si="5"/>
        <v>1.4028929278057107</v>
      </c>
      <c r="AL27">
        <f t="shared" si="77"/>
        <v>1.4028929278057107</v>
      </c>
      <c r="AM27">
        <f t="shared" si="6"/>
        <v>0</v>
      </c>
      <c r="AN27">
        <f t="shared" si="7"/>
        <v>30</v>
      </c>
      <c r="AO27">
        <f t="shared" si="78"/>
        <v>30</v>
      </c>
      <c r="AQ27">
        <f t="shared" si="79"/>
        <v>0.67189815720071733</v>
      </c>
      <c r="AS27">
        <f t="shared" si="33"/>
        <v>0.9668735524241967</v>
      </c>
      <c r="AU27">
        <f t="shared" si="8"/>
        <v>4.1162142430375424</v>
      </c>
      <c r="AV27">
        <f t="shared" si="9"/>
        <v>5.3737851525544684</v>
      </c>
      <c r="AW27">
        <f t="shared" si="80"/>
        <v>9.4899993955920117</v>
      </c>
      <c r="AX27">
        <f t="shared" si="34"/>
        <v>0.43374230823971111</v>
      </c>
      <c r="AY27">
        <f t="shared" si="81"/>
        <v>0.56625769176028884</v>
      </c>
      <c r="AZ27">
        <f t="shared" si="10"/>
        <v>-58.854982906755275</v>
      </c>
      <c r="BA27">
        <f t="shared" si="82"/>
        <v>0.13</v>
      </c>
      <c r="BB27">
        <f t="shared" si="83"/>
        <v>9.0388796731059067</v>
      </c>
      <c r="BC27">
        <f t="shared" si="84"/>
        <v>11.800405546242578</v>
      </c>
      <c r="BD27">
        <f t="shared" si="11"/>
        <v>51.728534641945934</v>
      </c>
      <c r="BE27">
        <f t="shared" si="85"/>
        <v>6.4902089838980298E-3</v>
      </c>
      <c r="BF27">
        <f t="shared" si="86"/>
        <v>2.0823723468111764E-3</v>
      </c>
      <c r="BG27">
        <f t="shared" si="87"/>
        <v>0.93650499179966284</v>
      </c>
      <c r="BH27">
        <f t="shared" si="88"/>
        <v>2.2235571246764243E-3</v>
      </c>
      <c r="BI27">
        <f t="shared" si="35"/>
        <v>3.5723949779209313E-2</v>
      </c>
      <c r="BJ27">
        <f t="shared" si="36"/>
        <v>279.77096827185221</v>
      </c>
      <c r="BK27">
        <f t="shared" si="89"/>
        <v>1.2768998155840284E-4</v>
      </c>
      <c r="BL27">
        <f t="shared" si="90"/>
        <v>0.16003084271645393</v>
      </c>
      <c r="BM27">
        <f t="shared" si="91"/>
        <v>1.1518704325240303</v>
      </c>
      <c r="BN27">
        <f t="shared" si="92"/>
        <v>0.37273487618915735</v>
      </c>
      <c r="BO27">
        <f t="shared" si="37"/>
        <v>3.7425934686862274E-4</v>
      </c>
      <c r="BP27">
        <f t="shared" si="93"/>
        <v>1.0627478656095903</v>
      </c>
      <c r="BQ27">
        <f t="shared" si="94"/>
        <v>0.98021171920031014</v>
      </c>
      <c r="BR27">
        <f t="shared" si="95"/>
        <v>1.0842023664812088</v>
      </c>
      <c r="BS27">
        <f t="shared" si="38"/>
        <v>0.40412003483436476</v>
      </c>
      <c r="BT27">
        <f t="shared" si="39"/>
        <v>0.40412003483436476</v>
      </c>
      <c r="BU27">
        <f t="shared" si="40"/>
        <v>0.40412003483436476</v>
      </c>
      <c r="BV27">
        <f t="shared" si="12"/>
        <v>203.54979567697026</v>
      </c>
      <c r="BW27">
        <f t="shared" si="13"/>
        <v>6.4231478634922947</v>
      </c>
      <c r="BX27">
        <f t="shared" si="14"/>
        <v>1583162.398624121</v>
      </c>
      <c r="BY27">
        <f t="shared" si="15"/>
        <v>9.0360567001549832E-2</v>
      </c>
      <c r="BZ27">
        <f t="shared" si="16"/>
        <v>1156353.0617000207</v>
      </c>
      <c r="CA27">
        <f t="shared" si="96"/>
        <v>1.6187778227438283E-4</v>
      </c>
      <c r="CB27">
        <f t="shared" si="97"/>
        <v>4.3630273202050967E-6</v>
      </c>
      <c r="CC27">
        <f t="shared" si="98"/>
        <v>-3.9392407431614589</v>
      </c>
      <c r="CD27">
        <f t="shared" si="99"/>
        <v>14.987959138668261</v>
      </c>
      <c r="CE27">
        <f t="shared" si="100"/>
        <v>4.4515883704289941E-3</v>
      </c>
      <c r="CF27">
        <f t="shared" si="17"/>
        <v>20.696270460979296</v>
      </c>
      <c r="CG27" s="20">
        <f t="shared" si="18"/>
        <v>131002660153.33081</v>
      </c>
      <c r="CH27" s="33">
        <f t="shared" si="41"/>
        <v>0.15599633427628321</v>
      </c>
      <c r="CI27" s="33">
        <f t="shared" si="19"/>
        <v>31.199266855256642</v>
      </c>
      <c r="CJ27">
        <f t="shared" si="101"/>
        <v>2000</v>
      </c>
      <c r="CK27" s="6">
        <f t="shared" si="20"/>
        <v>611.81140856101342</v>
      </c>
      <c r="CL27" s="20"/>
      <c r="CM27" s="20"/>
      <c r="CN27" s="20"/>
      <c r="CO27" s="20"/>
      <c r="CP27" s="20"/>
      <c r="CQ27" s="20"/>
      <c r="CR27" s="20"/>
      <c r="CS27" s="25">
        <f t="shared" si="21"/>
        <v>0.67189815720071733</v>
      </c>
      <c r="CT27" s="26">
        <v>0.8</v>
      </c>
      <c r="CU27" s="26">
        <f t="shared" si="102"/>
        <v>0.12472109543038315</v>
      </c>
      <c r="CV27" s="26">
        <f t="shared" si="42"/>
        <v>-4.3900745910203237E-2</v>
      </c>
      <c r="CW27" s="26">
        <f t="shared" si="103"/>
        <v>3.0865862055811594E-3</v>
      </c>
      <c r="CX27" s="26">
        <f t="shared" si="104"/>
        <v>-1.1124512897582598E-6</v>
      </c>
      <c r="CY27" s="26">
        <f t="shared" si="43"/>
        <v>1.6052968444146022E-3</v>
      </c>
      <c r="CZ27" s="26">
        <f t="shared" si="44"/>
        <v>0.98884724969336957</v>
      </c>
      <c r="DA27" s="26">
        <f t="shared" si="45"/>
        <v>0.96077434611620849</v>
      </c>
      <c r="DB27" s="26">
        <f t="shared" si="46"/>
        <v>0.16077434611620844</v>
      </c>
      <c r="DC27" s="26">
        <v>0.85</v>
      </c>
      <c r="DD27" s="26">
        <f t="shared" si="47"/>
        <v>0.11738456040506651</v>
      </c>
      <c r="DE27" s="26">
        <f t="shared" si="48"/>
        <v>-4.1318349091955996E-2</v>
      </c>
      <c r="DF27" s="26">
        <f t="shared" si="49"/>
        <v>2.7341386457743152E-3</v>
      </c>
      <c r="DG27" s="26">
        <f t="shared" si="50"/>
        <v>-8.2155437034120887E-7</v>
      </c>
      <c r="DH27" s="26">
        <f t="shared" si="51"/>
        <v>1.4201921715959259E-3</v>
      </c>
      <c r="DI27" s="26">
        <f t="shared" si="105"/>
        <v>0.99011443032074897</v>
      </c>
      <c r="DJ27" s="26">
        <f t="shared" si="106"/>
        <v>0.96282276387111432</v>
      </c>
      <c r="DK27" s="26">
        <f t="shared" si="107"/>
        <v>0.11282276387111434</v>
      </c>
      <c r="DL27" s="26">
        <f t="shared" si="108"/>
        <v>-0.95903164490188342</v>
      </c>
      <c r="DM27" s="26">
        <f t="shared" si="109"/>
        <v>0.96764237861270674</v>
      </c>
      <c r="DN27" s="26">
        <f t="shared" si="52"/>
        <v>0.85</v>
      </c>
      <c r="DO27" s="26">
        <f t="shared" si="53"/>
        <v>0.11738456040506651</v>
      </c>
      <c r="DP27" s="26">
        <f t="shared" si="54"/>
        <v>-4.1318349091955996E-2</v>
      </c>
      <c r="DQ27" s="26">
        <f t="shared" si="55"/>
        <v>2.7341386457743152E-3</v>
      </c>
      <c r="DR27" s="26">
        <f t="shared" si="56"/>
        <v>-8.2155437034120887E-7</v>
      </c>
      <c r="DS27" s="26">
        <f t="shared" si="57"/>
        <v>1.4201921715959261E-3</v>
      </c>
      <c r="DT27" s="26">
        <f t="shared" si="58"/>
        <v>0.99011443032074897</v>
      </c>
      <c r="DU27" s="26">
        <f t="shared" si="59"/>
        <v>0.96282276387111432</v>
      </c>
      <c r="DV27" s="26">
        <f t="shared" si="60"/>
        <v>0.11282276387111434</v>
      </c>
      <c r="DW27" s="26">
        <f t="shared" si="61"/>
        <v>0.96764237861270674</v>
      </c>
      <c r="DX27" s="26">
        <f t="shared" si="62"/>
        <v>0.10311338005612676</v>
      </c>
      <c r="DY27" s="26">
        <f t="shared" si="63"/>
        <v>-3.6295017151392675E-2</v>
      </c>
      <c r="DZ27" s="26">
        <f t="shared" si="64"/>
        <v>2.1097384802831009E-3</v>
      </c>
      <c r="EA27" s="26">
        <f t="shared" si="65"/>
        <v>-4.2969127674270533E-7</v>
      </c>
      <c r="EB27" s="26">
        <f t="shared" si="66"/>
        <v>1.0933984782671967E-3</v>
      </c>
      <c r="EC27" s="26">
        <f t="shared" si="67"/>
        <v>0.99236337020934373</v>
      </c>
      <c r="ED27" s="26">
        <f t="shared" si="68"/>
        <v>0.96690019961904217</v>
      </c>
      <c r="EE27" s="26">
        <f t="shared" si="69"/>
        <v>-7.4217899366457729E-4</v>
      </c>
      <c r="EF27" s="26">
        <f t="shared" si="70"/>
        <v>-0.96534041732230469</v>
      </c>
      <c r="EG27" s="26">
        <f t="shared" si="71"/>
        <v>0.9668735524241967</v>
      </c>
      <c r="EK27">
        <f t="shared" si="22"/>
        <v>448.15607085287843</v>
      </c>
      <c r="EU27">
        <f t="shared" si="110"/>
        <v>1.1952744073586574</v>
      </c>
      <c r="EV27">
        <f t="shared" si="72"/>
        <v>1.7835231452016445E-2</v>
      </c>
      <c r="EW27">
        <f t="shared" si="111"/>
        <v>1.0258259479575347</v>
      </c>
      <c r="EX27">
        <f t="shared" si="112"/>
        <v>1.4067707969605011E-2</v>
      </c>
      <c r="EZ27" s="30">
        <v>1126.0999999999999</v>
      </c>
      <c r="FA27" s="30">
        <v>6364.5</v>
      </c>
      <c r="FC27" s="37">
        <v>3385.2</v>
      </c>
      <c r="FD27" s="37">
        <v>8017.3</v>
      </c>
    </row>
    <row r="28" spans="3:160">
      <c r="C28" s="6">
        <f t="shared" si="73"/>
        <v>611.81140856101342</v>
      </c>
      <c r="D28">
        <v>315.8</v>
      </c>
      <c r="E28" s="6">
        <f t="shared" si="23"/>
        <v>643.3407971722595</v>
      </c>
      <c r="F28" s="6">
        <f t="shared" si="24"/>
        <v>-327.54079717225949</v>
      </c>
      <c r="G28" s="6">
        <f t="shared" si="0"/>
        <v>463.80570428050669</v>
      </c>
      <c r="H28" s="6"/>
      <c r="I28" s="6">
        <f>Sheet10!K28</f>
        <v>651.36409640120462</v>
      </c>
      <c r="J28" s="6"/>
      <c r="K28" s="6">
        <f t="shared" si="116"/>
        <v>463.80570428050669</v>
      </c>
      <c r="O28">
        <f t="shared" si="25"/>
        <v>57.09900520565423</v>
      </c>
      <c r="Q28">
        <f t="shared" si="26"/>
        <v>1.1065396971411745</v>
      </c>
      <c r="R28">
        <f t="shared" si="27"/>
        <v>4.0072432154165553E-2</v>
      </c>
      <c r="S28">
        <f t="shared" si="28"/>
        <v>5532.6984857058724</v>
      </c>
      <c r="T28">
        <f t="shared" si="74"/>
        <v>31066.101997238475</v>
      </c>
      <c r="U28">
        <f t="shared" si="29"/>
        <v>38650.060131837316</v>
      </c>
      <c r="V28">
        <f t="shared" si="75"/>
        <v>0.88347439940506811</v>
      </c>
      <c r="W28">
        <f t="shared" si="2"/>
        <v>54.006116207951074</v>
      </c>
      <c r="X28">
        <f t="shared" si="113"/>
        <v>0.68656338199072131</v>
      </c>
      <c r="Y28">
        <f t="shared" si="76"/>
        <v>49.426766822052834</v>
      </c>
      <c r="Z28">
        <f t="shared" si="30"/>
        <v>54.692679589941797</v>
      </c>
      <c r="AA28">
        <f t="shared" si="3"/>
        <v>1.1065396971411745</v>
      </c>
      <c r="AB28">
        <f t="shared" si="31"/>
        <v>49.426766822052834</v>
      </c>
      <c r="AG28">
        <f t="shared" si="114"/>
        <v>0.79243355360918288</v>
      </c>
      <c r="AH28">
        <f t="shared" si="115"/>
        <v>0.8968725486215845</v>
      </c>
      <c r="AI28">
        <f t="shared" si="32"/>
        <v>1.3894443897399837</v>
      </c>
      <c r="AJ28">
        <f t="shared" si="4"/>
        <v>0</v>
      </c>
      <c r="AK28">
        <f t="shared" si="5"/>
        <v>1.3894443897399837</v>
      </c>
      <c r="AL28">
        <f t="shared" si="77"/>
        <v>1.3894443897399837</v>
      </c>
      <c r="AM28">
        <f t="shared" si="6"/>
        <v>0</v>
      </c>
      <c r="AN28">
        <f t="shared" si="7"/>
        <v>30</v>
      </c>
      <c r="AO28">
        <f t="shared" si="78"/>
        <v>30</v>
      </c>
      <c r="AQ28">
        <f t="shared" si="79"/>
        <v>0.69536087598276863</v>
      </c>
      <c r="AS28">
        <f t="shared" si="33"/>
        <v>0.9657983068746403</v>
      </c>
      <c r="AU28">
        <f t="shared" si="8"/>
        <v>4.1202601112541481</v>
      </c>
      <c r="AV28">
        <f t="shared" si="9"/>
        <v>5.1261114469056794</v>
      </c>
      <c r="AW28">
        <f t="shared" si="80"/>
        <v>9.2463715581598276</v>
      </c>
      <c r="AX28">
        <f t="shared" si="34"/>
        <v>0.4456083216359677</v>
      </c>
      <c r="AY28">
        <f t="shared" si="81"/>
        <v>0.55439167836403236</v>
      </c>
      <c r="AZ28">
        <f t="shared" si="10"/>
        <v>-55.817630504175376</v>
      </c>
      <c r="BA28">
        <f t="shared" si="82"/>
        <v>0.13</v>
      </c>
      <c r="BB28">
        <f t="shared" si="83"/>
        <v>9.046667810811579</v>
      </c>
      <c r="BC28">
        <f t="shared" si="84"/>
        <v>11.255169860438428</v>
      </c>
      <c r="BD28">
        <f t="shared" si="11"/>
        <v>51.716000078804441</v>
      </c>
      <c r="BE28">
        <f t="shared" si="85"/>
        <v>6.4287708988895577E-3</v>
      </c>
      <c r="BF28">
        <f t="shared" si="86"/>
        <v>2.0808828123835008E-3</v>
      </c>
      <c r="BG28">
        <f t="shared" si="87"/>
        <v>0.93709126044435487</v>
      </c>
      <c r="BH28">
        <f t="shared" si="88"/>
        <v>2.2205764798156123E-3</v>
      </c>
      <c r="BI28">
        <f t="shared" si="35"/>
        <v>3.570680180075244E-2</v>
      </c>
      <c r="BJ28">
        <f t="shared" si="36"/>
        <v>272.19747472163527</v>
      </c>
      <c r="BK28">
        <f t="shared" si="89"/>
        <v>1.3117976879568137E-4</v>
      </c>
      <c r="BL28">
        <f t="shared" si="90"/>
        <v>0.16461001171258985</v>
      </c>
      <c r="BM28">
        <f t="shared" si="91"/>
        <v>1.1563516697739102</v>
      </c>
      <c r="BN28">
        <f t="shared" si="92"/>
        <v>0.37729683056881658</v>
      </c>
      <c r="BO28">
        <f t="shared" si="37"/>
        <v>3.5586340476937383E-4</v>
      </c>
      <c r="BP28">
        <f t="shared" si="93"/>
        <v>1.0640033536224291</v>
      </c>
      <c r="BQ28">
        <f t="shared" si="94"/>
        <v>0.9811744742658125</v>
      </c>
      <c r="BR28">
        <f t="shared" si="95"/>
        <v>1.0844180943645068</v>
      </c>
      <c r="BS28">
        <f t="shared" si="38"/>
        <v>0.40914751001520427</v>
      </c>
      <c r="BT28">
        <f t="shared" si="39"/>
        <v>0.40914751001520427</v>
      </c>
      <c r="BU28">
        <f t="shared" si="40"/>
        <v>0.40914751001520427</v>
      </c>
      <c r="BV28">
        <f t="shared" si="12"/>
        <v>203.65113576516424</v>
      </c>
      <c r="BW28">
        <f t="shared" si="13"/>
        <v>6.3480926176743599</v>
      </c>
      <c r="BX28">
        <f t="shared" si="14"/>
        <v>1583360.5821300615</v>
      </c>
      <c r="BY28">
        <f t="shared" si="15"/>
        <v>9.2178236338303896E-2</v>
      </c>
      <c r="BZ28">
        <f t="shared" si="16"/>
        <v>1133692.7519100213</v>
      </c>
      <c r="CA28">
        <f t="shared" si="96"/>
        <v>1.6187778227438283E-4</v>
      </c>
      <c r="CB28">
        <f t="shared" si="97"/>
        <v>4.4502357375928846E-6</v>
      </c>
      <c r="CC28">
        <f t="shared" si="98"/>
        <v>-3.937821987765199</v>
      </c>
      <c r="CD28">
        <f t="shared" si="99"/>
        <v>14.984690700451329</v>
      </c>
      <c r="CE28">
        <f t="shared" si="100"/>
        <v>4.4535305297475581E-3</v>
      </c>
      <c r="CF28">
        <f t="shared" si="17"/>
        <v>20.954540638088691</v>
      </c>
      <c r="CG28" s="20">
        <f t="shared" si="18"/>
        <v>129476878479.68886</v>
      </c>
      <c r="CH28" s="33">
        <f t="shared" si="41"/>
        <v>0.15764694305623037</v>
      </c>
      <c r="CI28" s="33">
        <f t="shared" si="19"/>
        <v>31.529388611246073</v>
      </c>
      <c r="CJ28">
        <f t="shared" si="101"/>
        <v>2200</v>
      </c>
      <c r="CK28" s="6">
        <f t="shared" si="20"/>
        <v>643.3407971722595</v>
      </c>
      <c r="CL28" s="20"/>
      <c r="CM28" s="20"/>
      <c r="CN28" s="20"/>
      <c r="CO28" s="20"/>
      <c r="CP28" s="20"/>
      <c r="CQ28" s="20"/>
      <c r="CR28" s="20"/>
      <c r="CS28" s="25">
        <f t="shared" si="21"/>
        <v>0.69536087598276863</v>
      </c>
      <c r="CT28" s="26">
        <v>0.8</v>
      </c>
      <c r="CU28" s="26">
        <f t="shared" si="102"/>
        <v>0.12907636260430144</v>
      </c>
      <c r="CV28" s="26">
        <f t="shared" si="42"/>
        <v>-4.5433762252895318E-2</v>
      </c>
      <c r="CW28" s="26">
        <f t="shared" si="103"/>
        <v>3.3059175232103321E-3</v>
      </c>
      <c r="CX28" s="26">
        <f t="shared" si="104"/>
        <v>-1.3207329497447382E-6</v>
      </c>
      <c r="CY28" s="26">
        <f t="shared" si="43"/>
        <v>1.7207235317634143E-3</v>
      </c>
      <c r="CZ28" s="26">
        <f t="shared" si="44"/>
        <v>0.98805949046745933</v>
      </c>
      <c r="DA28" s="26">
        <f t="shared" si="45"/>
        <v>0.95957365321929433</v>
      </c>
      <c r="DB28" s="26">
        <f t="shared" si="46"/>
        <v>0.15957365321929429</v>
      </c>
      <c r="DC28" s="26">
        <v>0.85</v>
      </c>
      <c r="DD28" s="26">
        <f t="shared" si="47"/>
        <v>0.1214836353922837</v>
      </c>
      <c r="DE28" s="26">
        <f t="shared" si="48"/>
        <v>-4.2761188002724999E-2</v>
      </c>
      <c r="DF28" s="26">
        <f t="shared" si="49"/>
        <v>2.9284252108714355E-3</v>
      </c>
      <c r="DG28" s="26">
        <f t="shared" si="50"/>
        <v>-9.7537207867520315E-7</v>
      </c>
      <c r="DH28" s="26">
        <f t="shared" si="51"/>
        <v>1.5221736160595588E-3</v>
      </c>
      <c r="DI28" s="26">
        <f t="shared" si="105"/>
        <v>0.98941569683066188</v>
      </c>
      <c r="DJ28" s="26">
        <f t="shared" si="106"/>
        <v>0.96167427504925596</v>
      </c>
      <c r="DK28" s="26">
        <f t="shared" si="107"/>
        <v>0.11167427504925598</v>
      </c>
      <c r="DL28" s="26">
        <f t="shared" si="108"/>
        <v>-0.95798756340076741</v>
      </c>
      <c r="DM28" s="26">
        <f t="shared" si="109"/>
        <v>0.96657173779252692</v>
      </c>
      <c r="DN28" s="26">
        <f t="shared" si="52"/>
        <v>0.85</v>
      </c>
      <c r="DO28" s="26">
        <f t="shared" si="53"/>
        <v>0.1214836353922837</v>
      </c>
      <c r="DP28" s="26">
        <f t="shared" si="54"/>
        <v>-4.2761188002724999E-2</v>
      </c>
      <c r="DQ28" s="26">
        <f t="shared" si="55"/>
        <v>2.9284252108714355E-3</v>
      </c>
      <c r="DR28" s="26">
        <f t="shared" si="56"/>
        <v>-9.7537207867520315E-7</v>
      </c>
      <c r="DS28" s="26">
        <f t="shared" si="57"/>
        <v>1.5221736160595588E-3</v>
      </c>
      <c r="DT28" s="26">
        <f t="shared" si="58"/>
        <v>0.98941569683066188</v>
      </c>
      <c r="DU28" s="26">
        <f t="shared" si="59"/>
        <v>0.96167427504925596</v>
      </c>
      <c r="DV28" s="26">
        <f t="shared" si="60"/>
        <v>0.11167427504925598</v>
      </c>
      <c r="DW28" s="26">
        <f t="shared" si="61"/>
        <v>0.96657173779252692</v>
      </c>
      <c r="DX28" s="26">
        <f t="shared" si="62"/>
        <v>0.10683230850435436</v>
      </c>
      <c r="DY28" s="26">
        <f t="shared" si="63"/>
        <v>-3.7604047771276843E-2</v>
      </c>
      <c r="DZ28" s="26">
        <f t="shared" si="64"/>
        <v>2.2646641423449674E-3</v>
      </c>
      <c r="EA28" s="26">
        <f t="shared" si="65"/>
        <v>-5.1297297515435694E-7</v>
      </c>
      <c r="EB28" s="26">
        <f t="shared" si="66"/>
        <v>1.1743463372347403E-3</v>
      </c>
      <c r="EC28" s="26">
        <f t="shared" si="67"/>
        <v>0.99180488903450725</v>
      </c>
      <c r="ED28" s="26">
        <f t="shared" si="68"/>
        <v>0.9658258517827325</v>
      </c>
      <c r="EE28" s="26">
        <f t="shared" si="69"/>
        <v>-7.4588600979441644E-4</v>
      </c>
      <c r="EF28" s="26">
        <f t="shared" si="70"/>
        <v>-0.96438607837462731</v>
      </c>
      <c r="EG28" s="26">
        <f t="shared" si="71"/>
        <v>0.9657983068746403</v>
      </c>
      <c r="EK28">
        <f t="shared" si="22"/>
        <v>463.80570428050669</v>
      </c>
      <c r="EU28">
        <f t="shared" si="110"/>
        <v>1.2383836526820571</v>
      </c>
      <c r="EV28">
        <f t="shared" si="72"/>
        <v>1.8478484050190654E-2</v>
      </c>
      <c r="EW28">
        <f t="shared" si="111"/>
        <v>1.0270745237292314</v>
      </c>
      <c r="EX28">
        <f t="shared" si="112"/>
        <v>1.4084830366800291E-2</v>
      </c>
      <c r="EZ28" s="30">
        <v>1269.0999999999999</v>
      </c>
      <c r="FA28" s="30">
        <v>6957.3</v>
      </c>
      <c r="FC28" s="37">
        <v>3815.9</v>
      </c>
      <c r="FD28" s="37">
        <v>9017.2000000000007</v>
      </c>
    </row>
    <row r="29" spans="3:160">
      <c r="C29" s="6">
        <f t="shared" si="73"/>
        <v>643.3407971722595</v>
      </c>
      <c r="D29">
        <v>315.89999999999998</v>
      </c>
      <c r="E29" s="6">
        <f t="shared" si="23"/>
        <v>675.20089201958604</v>
      </c>
      <c r="F29" s="6">
        <f t="shared" si="24"/>
        <v>-359.30089201958606</v>
      </c>
      <c r="G29" s="6">
        <f t="shared" si="0"/>
        <v>479.62039858612974</v>
      </c>
      <c r="H29" s="6"/>
      <c r="I29" s="6">
        <f>Sheet10!K29</f>
        <v>687.41646647591904</v>
      </c>
      <c r="J29" s="6"/>
      <c r="K29" s="6">
        <f t="shared" si="116"/>
        <v>479.62039858612974</v>
      </c>
      <c r="O29">
        <f t="shared" si="25"/>
        <v>59.417327449261848</v>
      </c>
      <c r="Q29">
        <f t="shared" si="26"/>
        <v>1.1076447056512198</v>
      </c>
      <c r="R29">
        <f t="shared" si="27"/>
        <v>3.8707763914167005E-2</v>
      </c>
      <c r="S29">
        <f t="shared" si="28"/>
        <v>5538.2235282560987</v>
      </c>
      <c r="T29">
        <f t="shared" si="74"/>
        <v>31097.125111157995</v>
      </c>
      <c r="U29">
        <f t="shared" si="29"/>
        <v>36885.145476124846</v>
      </c>
      <c r="V29">
        <f t="shared" si="75"/>
        <v>0.88320944829151293</v>
      </c>
      <c r="W29">
        <f t="shared" si="2"/>
        <v>54.006116207951074</v>
      </c>
      <c r="X29">
        <f t="shared" si="113"/>
        <v>0.71422483138764892</v>
      </c>
      <c r="Y29">
        <f t="shared" si="76"/>
        <v>49.402430906006884</v>
      </c>
      <c r="Z29">
        <f t="shared" si="30"/>
        <v>54.72034103933872</v>
      </c>
      <c r="AA29">
        <f t="shared" si="3"/>
        <v>1.1076447056512198</v>
      </c>
      <c r="AB29">
        <f t="shared" si="31"/>
        <v>49.402430906006884</v>
      </c>
      <c r="AG29">
        <f t="shared" si="114"/>
        <v>0.7864776410007176</v>
      </c>
      <c r="AH29">
        <f t="shared" si="115"/>
        <v>0.89350427869846616</v>
      </c>
      <c r="AI29">
        <f t="shared" si="32"/>
        <v>1.376096185233179</v>
      </c>
      <c r="AJ29">
        <f t="shared" si="4"/>
        <v>0</v>
      </c>
      <c r="AK29">
        <f t="shared" si="5"/>
        <v>1.376096185233179</v>
      </c>
      <c r="AL29">
        <f t="shared" si="77"/>
        <v>1.376096185233179</v>
      </c>
      <c r="AM29">
        <f t="shared" si="6"/>
        <v>0</v>
      </c>
      <c r="AN29">
        <f t="shared" si="7"/>
        <v>30</v>
      </c>
      <c r="AO29">
        <f t="shared" si="78"/>
        <v>30</v>
      </c>
      <c r="AQ29">
        <f t="shared" si="79"/>
        <v>0.71907106234802065</v>
      </c>
      <c r="AS29">
        <f t="shared" si="33"/>
        <v>0.96471799817556592</v>
      </c>
      <c r="AU29">
        <f t="shared" si="8"/>
        <v>4.1243746699078487</v>
      </c>
      <c r="AV29">
        <f t="shared" si="9"/>
        <v>4.8920329179564614</v>
      </c>
      <c r="AW29">
        <f t="shared" si="80"/>
        <v>9.0164075878643111</v>
      </c>
      <c r="AX29">
        <f t="shared" si="34"/>
        <v>0.45742992757548762</v>
      </c>
      <c r="AY29">
        <f t="shared" si="81"/>
        <v>0.54257007242451238</v>
      </c>
      <c r="AZ29">
        <f t="shared" si="10"/>
        <v>-53.023096092996788</v>
      </c>
      <c r="BA29">
        <f t="shared" si="82"/>
        <v>0.13</v>
      </c>
      <c r="BB29">
        <f t="shared" si="83"/>
        <v>9.0545870809547502</v>
      </c>
      <c r="BC29">
        <f t="shared" si="84"/>
        <v>10.73989188754368</v>
      </c>
      <c r="BD29">
        <f t="shared" si="11"/>
        <v>51.703266986272887</v>
      </c>
      <c r="BE29">
        <f t="shared" si="85"/>
        <v>6.3677945270595674E-3</v>
      </c>
      <c r="BF29">
        <f t="shared" si="86"/>
        <v>2.0794002332188682E-3</v>
      </c>
      <c r="BG29">
        <f t="shared" si="87"/>
        <v>0.93767341595768294</v>
      </c>
      <c r="BH29">
        <f t="shared" si="88"/>
        <v>2.2176167073000514E-3</v>
      </c>
      <c r="BI29">
        <f t="shared" si="35"/>
        <v>3.5690424099898296E-2</v>
      </c>
      <c r="BJ29">
        <f t="shared" si="36"/>
        <v>264.89555286721918</v>
      </c>
      <c r="BK29">
        <f t="shared" si="89"/>
        <v>1.3473394971560122E-4</v>
      </c>
      <c r="BL29">
        <f t="shared" si="90"/>
        <v>0.16929193886874402</v>
      </c>
      <c r="BM29">
        <f t="shared" si="91"/>
        <v>1.16093367449118</v>
      </c>
      <c r="BN29">
        <f t="shared" si="92"/>
        <v>0.38186902742391038</v>
      </c>
      <c r="BO29">
        <f t="shared" si="37"/>
        <v>3.3852227873513611E-4</v>
      </c>
      <c r="BP29">
        <f t="shared" si="93"/>
        <v>1.0651882905523051</v>
      </c>
      <c r="BQ29">
        <f t="shared" si="94"/>
        <v>0.98208296045680676</v>
      </c>
      <c r="BR29">
        <f t="shared" si="95"/>
        <v>1.0846214967998657</v>
      </c>
      <c r="BS29">
        <f t="shared" si="38"/>
        <v>0.41418335610603063</v>
      </c>
      <c r="BT29">
        <f t="shared" si="39"/>
        <v>0.41418335610603063</v>
      </c>
      <c r="BU29">
        <f t="shared" si="40"/>
        <v>0.41418335610603063</v>
      </c>
      <c r="BV29">
        <f t="shared" si="12"/>
        <v>203.75413466060746</v>
      </c>
      <c r="BW29">
        <f t="shared" si="13"/>
        <v>6.2717714094145443</v>
      </c>
      <c r="BX29">
        <f t="shared" si="14"/>
        <v>1583561.7276229947</v>
      </c>
      <c r="BY29">
        <f t="shared" si="15"/>
        <v>9.4026609277825926E-2</v>
      </c>
      <c r="BZ29">
        <f t="shared" si="16"/>
        <v>1111547.8355100614</v>
      </c>
      <c r="CA29">
        <f t="shared" si="96"/>
        <v>1.6187778227438283E-4</v>
      </c>
      <c r="CB29">
        <f t="shared" si="97"/>
        <v>4.5388959780438825E-6</v>
      </c>
      <c r="CC29">
        <f t="shared" si="98"/>
        <v>-3.9363872357028513</v>
      </c>
      <c r="CD29">
        <f t="shared" si="99"/>
        <v>14.981376259276383</v>
      </c>
      <c r="CE29">
        <f t="shared" si="100"/>
        <v>4.4555013230238453E-3</v>
      </c>
      <c r="CF29">
        <f t="shared" si="17"/>
        <v>21.212703748484746</v>
      </c>
      <c r="CG29" s="20">
        <f t="shared" si="18"/>
        <v>127990229468.09566</v>
      </c>
      <c r="CH29" s="33">
        <f t="shared" si="41"/>
        <v>0.15930047423663288</v>
      </c>
      <c r="CI29" s="33">
        <f t="shared" si="19"/>
        <v>31.860094847326575</v>
      </c>
      <c r="CJ29">
        <f t="shared" si="101"/>
        <v>2400</v>
      </c>
      <c r="CK29" s="6">
        <f t="shared" si="20"/>
        <v>675.20089201958604</v>
      </c>
      <c r="CL29" s="20"/>
      <c r="CM29" s="20"/>
      <c r="CN29" s="20"/>
      <c r="CO29" s="20"/>
      <c r="CP29" s="20"/>
      <c r="CQ29" s="20"/>
      <c r="CR29" s="20"/>
      <c r="CS29" s="25">
        <f t="shared" si="21"/>
        <v>0.71907106234802065</v>
      </c>
      <c r="CT29" s="26">
        <v>0.8</v>
      </c>
      <c r="CU29" s="26">
        <f t="shared" si="102"/>
        <v>0.13347756594835133</v>
      </c>
      <c r="CV29" s="26">
        <f t="shared" si="42"/>
        <v>-4.6982947729815067E-2</v>
      </c>
      <c r="CW29" s="26">
        <f t="shared" si="103"/>
        <v>3.5352093280968003E-3</v>
      </c>
      <c r="CX29" s="26">
        <f t="shared" si="104"/>
        <v>-1.5617906294894413E-6</v>
      </c>
      <c r="CY29" s="26">
        <f t="shared" si="43"/>
        <v>1.8415843265724269E-3</v>
      </c>
      <c r="CZ29" s="26">
        <f t="shared" si="44"/>
        <v>0.98723662770489418</v>
      </c>
      <c r="DA29" s="26">
        <f t="shared" si="45"/>
        <v>0.95837190288911078</v>
      </c>
      <c r="DB29" s="26">
        <f t="shared" si="46"/>
        <v>0.15837190288911074</v>
      </c>
      <c r="DC29" s="26">
        <v>0.85</v>
      </c>
      <c r="DD29" s="26">
        <f t="shared" si="47"/>
        <v>0.12562594442197775</v>
      </c>
      <c r="DE29" s="26">
        <f t="shared" si="48"/>
        <v>-4.4219244922178894E-2</v>
      </c>
      <c r="DF29" s="26">
        <f t="shared" si="49"/>
        <v>3.1315349065494159E-3</v>
      </c>
      <c r="DG29" s="26">
        <f t="shared" si="50"/>
        <v>-1.1533951455023444E-6</v>
      </c>
      <c r="DH29" s="26">
        <f t="shared" si="51"/>
        <v>1.6289371838603189E-3</v>
      </c>
      <c r="DI29" s="26">
        <f t="shared" si="105"/>
        <v>0.98868575897114175</v>
      </c>
      <c r="DJ29" s="26">
        <f t="shared" si="106"/>
        <v>0.96052395037545724</v>
      </c>
      <c r="DK29" s="26">
        <f t="shared" si="107"/>
        <v>0.11052395037545726</v>
      </c>
      <c r="DL29" s="26">
        <f t="shared" si="108"/>
        <v>-0.95695905027307082</v>
      </c>
      <c r="DM29" s="26">
        <f t="shared" si="109"/>
        <v>0.96549496328387185</v>
      </c>
      <c r="DN29" s="26">
        <f t="shared" si="52"/>
        <v>0.85</v>
      </c>
      <c r="DO29" s="26">
        <f t="shared" si="53"/>
        <v>0.12562594442197775</v>
      </c>
      <c r="DP29" s="26">
        <f t="shared" si="54"/>
        <v>-4.4219244922178894E-2</v>
      </c>
      <c r="DQ29" s="26">
        <f t="shared" si="55"/>
        <v>3.1315349065494159E-3</v>
      </c>
      <c r="DR29" s="26">
        <f t="shared" si="56"/>
        <v>-1.1533951455023444E-6</v>
      </c>
      <c r="DS29" s="26">
        <f t="shared" si="57"/>
        <v>1.6289371838603189E-3</v>
      </c>
      <c r="DT29" s="26">
        <f t="shared" si="58"/>
        <v>0.98868575897114175</v>
      </c>
      <c r="DU29" s="26">
        <f t="shared" si="59"/>
        <v>0.96052395037545724</v>
      </c>
      <c r="DV29" s="26">
        <f t="shared" si="60"/>
        <v>0.11052395037545726</v>
      </c>
      <c r="DW29" s="26">
        <f t="shared" si="61"/>
        <v>0.96549496328387185</v>
      </c>
      <c r="DX29" s="26">
        <f t="shared" si="62"/>
        <v>0.1105982494155025</v>
      </c>
      <c r="DY29" s="26">
        <f t="shared" si="63"/>
        <v>-3.8929626371133161E-2</v>
      </c>
      <c r="DZ29" s="26">
        <f t="shared" si="64"/>
        <v>2.4271414296088202E-3</v>
      </c>
      <c r="EA29" s="26">
        <f t="shared" si="65"/>
        <v>-6.0998995750222963E-7</v>
      </c>
      <c r="EB29" s="26">
        <f t="shared" si="66"/>
        <v>1.2593362584380583E-3</v>
      </c>
      <c r="EC29" s="26">
        <f t="shared" si="67"/>
        <v>0.99121952316216355</v>
      </c>
      <c r="ED29" s="26">
        <f t="shared" si="68"/>
        <v>0.96474640373402298</v>
      </c>
      <c r="EE29" s="26">
        <f t="shared" si="69"/>
        <v>-7.4855954984887063E-4</v>
      </c>
      <c r="EF29" s="26">
        <f t="shared" si="70"/>
        <v>-0.96344036797355836</v>
      </c>
      <c r="EG29" s="26">
        <f t="shared" si="71"/>
        <v>0.96471799817556592</v>
      </c>
      <c r="EK29">
        <f t="shared" si="22"/>
        <v>479.62039858612974</v>
      </c>
      <c r="EU29">
        <f t="shared" si="110"/>
        <v>1.2820378592289681</v>
      </c>
      <c r="EV29">
        <f t="shared" si="72"/>
        <v>1.9129868261903858E-2</v>
      </c>
      <c r="EW29">
        <f t="shared" si="111"/>
        <v>1.0283545008588886</v>
      </c>
      <c r="EX29">
        <f t="shared" si="112"/>
        <v>1.4102383387859704E-2</v>
      </c>
      <c r="EZ29" s="30">
        <v>1400.4</v>
      </c>
      <c r="FA29" s="30">
        <v>7435.5</v>
      </c>
      <c r="FC29" s="37">
        <v>4222.5</v>
      </c>
      <c r="FD29" s="37">
        <v>9997.6</v>
      </c>
    </row>
    <row r="30" spans="3:160">
      <c r="C30" s="6">
        <f t="shared" si="73"/>
        <v>675.20089201958604</v>
      </c>
      <c r="D30">
        <v>316</v>
      </c>
      <c r="E30" s="6">
        <f t="shared" si="23"/>
        <v>707.3925162262459</v>
      </c>
      <c r="F30" s="6">
        <f t="shared" si="24"/>
        <v>-391.3925162262459</v>
      </c>
      <c r="G30" s="6">
        <f t="shared" si="0"/>
        <v>495.60044600979302</v>
      </c>
      <c r="H30" s="6"/>
      <c r="I30" s="6">
        <f>Sheet10!K30</f>
        <v>724.19997975443084</v>
      </c>
      <c r="J30" s="6"/>
      <c r="K30" s="6">
        <f t="shared" si="116"/>
        <v>495.60044600979302</v>
      </c>
      <c r="O30">
        <f t="shared" si="25"/>
        <v>61.774454995991256</v>
      </c>
      <c r="Q30">
        <f t="shared" si="26"/>
        <v>1.1087682103777867</v>
      </c>
      <c r="R30">
        <f t="shared" si="27"/>
        <v>3.7417543099351268E-2</v>
      </c>
      <c r="S30">
        <f t="shared" si="28"/>
        <v>5543.8410518889332</v>
      </c>
      <c r="T30">
        <f t="shared" si="74"/>
        <v>31128.66750635636</v>
      </c>
      <c r="U30">
        <f t="shared" si="29"/>
        <v>35214.687212931894</v>
      </c>
      <c r="V30">
        <f t="shared" si="75"/>
        <v>0.88294006228617239</v>
      </c>
      <c r="W30">
        <f t="shared" si="2"/>
        <v>54.006116207951074</v>
      </c>
      <c r="X30">
        <f t="shared" si="113"/>
        <v>0.74233215094064475</v>
      </c>
      <c r="Y30">
        <f t="shared" si="76"/>
        <v>49.377721913796101</v>
      </c>
      <c r="Z30">
        <f t="shared" si="30"/>
        <v>54.748448358891729</v>
      </c>
      <c r="AA30">
        <f t="shared" si="3"/>
        <v>1.1087682103777867</v>
      </c>
      <c r="AB30">
        <f t="shared" si="31"/>
        <v>49.377721913796101</v>
      </c>
      <c r="AG30">
        <f t="shared" si="114"/>
        <v>0.7805550781236118</v>
      </c>
      <c r="AH30">
        <f t="shared" si="115"/>
        <v>0.89013039725915633</v>
      </c>
      <c r="AI30">
        <f t="shared" si="32"/>
        <v>1.3628514964567249</v>
      </c>
      <c r="AJ30">
        <f t="shared" si="4"/>
        <v>0</v>
      </c>
      <c r="AK30">
        <f t="shared" si="5"/>
        <v>1.3628514964567249</v>
      </c>
      <c r="AL30">
        <f t="shared" si="77"/>
        <v>1.3628514964567249</v>
      </c>
      <c r="AM30">
        <f t="shared" si="6"/>
        <v>0</v>
      </c>
      <c r="AN30">
        <f t="shared" si="7"/>
        <v>30</v>
      </c>
      <c r="AO30">
        <f t="shared" si="78"/>
        <v>30</v>
      </c>
      <c r="AQ30">
        <f t="shared" si="79"/>
        <v>0.74302915443747075</v>
      </c>
      <c r="AS30">
        <f t="shared" si="33"/>
        <v>0.96363287511063933</v>
      </c>
      <c r="AU30">
        <f t="shared" si="8"/>
        <v>4.1285581002191512</v>
      </c>
      <c r="AV30">
        <f t="shared" si="9"/>
        <v>4.6704820278589327</v>
      </c>
      <c r="AW30">
        <f t="shared" si="80"/>
        <v>8.799040128078083</v>
      </c>
      <c r="AX30">
        <f t="shared" si="34"/>
        <v>0.46920550879689249</v>
      </c>
      <c r="AY30">
        <f t="shared" si="81"/>
        <v>0.53079449120310751</v>
      </c>
      <c r="AZ30">
        <f t="shared" si="10"/>
        <v>-50.446335514596583</v>
      </c>
      <c r="BA30">
        <f t="shared" si="82"/>
        <v>0.13</v>
      </c>
      <c r="BB30">
        <f t="shared" si="83"/>
        <v>9.0626377771196296</v>
      </c>
      <c r="BC30">
        <f t="shared" si="84"/>
        <v>10.252220226908245</v>
      </c>
      <c r="BD30">
        <f t="shared" si="11"/>
        <v>51.690335482903585</v>
      </c>
      <c r="BE30">
        <f t="shared" si="85"/>
        <v>6.3072944094509208E-3</v>
      </c>
      <c r="BF30">
        <f t="shared" si="86"/>
        <v>2.0779250535798524E-3</v>
      </c>
      <c r="BG30">
        <f t="shared" si="87"/>
        <v>0.93825131241174098</v>
      </c>
      <c r="BH30">
        <f t="shared" si="88"/>
        <v>2.2146785473058615E-3</v>
      </c>
      <c r="BI30">
        <f t="shared" si="35"/>
        <v>3.5674828567155592E-2</v>
      </c>
      <c r="BJ30">
        <f t="shared" si="36"/>
        <v>257.84658992870243</v>
      </c>
      <c r="BK30">
        <f t="shared" si="89"/>
        <v>1.3835679803646074E-4</v>
      </c>
      <c r="BL30">
        <f t="shared" si="90"/>
        <v>0.17408328935208117</v>
      </c>
      <c r="BM30">
        <f t="shared" si="91"/>
        <v>1.1656229812796557</v>
      </c>
      <c r="BN30">
        <f t="shared" si="92"/>
        <v>0.38645549903511711</v>
      </c>
      <c r="BO30">
        <f t="shared" si="37"/>
        <v>3.221530853585098E-4</v>
      </c>
      <c r="BP30">
        <f t="shared" si="93"/>
        <v>1.0663080952117123</v>
      </c>
      <c r="BQ30">
        <f t="shared" si="94"/>
        <v>0.98294136085001038</v>
      </c>
      <c r="BR30">
        <f t="shared" si="95"/>
        <v>1.0848135378997681</v>
      </c>
      <c r="BS30">
        <f t="shared" si="38"/>
        <v>0.41923215714910583</v>
      </c>
      <c r="BT30">
        <f t="shared" si="39"/>
        <v>0.41923215714910583</v>
      </c>
      <c r="BU30">
        <f t="shared" si="40"/>
        <v>0.41923215714910583</v>
      </c>
      <c r="BV30">
        <f t="shared" si="12"/>
        <v>203.85879377757158</v>
      </c>
      <c r="BW30">
        <f t="shared" si="13"/>
        <v>6.194180649955376</v>
      </c>
      <c r="BX30">
        <f t="shared" si="14"/>
        <v>1583765.8187076447</v>
      </c>
      <c r="BY30">
        <f t="shared" si="15"/>
        <v>9.5908100821450737E-2</v>
      </c>
      <c r="BZ30">
        <f t="shared" si="16"/>
        <v>1089882.3263042425</v>
      </c>
      <c r="CA30">
        <f t="shared" si="96"/>
        <v>1.6187778227438283E-4</v>
      </c>
      <c r="CB30">
        <f t="shared" si="97"/>
        <v>4.6291236019104179E-6</v>
      </c>
      <c r="CC30">
        <f t="shared" si="98"/>
        <v>-3.9349348837454086</v>
      </c>
      <c r="CD30">
        <f t="shared" si="99"/>
        <v>14.978011876380089</v>
      </c>
      <c r="CE30">
        <f t="shared" si="100"/>
        <v>4.4575031502501238E-3</v>
      </c>
      <c r="CF30">
        <f t="shared" si="17"/>
        <v>21.470966487229692</v>
      </c>
      <c r="CG30" s="20">
        <f t="shared" si="18"/>
        <v>126540128058.24611</v>
      </c>
      <c r="CH30" s="33">
        <f t="shared" si="41"/>
        <v>0.16095812103329954</v>
      </c>
      <c r="CI30" s="33">
        <f t="shared" si="19"/>
        <v>32.19162420665991</v>
      </c>
      <c r="CJ30">
        <f t="shared" si="101"/>
        <v>2600</v>
      </c>
      <c r="CK30" s="6">
        <f t="shared" si="20"/>
        <v>707.3925162262459</v>
      </c>
      <c r="CL30" s="20"/>
      <c r="CM30" s="20"/>
      <c r="CN30" s="20"/>
      <c r="CO30" s="20"/>
      <c r="CP30" s="20"/>
      <c r="CQ30" s="20"/>
      <c r="CR30" s="20"/>
      <c r="CS30" s="25">
        <f t="shared" si="21"/>
        <v>0.74302915443747075</v>
      </c>
      <c r="CT30" s="26">
        <v>0.8</v>
      </c>
      <c r="CU30" s="26">
        <f t="shared" si="102"/>
        <v>0.13792478679245551</v>
      </c>
      <c r="CV30" s="26">
        <f t="shared" si="42"/>
        <v>-4.8548330968391201E-2</v>
      </c>
      <c r="CW30" s="26">
        <f t="shared" si="103"/>
        <v>3.7747067718671766E-3</v>
      </c>
      <c r="CX30" s="26">
        <f t="shared" si="104"/>
        <v>-1.8398949491662503E-6</v>
      </c>
      <c r="CY30" s="26">
        <f t="shared" si="43"/>
        <v>1.9680343826747005E-3</v>
      </c>
      <c r="CZ30" s="26">
        <f t="shared" si="44"/>
        <v>0.98637787152889089</v>
      </c>
      <c r="DA30" s="26">
        <f t="shared" si="45"/>
        <v>0.95716944126390358</v>
      </c>
      <c r="DB30" s="26">
        <f t="shared" si="46"/>
        <v>0.15716944126390353</v>
      </c>
      <c r="DC30" s="26">
        <v>0.85</v>
      </c>
      <c r="DD30" s="26">
        <f t="shared" si="47"/>
        <v>0.12981156403995814</v>
      </c>
      <c r="DE30" s="26">
        <f t="shared" si="48"/>
        <v>-4.5692546793779959E-2</v>
      </c>
      <c r="DF30" s="26">
        <f t="shared" si="49"/>
        <v>3.3436848913425514E-3</v>
      </c>
      <c r="DG30" s="26">
        <f t="shared" si="50"/>
        <v>-1.3587774587278514E-6</v>
      </c>
      <c r="DH30" s="26">
        <f t="shared" si="51"/>
        <v>1.7406173721786961E-3</v>
      </c>
      <c r="DI30" s="26">
        <f t="shared" si="105"/>
        <v>0.98792390701031951</v>
      </c>
      <c r="DJ30" s="26">
        <f t="shared" si="106"/>
        <v>0.95937209438995408</v>
      </c>
      <c r="DK30" s="26">
        <f t="shared" si="107"/>
        <v>0.1093720943899541</v>
      </c>
      <c r="DL30" s="26">
        <f t="shared" si="108"/>
        <v>-0.95594693747898984</v>
      </c>
      <c r="DM30" s="26">
        <f t="shared" si="109"/>
        <v>0.9644123068989463</v>
      </c>
      <c r="DN30" s="26">
        <f t="shared" si="52"/>
        <v>0.85</v>
      </c>
      <c r="DO30" s="26">
        <f t="shared" si="53"/>
        <v>0.12981156403995814</v>
      </c>
      <c r="DP30" s="26">
        <f t="shared" si="54"/>
        <v>-4.5692546793779959E-2</v>
      </c>
      <c r="DQ30" s="26">
        <f t="shared" si="55"/>
        <v>3.3436848913425514E-3</v>
      </c>
      <c r="DR30" s="26">
        <f t="shared" si="56"/>
        <v>-1.3587774587278514E-6</v>
      </c>
      <c r="DS30" s="26">
        <f t="shared" si="57"/>
        <v>1.7406173721786961E-3</v>
      </c>
      <c r="DT30" s="26">
        <f t="shared" si="58"/>
        <v>0.98792390701031951</v>
      </c>
      <c r="DU30" s="26">
        <f t="shared" si="59"/>
        <v>0.95937209438995408</v>
      </c>
      <c r="DV30" s="26">
        <f t="shared" si="60"/>
        <v>0.1093720943899541</v>
      </c>
      <c r="DW30" s="26">
        <f t="shared" si="61"/>
        <v>0.9644123068989463</v>
      </c>
      <c r="DX30" s="26">
        <f t="shared" si="62"/>
        <v>0.11441146970506892</v>
      </c>
      <c r="DY30" s="26">
        <f t="shared" si="63"/>
        <v>-4.0271846902906215E-2</v>
      </c>
      <c r="DZ30" s="26">
        <f t="shared" si="64"/>
        <v>2.5973932445690641E-3</v>
      </c>
      <c r="EA30" s="26">
        <f t="shared" si="65"/>
        <v>-7.2265205699555988E-7</v>
      </c>
      <c r="EB30" s="26">
        <f t="shared" si="66"/>
        <v>1.3484988068999725E-3</v>
      </c>
      <c r="EC30" s="26">
        <f t="shared" si="67"/>
        <v>0.99060651824428159</v>
      </c>
      <c r="ED30" s="26">
        <f t="shared" si="68"/>
        <v>0.96366210070167957</v>
      </c>
      <c r="EE30" s="26">
        <f t="shared" si="69"/>
        <v>-7.5020619726673399E-4</v>
      </c>
      <c r="EF30" s="26">
        <f t="shared" si="70"/>
        <v>-0.96250397856661873</v>
      </c>
      <c r="EG30" s="26">
        <f t="shared" si="71"/>
        <v>0.96363287511063933</v>
      </c>
      <c r="EK30">
        <f t="shared" si="22"/>
        <v>495.60044600979302</v>
      </c>
      <c r="EU30">
        <f t="shared" si="110"/>
        <v>1.326240121042698</v>
      </c>
      <c r="EV30">
        <f t="shared" si="72"/>
        <v>1.9789430254779309E-2</v>
      </c>
      <c r="EW30">
        <f t="shared" si="111"/>
        <v>1.0296662775983074</v>
      </c>
      <c r="EX30">
        <f t="shared" si="112"/>
        <v>1.4120372494226341E-2</v>
      </c>
      <c r="EZ30" s="30">
        <v>1531.7</v>
      </c>
      <c r="FA30" s="30">
        <v>7932.8</v>
      </c>
      <c r="FC30" s="34"/>
      <c r="FD30" s="34"/>
    </row>
    <row r="31" spans="3:160">
      <c r="C31" s="6">
        <f t="shared" si="73"/>
        <v>707.3925162262459</v>
      </c>
      <c r="D31">
        <v>316.10000000000002</v>
      </c>
      <c r="E31" s="6">
        <f t="shared" si="23"/>
        <v>739.91673121710937</v>
      </c>
      <c r="F31" s="6">
        <f t="shared" si="24"/>
        <v>-423.81673121710935</v>
      </c>
      <c r="G31" s="6">
        <f t="shared" si="0"/>
        <v>511.74625811312296</v>
      </c>
      <c r="H31" s="6"/>
      <c r="I31" s="6">
        <f>Sheet10!K31</f>
        <v>761.73375557982263</v>
      </c>
      <c r="J31" s="6"/>
      <c r="K31" s="6">
        <f t="shared" si="116"/>
        <v>511.74625811312296</v>
      </c>
      <c r="O31">
        <f t="shared" si="25"/>
        <v>64.170512585938283</v>
      </c>
      <c r="Q31">
        <f t="shared" si="26"/>
        <v>1.1099102707771773</v>
      </c>
      <c r="R31">
        <f t="shared" si="27"/>
        <v>3.619602638845193E-2</v>
      </c>
      <c r="S31">
        <f t="shared" si="28"/>
        <v>5549.5513538858868</v>
      </c>
      <c r="T31">
        <f t="shared" si="74"/>
        <v>31160.730852069257</v>
      </c>
      <c r="U31">
        <f t="shared" si="29"/>
        <v>33631.445150959364</v>
      </c>
      <c r="V31">
        <f t="shared" si="75"/>
        <v>0.88266622713303566</v>
      </c>
      <c r="W31">
        <f t="shared" si="2"/>
        <v>54.006116207951074</v>
      </c>
      <c r="X31">
        <f t="shared" si="113"/>
        <v>0.77088597307132878</v>
      </c>
      <c r="Y31">
        <f t="shared" si="76"/>
        <v>49.352640139699446</v>
      </c>
      <c r="Z31">
        <f t="shared" si="30"/>
        <v>54.777002181022404</v>
      </c>
      <c r="AA31">
        <f t="shared" si="3"/>
        <v>1.1099102707771773</v>
      </c>
      <c r="AB31">
        <f t="shared" si="31"/>
        <v>49.352640139699446</v>
      </c>
      <c r="AG31">
        <f t="shared" si="114"/>
        <v>0.7746672053163115</v>
      </c>
      <c r="AH31">
        <f t="shared" si="115"/>
        <v>0.88675190304187357</v>
      </c>
      <c r="AI31">
        <f t="shared" si="32"/>
        <v>1.3497131214217963</v>
      </c>
      <c r="AJ31">
        <f t="shared" si="4"/>
        <v>0</v>
      </c>
      <c r="AK31">
        <f t="shared" si="5"/>
        <v>1.3497131214217963</v>
      </c>
      <c r="AL31">
        <f t="shared" si="77"/>
        <v>1.3497131214217963</v>
      </c>
      <c r="AM31">
        <f t="shared" si="6"/>
        <v>0</v>
      </c>
      <c r="AN31">
        <f t="shared" si="7"/>
        <v>30</v>
      </c>
      <c r="AO31">
        <f t="shared" si="78"/>
        <v>30</v>
      </c>
      <c r="AQ31">
        <f t="shared" si="79"/>
        <v>0.76723576928504189</v>
      </c>
      <c r="AS31">
        <f t="shared" si="33"/>
        <v>0.96254318555675189</v>
      </c>
      <c r="AU31">
        <f t="shared" si="8"/>
        <v>4.1328106235767939</v>
      </c>
      <c r="AV31">
        <f t="shared" si="9"/>
        <v>4.4604985186634414</v>
      </c>
      <c r="AW31">
        <f t="shared" si="80"/>
        <v>8.5933091422402352</v>
      </c>
      <c r="AX31">
        <f t="shared" si="34"/>
        <v>0.48093354436209534</v>
      </c>
      <c r="AY31">
        <f t="shared" si="81"/>
        <v>0.51906645563790466</v>
      </c>
      <c r="AZ31">
        <f t="shared" si="10"/>
        <v>-48.065437724188541</v>
      </c>
      <c r="BA31">
        <f t="shared" si="82"/>
        <v>0.13</v>
      </c>
      <c r="BB31">
        <f t="shared" si="83"/>
        <v>9.0708202690614055</v>
      </c>
      <c r="BC31">
        <f t="shared" si="84"/>
        <v>9.7900397715765077</v>
      </c>
      <c r="BD31">
        <f t="shared" si="11"/>
        <v>51.67720557381778</v>
      </c>
      <c r="BE31">
        <f t="shared" si="85"/>
        <v>6.2472833287601452E-3</v>
      </c>
      <c r="BF31">
        <f t="shared" si="86"/>
        <v>2.0764576782345201E-3</v>
      </c>
      <c r="BG31">
        <f t="shared" si="87"/>
        <v>0.93882482048085736</v>
      </c>
      <c r="BH31">
        <f t="shared" si="88"/>
        <v>2.211762655754007E-3</v>
      </c>
      <c r="BI31">
        <f t="shared" si="35"/>
        <v>3.566002610020462E-2</v>
      </c>
      <c r="BJ31">
        <f t="shared" si="36"/>
        <v>251.03357850886175</v>
      </c>
      <c r="BK31">
        <f t="shared" si="89"/>
        <v>1.4205281346035459E-4</v>
      </c>
      <c r="BL31">
        <f t="shared" si="90"/>
        <v>0.17899113918368242</v>
      </c>
      <c r="BM31">
        <f t="shared" si="91"/>
        <v>1.1704265281057715</v>
      </c>
      <c r="BN31">
        <f t="shared" si="92"/>
        <v>0.39106026273798516</v>
      </c>
      <c r="BO31">
        <f t="shared" si="37"/>
        <v>3.066812378520131E-4</v>
      </c>
      <c r="BP31">
        <f t="shared" si="93"/>
        <v>1.0673676569376536</v>
      </c>
      <c r="BQ31">
        <f t="shared" si="94"/>
        <v>0.98375344821516753</v>
      </c>
      <c r="BR31">
        <f t="shared" si="95"/>
        <v>1.0849950857851507</v>
      </c>
      <c r="BS31">
        <f t="shared" si="38"/>
        <v>0.42429846331656379</v>
      </c>
      <c r="BT31">
        <f t="shared" si="39"/>
        <v>0.42429846331656379</v>
      </c>
      <c r="BU31">
        <f t="shared" si="40"/>
        <v>0.42429846331656379</v>
      </c>
      <c r="BV31">
        <f t="shared" si="12"/>
        <v>203.96511547091237</v>
      </c>
      <c r="BW31">
        <f t="shared" si="13"/>
        <v>6.1153159881661878</v>
      </c>
      <c r="BX31">
        <f t="shared" si="14"/>
        <v>1583972.8403324187</v>
      </c>
      <c r="BY31">
        <f t="shared" si="15"/>
        <v>9.7825252876905355E-2</v>
      </c>
      <c r="BZ31">
        <f t="shared" si="16"/>
        <v>1068662.7878538307</v>
      </c>
      <c r="CA31">
        <f t="shared" si="96"/>
        <v>1.6187778227438283E-4</v>
      </c>
      <c r="CB31">
        <f t="shared" si="97"/>
        <v>4.7210402171223267E-6</v>
      </c>
      <c r="CC31">
        <f t="shared" si="98"/>
        <v>-3.9334632701698991</v>
      </c>
      <c r="CD31">
        <f t="shared" si="99"/>
        <v>14.974593435789446</v>
      </c>
      <c r="CE31">
        <f t="shared" si="100"/>
        <v>4.4595385242347093E-3</v>
      </c>
      <c r="CF31">
        <f t="shared" si="17"/>
        <v>21.729532631812763</v>
      </c>
      <c r="CG31" s="20">
        <f t="shared" si="18"/>
        <v>125124187240.06976</v>
      </c>
      <c r="CH31" s="33">
        <f t="shared" si="41"/>
        <v>0.1626210749543173</v>
      </c>
      <c r="CI31" s="33">
        <f t="shared" si="19"/>
        <v>32.524214990863456</v>
      </c>
      <c r="CJ31">
        <f t="shared" si="101"/>
        <v>2800</v>
      </c>
      <c r="CK31" s="6">
        <f t="shared" si="20"/>
        <v>739.91673121710937</v>
      </c>
      <c r="CL31" s="20"/>
      <c r="CM31" s="20"/>
      <c r="CN31" s="20"/>
      <c r="CO31" s="20"/>
      <c r="CP31" s="20"/>
      <c r="CQ31" s="20"/>
      <c r="CR31" s="20"/>
      <c r="CS31" s="25">
        <f t="shared" si="21"/>
        <v>0.76723576928504189</v>
      </c>
      <c r="CT31" s="26">
        <v>0.8</v>
      </c>
      <c r="CU31" s="26">
        <f t="shared" si="102"/>
        <v>0.14241813967353589</v>
      </c>
      <c r="CV31" s="26">
        <f t="shared" si="42"/>
        <v>-5.0129952284628736E-2</v>
      </c>
      <c r="CW31" s="26">
        <f t="shared" si="103"/>
        <v>4.0246599752904524E-3</v>
      </c>
      <c r="CX31" s="26">
        <f t="shared" si="104"/>
        <v>-2.1597722828592727E-6</v>
      </c>
      <c r="CY31" s="26">
        <f t="shared" si="43"/>
        <v>2.1002335115925847E-3</v>
      </c>
      <c r="CZ31" s="26">
        <f t="shared" si="44"/>
        <v>0.98548242117935869</v>
      </c>
      <c r="DA31" s="26">
        <f t="shared" si="45"/>
        <v>0.95596661066899091</v>
      </c>
      <c r="DB31" s="26">
        <f t="shared" si="46"/>
        <v>0.15596661066899087</v>
      </c>
      <c r="DC31" s="26">
        <v>0.85</v>
      </c>
      <c r="DD31" s="26">
        <f t="shared" si="47"/>
        <v>0.13404060204568086</v>
      </c>
      <c r="DE31" s="26">
        <f t="shared" si="48"/>
        <v>-4.7181131562003521E-2</v>
      </c>
      <c r="DF31" s="26">
        <f t="shared" si="49"/>
        <v>3.5650967255168031E-3</v>
      </c>
      <c r="DG31" s="26">
        <f t="shared" si="50"/>
        <v>-1.5950094842448544E-6</v>
      </c>
      <c r="DH31" s="26">
        <f t="shared" si="51"/>
        <v>1.8573525914280138E-3</v>
      </c>
      <c r="DI31" s="26">
        <f t="shared" si="105"/>
        <v>0.98712942087262845</v>
      </c>
      <c r="DJ31" s="26">
        <f t="shared" si="106"/>
        <v>0.95821900756093015</v>
      </c>
      <c r="DK31" s="26">
        <f t="shared" si="107"/>
        <v>0.10821900756093017</v>
      </c>
      <c r="DL31" s="26">
        <f t="shared" si="108"/>
        <v>-0.9549520621612152</v>
      </c>
      <c r="DM31" s="26">
        <f t="shared" si="109"/>
        <v>0.96332402101526704</v>
      </c>
      <c r="DN31" s="26">
        <f t="shared" si="52"/>
        <v>0.85</v>
      </c>
      <c r="DO31" s="26">
        <f t="shared" si="53"/>
        <v>0.13404060204568086</v>
      </c>
      <c r="DP31" s="26">
        <f t="shared" si="54"/>
        <v>-4.7181131562003521E-2</v>
      </c>
      <c r="DQ31" s="26">
        <f t="shared" si="55"/>
        <v>3.5650967255168031E-3</v>
      </c>
      <c r="DR31" s="26">
        <f t="shared" si="56"/>
        <v>-1.5950094842448544E-6</v>
      </c>
      <c r="DS31" s="26">
        <f t="shared" si="57"/>
        <v>1.8573525914280136E-3</v>
      </c>
      <c r="DT31" s="26">
        <f t="shared" si="58"/>
        <v>0.98712942087262845</v>
      </c>
      <c r="DU31" s="26">
        <f t="shared" si="59"/>
        <v>0.95821900756093015</v>
      </c>
      <c r="DV31" s="26">
        <f t="shared" si="60"/>
        <v>0.10821900756093017</v>
      </c>
      <c r="DW31" s="26">
        <f t="shared" si="61"/>
        <v>0.96332402101526704</v>
      </c>
      <c r="DX31" s="26">
        <f t="shared" si="62"/>
        <v>0.11827226276237854</v>
      </c>
      <c r="DY31" s="26">
        <f t="shared" si="63"/>
        <v>-4.1630812637098578E-2</v>
      </c>
      <c r="DZ31" s="26">
        <f t="shared" si="64"/>
        <v>2.7756479992959416E-3</v>
      </c>
      <c r="EA31" s="26">
        <f t="shared" si="65"/>
        <v>-8.5309215733079354E-7</v>
      </c>
      <c r="EB31" s="26">
        <f t="shared" si="66"/>
        <v>1.4419686708371535E-3</v>
      </c>
      <c r="EC31" s="26">
        <f t="shared" si="67"/>
        <v>0.98996510436769447</v>
      </c>
      <c r="ED31" s="26">
        <f t="shared" si="68"/>
        <v>0.962573187120075</v>
      </c>
      <c r="EE31" s="26">
        <f t="shared" si="69"/>
        <v>-7.5083389519203791E-4</v>
      </c>
      <c r="EF31" s="26">
        <f t="shared" si="70"/>
        <v>-0.96157761152370103</v>
      </c>
      <c r="EG31" s="26">
        <f t="shared" si="71"/>
        <v>0.96254318555675189</v>
      </c>
      <c r="EK31">
        <f t="shared" si="22"/>
        <v>511.74625811312296</v>
      </c>
      <c r="EU31">
        <f t="shared" si="110"/>
        <v>1.3709938390470762</v>
      </c>
      <c r="EV31">
        <f t="shared" si="72"/>
        <v>2.045722077554368E-2</v>
      </c>
      <c r="EW31">
        <f t="shared" si="111"/>
        <v>1.0310102707187654</v>
      </c>
      <c r="EX31">
        <f t="shared" si="112"/>
        <v>1.4138803401310926E-2</v>
      </c>
      <c r="EZ31" s="30">
        <v>1687.1</v>
      </c>
      <c r="FA31" s="30">
        <v>8449.4</v>
      </c>
    </row>
    <row r="32" spans="3:160">
      <c r="C32" s="6">
        <f t="shared" si="73"/>
        <v>739.91673121710937</v>
      </c>
      <c r="D32">
        <v>316.2</v>
      </c>
      <c r="E32" s="6">
        <f t="shared" si="23"/>
        <v>772.77483752182616</v>
      </c>
      <c r="F32" s="6">
        <f t="shared" si="24"/>
        <v>-456.57483752182617</v>
      </c>
      <c r="G32" s="6">
        <f t="shared" si="0"/>
        <v>528.05836560855471</v>
      </c>
      <c r="H32" s="6"/>
      <c r="I32" s="6">
        <f>Sheet10!K32</f>
        <v>800.04008464280071</v>
      </c>
      <c r="J32" s="6"/>
      <c r="K32" s="6">
        <f t="shared" si="116"/>
        <v>528.05836560855471</v>
      </c>
      <c r="O32">
        <f t="shared" si="25"/>
        <v>66.605647685354953</v>
      </c>
      <c r="Q32">
        <f t="shared" si="26"/>
        <v>1.1110709571379218</v>
      </c>
      <c r="R32">
        <f t="shared" si="27"/>
        <v>3.5038035878436104E-2</v>
      </c>
      <c r="S32">
        <f t="shared" si="28"/>
        <v>5555.3547856896093</v>
      </c>
      <c r="T32">
        <f t="shared" si="74"/>
        <v>31193.317121647156</v>
      </c>
      <c r="U32">
        <f t="shared" si="29"/>
        <v>32128.889481515427</v>
      </c>
      <c r="V32">
        <f t="shared" si="75"/>
        <v>0.88238792597881655</v>
      </c>
      <c r="W32">
        <f t="shared" si="2"/>
        <v>54.006116207951074</v>
      </c>
      <c r="X32">
        <f t="shared" si="113"/>
        <v>0.79988718293915884</v>
      </c>
      <c r="Y32">
        <f t="shared" si="76"/>
        <v>49.327185666042872</v>
      </c>
      <c r="Z32">
        <f t="shared" si="30"/>
        <v>54.806003390890233</v>
      </c>
      <c r="AA32">
        <f t="shared" si="3"/>
        <v>1.1110709571379218</v>
      </c>
      <c r="AB32">
        <f t="shared" si="31"/>
        <v>49.327185666042872</v>
      </c>
      <c r="AG32">
        <f t="shared" si="114"/>
        <v>0.76881521578201362</v>
      </c>
      <c r="AH32">
        <f t="shared" si="115"/>
        <v>0.88336973401359642</v>
      </c>
      <c r="AI32">
        <f t="shared" si="32"/>
        <v>1.3366834988480556</v>
      </c>
      <c r="AJ32">
        <f t="shared" si="4"/>
        <v>0</v>
      </c>
      <c r="AK32">
        <f t="shared" si="5"/>
        <v>1.3366834988480556</v>
      </c>
      <c r="AL32">
        <f t="shared" si="77"/>
        <v>1.3366834988480556</v>
      </c>
      <c r="AM32">
        <f t="shared" si="6"/>
        <v>0</v>
      </c>
      <c r="AN32">
        <f t="shared" si="7"/>
        <v>30</v>
      </c>
      <c r="AO32">
        <f t="shared" si="78"/>
        <v>30</v>
      </c>
      <c r="AQ32">
        <f t="shared" si="79"/>
        <v>0.7916917025615513</v>
      </c>
      <c r="AS32">
        <f t="shared" si="33"/>
        <v>0.96144917689154374</v>
      </c>
      <c r="AU32">
        <f t="shared" si="8"/>
        <v>4.1371325017039036</v>
      </c>
      <c r="AV32">
        <f t="shared" si="9"/>
        <v>4.261216349619545</v>
      </c>
      <c r="AW32">
        <f t="shared" si="80"/>
        <v>8.3983488513234477</v>
      </c>
      <c r="AX32">
        <f t="shared" si="34"/>
        <v>0.49261260456595068</v>
      </c>
      <c r="AY32">
        <f t="shared" si="81"/>
        <v>0.50738739543404932</v>
      </c>
      <c r="AZ32">
        <f t="shared" si="10"/>
        <v>-45.861168085341113</v>
      </c>
      <c r="BA32">
        <f t="shared" si="82"/>
        <v>0.13</v>
      </c>
      <c r="BB32">
        <f t="shared" si="83"/>
        <v>9.0791350029615039</v>
      </c>
      <c r="BC32">
        <f t="shared" si="84"/>
        <v>9.3514429376116688</v>
      </c>
      <c r="BD32">
        <f t="shared" si="11"/>
        <v>51.663877150859307</v>
      </c>
      <c r="BE32">
        <f t="shared" si="85"/>
        <v>6.1877724232703036E-3</v>
      </c>
      <c r="BF32">
        <f t="shared" si="86"/>
        <v>2.0749984745859801E-3</v>
      </c>
      <c r="BG32">
        <f t="shared" si="87"/>
        <v>0.93939382639886349</v>
      </c>
      <c r="BH32">
        <f t="shared" si="88"/>
        <v>2.2088696096081674E-3</v>
      </c>
      <c r="BI32">
        <f t="shared" si="35"/>
        <v>3.5646026684056246E-2</v>
      </c>
      <c r="BJ32">
        <f t="shared" si="36"/>
        <v>244.44093690932283</v>
      </c>
      <c r="BK32">
        <f t="shared" si="89"/>
        <v>1.4582674708565449E-4</v>
      </c>
      <c r="BL32">
        <f t="shared" si="90"/>
        <v>0.18402301982709041</v>
      </c>
      <c r="BM32">
        <f t="shared" si="91"/>
        <v>1.1753517000609301</v>
      </c>
      <c r="BN32">
        <f t="shared" si="92"/>
        <v>0.39568734131018846</v>
      </c>
      <c r="BO32">
        <f t="shared" si="37"/>
        <v>2.9203943885003445E-4</v>
      </c>
      <c r="BP32">
        <f t="shared" si="93"/>
        <v>1.0683713983008196</v>
      </c>
      <c r="BQ32">
        <f t="shared" si="94"/>
        <v>0.98452263380593374</v>
      </c>
      <c r="BR32">
        <f t="shared" si="95"/>
        <v>1.0851669241678541</v>
      </c>
      <c r="BS32">
        <f t="shared" si="38"/>
        <v>0.4293868151017331</v>
      </c>
      <c r="BT32">
        <f t="shared" si="39"/>
        <v>0.4293868151017331</v>
      </c>
      <c r="BU32">
        <f t="shared" si="40"/>
        <v>0.4293868151017331</v>
      </c>
      <c r="BV32">
        <f t="shared" si="12"/>
        <v>204.07310303656888</v>
      </c>
      <c r="BW32">
        <f t="shared" si="13"/>
        <v>6.0351723081877973</v>
      </c>
      <c r="BX32">
        <f t="shared" si="14"/>
        <v>1584182.7787754103</v>
      </c>
      <c r="BY32">
        <f t="shared" si="15"/>
        <v>9.9780748774754291E-2</v>
      </c>
      <c r="BZ32">
        <f t="shared" si="16"/>
        <v>1047858.075661495</v>
      </c>
      <c r="CA32">
        <f t="shared" si="96"/>
        <v>1.6187778227438283E-4</v>
      </c>
      <c r="CB32">
        <f t="shared" si="97"/>
        <v>4.8147741733202287E-6</v>
      </c>
      <c r="CC32">
        <f t="shared" si="98"/>
        <v>-3.9319706664665484</v>
      </c>
      <c r="CD32">
        <f t="shared" si="99"/>
        <v>14.971116622772904</v>
      </c>
      <c r="CE32">
        <f t="shared" si="100"/>
        <v>4.461610084075843E-3</v>
      </c>
      <c r="CF32">
        <f t="shared" si="17"/>
        <v>21.988604157142696</v>
      </c>
      <c r="CG32" s="20">
        <f t="shared" si="18"/>
        <v>123740196496.4469</v>
      </c>
      <c r="CH32" s="33">
        <f t="shared" si="41"/>
        <v>0.16429053152358422</v>
      </c>
      <c r="CI32" s="33">
        <f t="shared" si="19"/>
        <v>32.858106304716841</v>
      </c>
      <c r="CJ32">
        <f t="shared" si="101"/>
        <v>3000</v>
      </c>
      <c r="CK32" s="6">
        <f t="shared" si="20"/>
        <v>772.77483752182616</v>
      </c>
      <c r="CL32" s="20"/>
      <c r="CM32" s="20"/>
      <c r="CN32" s="20"/>
      <c r="CO32" s="20"/>
      <c r="CP32" s="20"/>
      <c r="CQ32" s="20"/>
      <c r="CR32" s="20"/>
      <c r="CS32" s="25">
        <f t="shared" si="21"/>
        <v>0.7916917025615513</v>
      </c>
      <c r="CT32" s="26">
        <v>0.8</v>
      </c>
      <c r="CU32" s="26">
        <f t="shared" si="102"/>
        <v>0.14695777228798798</v>
      </c>
      <c r="CV32" s="26">
        <f t="shared" si="42"/>
        <v>-5.1727863666380304E-2</v>
      </c>
      <c r="CW32" s="26">
        <f t="shared" si="103"/>
        <v>4.2853243394900004E-3</v>
      </c>
      <c r="CX32" s="26">
        <f t="shared" si="104"/>
        <v>-2.5266449634614684E-6</v>
      </c>
      <c r="CY32" s="26">
        <f t="shared" si="43"/>
        <v>2.2383464664273277E-3</v>
      </c>
      <c r="CZ32" s="26">
        <f t="shared" si="44"/>
        <v>0.98454946428907542</v>
      </c>
      <c r="DA32" s="26">
        <f t="shared" si="45"/>
        <v>0.9547637501324876</v>
      </c>
      <c r="DB32" s="26">
        <f t="shared" si="46"/>
        <v>0.15476375013248755</v>
      </c>
      <c r="DC32" s="26">
        <v>0.85</v>
      </c>
      <c r="DD32" s="26">
        <f t="shared" si="47"/>
        <v>0.1383131974475181</v>
      </c>
      <c r="DE32" s="26">
        <f t="shared" si="48"/>
        <v>-4.8685048156593233E-2</v>
      </c>
      <c r="DF32" s="26">
        <f t="shared" si="49"/>
        <v>3.7959966467454678E-3</v>
      </c>
      <c r="DG32" s="26">
        <f t="shared" si="50"/>
        <v>-1.8659479575806394E-6</v>
      </c>
      <c r="DH32" s="26">
        <f t="shared" si="51"/>
        <v>1.9792854042026743E-3</v>
      </c>
      <c r="DI32" s="26">
        <f t="shared" si="105"/>
        <v>0.98630156945914094</v>
      </c>
      <c r="DJ32" s="26">
        <f t="shared" si="106"/>
        <v>0.95706498673868245</v>
      </c>
      <c r="DK32" s="26">
        <f t="shared" si="107"/>
        <v>0.10706498673868248</v>
      </c>
      <c r="DL32" s="26">
        <f t="shared" si="108"/>
        <v>-0.95397526787610276</v>
      </c>
      <c r="DM32" s="26">
        <f t="shared" si="109"/>
        <v>0.96223035894530917</v>
      </c>
      <c r="DN32" s="26">
        <f t="shared" si="52"/>
        <v>0.85</v>
      </c>
      <c r="DO32" s="26">
        <f t="shared" si="53"/>
        <v>0.1383131974475181</v>
      </c>
      <c r="DP32" s="26">
        <f t="shared" si="54"/>
        <v>-4.8685048156593233E-2</v>
      </c>
      <c r="DQ32" s="26">
        <f t="shared" si="55"/>
        <v>3.7959966467454678E-3</v>
      </c>
      <c r="DR32" s="26">
        <f t="shared" si="56"/>
        <v>-1.8659479575806394E-6</v>
      </c>
      <c r="DS32" s="26">
        <f t="shared" si="57"/>
        <v>1.9792854042026743E-3</v>
      </c>
      <c r="DT32" s="26">
        <f t="shared" si="58"/>
        <v>0.98630156945914094</v>
      </c>
      <c r="DU32" s="26">
        <f t="shared" si="59"/>
        <v>0.95706498673868245</v>
      </c>
      <c r="DV32" s="26">
        <f t="shared" si="60"/>
        <v>0.10706498673868248</v>
      </c>
      <c r="DW32" s="26">
        <f t="shared" si="61"/>
        <v>0.96223035894530917</v>
      </c>
      <c r="DX32" s="26">
        <f t="shared" si="62"/>
        <v>0.12218094839499088</v>
      </c>
      <c r="DY32" s="26">
        <f t="shared" si="63"/>
        <v>-4.3006636143202701E-2</v>
      </c>
      <c r="DZ32" s="26">
        <f t="shared" si="64"/>
        <v>2.9621398682866842E-3</v>
      </c>
      <c r="EA32" s="26">
        <f t="shared" si="65"/>
        <v>-1.003688343071872E-6</v>
      </c>
      <c r="EB32" s="26">
        <f t="shared" si="66"/>
        <v>1.5398848794075974E-3</v>
      </c>
      <c r="EC32" s="26">
        <f t="shared" si="67"/>
        <v>0.98929449543170067</v>
      </c>
      <c r="ED32" s="26">
        <f t="shared" si="68"/>
        <v>0.9614799070482235</v>
      </c>
      <c r="EE32" s="26">
        <f t="shared" si="69"/>
        <v>-7.5045189708566884E-4</v>
      </c>
      <c r="EF32" s="26">
        <f t="shared" si="70"/>
        <v>-0.9606619781756871</v>
      </c>
      <c r="EG32" s="26">
        <f t="shared" si="71"/>
        <v>0.96144917689154374</v>
      </c>
      <c r="EK32">
        <f t="shared" si="22"/>
        <v>528.05836560855471</v>
      </c>
      <c r="EU32">
        <f t="shared" si="110"/>
        <v>1.4163027204020366</v>
      </c>
      <c r="EV32">
        <f t="shared" si="72"/>
        <v>2.1133295140411422E-2</v>
      </c>
      <c r="EW32">
        <f t="shared" si="111"/>
        <v>1.0323869159278614</v>
      </c>
      <c r="EX32">
        <f t="shared" si="112"/>
        <v>1.415768208420823E-2</v>
      </c>
      <c r="EZ32" s="30">
        <v>1818.7</v>
      </c>
      <c r="FA32" s="30">
        <v>8851.2999999999993</v>
      </c>
    </row>
    <row r="33" spans="3:157">
      <c r="C33" s="6">
        <f t="shared" si="73"/>
        <v>772.77483752182616</v>
      </c>
      <c r="D33">
        <v>316.29999999999899</v>
      </c>
      <c r="E33" s="6">
        <f t="shared" si="23"/>
        <v>805.96837672058098</v>
      </c>
      <c r="F33" s="6">
        <f t="shared" si="24"/>
        <v>-489.66837672058199</v>
      </c>
      <c r="G33" s="6">
        <f t="shared" si="0"/>
        <v>544.5374187609126</v>
      </c>
      <c r="H33" s="6"/>
      <c r="I33" s="6">
        <f>Sheet10!K33</f>
        <v>839.14488948992266</v>
      </c>
      <c r="J33" s="6"/>
      <c r="K33" s="6">
        <f t="shared" si="116"/>
        <v>544.5374187609126</v>
      </c>
      <c r="O33">
        <f t="shared" si="25"/>
        <v>69.080030683443752</v>
      </c>
      <c r="Q33">
        <f t="shared" si="26"/>
        <v>1.1122503506745791</v>
      </c>
      <c r="R33">
        <f t="shared" si="27"/>
        <v>3.3938891730834558E-2</v>
      </c>
      <c r="S33">
        <f t="shared" si="28"/>
        <v>5561.251753372896</v>
      </c>
      <c r="T33">
        <f t="shared" si="74"/>
        <v>31226.428595188812</v>
      </c>
      <c r="U33">
        <f t="shared" si="29"/>
        <v>30701.116252902568</v>
      </c>
      <c r="V33">
        <f t="shared" si="75"/>
        <v>0.88210513935046353</v>
      </c>
      <c r="W33">
        <f t="shared" si="2"/>
        <v>54.006116207951074</v>
      </c>
      <c r="X33">
        <f t="shared" si="113"/>
        <v>0.82933691975693047</v>
      </c>
      <c r="Y33">
        <f t="shared" si="76"/>
        <v>49.3013583627556</v>
      </c>
      <c r="Z33">
        <f t="shared" si="30"/>
        <v>54.835453127708007</v>
      </c>
      <c r="AA33">
        <f t="shared" si="3"/>
        <v>1.1122503506745791</v>
      </c>
      <c r="AB33">
        <f t="shared" si="31"/>
        <v>49.3013583627556</v>
      </c>
      <c r="AG33">
        <f t="shared" si="114"/>
        <v>0.76300016456377684</v>
      </c>
      <c r="AH33">
        <f t="shared" si="115"/>
        <v>0.87998476960871497</v>
      </c>
      <c r="AI33">
        <f t="shared" si="32"/>
        <v>1.3237647314794794</v>
      </c>
      <c r="AJ33">
        <f t="shared" si="4"/>
        <v>0</v>
      </c>
      <c r="AK33">
        <f t="shared" si="5"/>
        <v>1.3237647314794794</v>
      </c>
      <c r="AL33">
        <f t="shared" si="77"/>
        <v>1.3237647314794794</v>
      </c>
      <c r="AM33">
        <f t="shared" si="6"/>
        <v>0</v>
      </c>
      <c r="AN33">
        <f t="shared" si="7"/>
        <v>30</v>
      </c>
      <c r="AO33">
        <f t="shared" si="78"/>
        <v>30</v>
      </c>
      <c r="AQ33">
        <f t="shared" si="79"/>
        <v>0.81639792917678056</v>
      </c>
      <c r="AS33">
        <f t="shared" si="33"/>
        <v>0.96035109637885741</v>
      </c>
      <c r="AU33">
        <f t="shared" si="8"/>
        <v>4.141524037007259</v>
      </c>
      <c r="AV33">
        <f t="shared" si="9"/>
        <v>4.0718524866446195</v>
      </c>
      <c r="AW33">
        <f t="shared" si="80"/>
        <v>8.2133765236518776</v>
      </c>
      <c r="AX33">
        <f t="shared" si="34"/>
        <v>0.5042413464281108</v>
      </c>
      <c r="AY33">
        <f t="shared" si="81"/>
        <v>0.4957586535718892</v>
      </c>
      <c r="AZ33">
        <f t="shared" si="10"/>
        <v>-43.81658717788612</v>
      </c>
      <c r="BA33">
        <f t="shared" si="82"/>
        <v>0.13</v>
      </c>
      <c r="BB33">
        <f t="shared" si="83"/>
        <v>9.0875825020320118</v>
      </c>
      <c r="BC33">
        <f t="shared" si="84"/>
        <v>8.9347049728163448</v>
      </c>
      <c r="BD33">
        <f t="shared" si="11"/>
        <v>51.650349992214046</v>
      </c>
      <c r="BE33">
        <f t="shared" si="85"/>
        <v>6.1287712936732366E-3</v>
      </c>
      <c r="BF33">
        <f t="shared" si="86"/>
        <v>2.0735477746826026E-3</v>
      </c>
      <c r="BG33">
        <f t="shared" si="87"/>
        <v>0.93995823098016451</v>
      </c>
      <c r="BH33">
        <f t="shared" si="88"/>
        <v>2.2059999118475295E-3</v>
      </c>
      <c r="BI33">
        <f t="shared" si="35"/>
        <v>3.563283946755641E-2</v>
      </c>
      <c r="BJ33">
        <f t="shared" si="36"/>
        <v>238.05435268092086</v>
      </c>
      <c r="BK33">
        <f t="shared" si="89"/>
        <v>1.4968362924796982E-4</v>
      </c>
      <c r="BL33">
        <f t="shared" si="90"/>
        <v>0.18918696756597631</v>
      </c>
      <c r="BM33">
        <f t="shared" si="91"/>
        <v>1.1804063778287097</v>
      </c>
      <c r="BN33">
        <f t="shared" si="92"/>
        <v>0.40034078309296262</v>
      </c>
      <c r="BO33">
        <f t="shared" si="37"/>
        <v>2.781668158480168E-4</v>
      </c>
      <c r="BP33">
        <f t="shared" si="93"/>
        <v>1.0693233291553217</v>
      </c>
      <c r="BQ33">
        <f t="shared" si="94"/>
        <v>0.98525200938498725</v>
      </c>
      <c r="BR33">
        <f t="shared" si="95"/>
        <v>1.0853297623039748</v>
      </c>
      <c r="BS33">
        <f t="shared" si="38"/>
        <v>0.43450176695487225</v>
      </c>
      <c r="BT33">
        <f t="shared" si="39"/>
        <v>0.43450176695487225</v>
      </c>
      <c r="BU33">
        <f t="shared" si="40"/>
        <v>0.43450176695487225</v>
      </c>
      <c r="BV33">
        <f t="shared" si="12"/>
        <v>204.18276071646116</v>
      </c>
      <c r="BW33">
        <f t="shared" si="13"/>
        <v>5.9537437236858519</v>
      </c>
      <c r="BX33">
        <f t="shared" si="14"/>
        <v>1584395.6216379977</v>
      </c>
      <c r="BY33">
        <f t="shared" si="15"/>
        <v>0.1017774291510942</v>
      </c>
      <c r="BZ33">
        <f t="shared" si="16"/>
        <v>1027439.1080645963</v>
      </c>
      <c r="CA33">
        <f t="shared" si="96"/>
        <v>1.6187778227438283E-4</v>
      </c>
      <c r="CB33">
        <f t="shared" si="97"/>
        <v>4.9104613211616262E-6</v>
      </c>
      <c r="CC33">
        <f t="shared" si="98"/>
        <v>-3.9304552684764436</v>
      </c>
      <c r="CD33">
        <f t="shared" si="99"/>
        <v>14.967576900513555</v>
      </c>
      <c r="CE33">
        <f t="shared" si="100"/>
        <v>4.4637206097915298E-3</v>
      </c>
      <c r="CF33">
        <f t="shared" si="17"/>
        <v>22.248382314010104</v>
      </c>
      <c r="CG33" s="20">
        <f t="shared" si="18"/>
        <v>122386102841.09019</v>
      </c>
      <c r="CH33" s="33">
        <f t="shared" si="41"/>
        <v>0.16596769599377398</v>
      </c>
      <c r="CI33" s="33">
        <f t="shared" si="19"/>
        <v>33.193539198754799</v>
      </c>
      <c r="CJ33">
        <f t="shared" si="101"/>
        <v>3200</v>
      </c>
      <c r="CK33" s="6">
        <f t="shared" si="20"/>
        <v>805.96837672058098</v>
      </c>
      <c r="CL33" s="20"/>
      <c r="CM33" s="20"/>
      <c r="CN33" s="20"/>
      <c r="CO33" s="20"/>
      <c r="CP33" s="20"/>
      <c r="CQ33" s="20"/>
      <c r="CR33" s="20"/>
      <c r="CS33" s="25">
        <f t="shared" si="21"/>
        <v>0.81639792917678056</v>
      </c>
      <c r="CT33" s="26">
        <v>0.8</v>
      </c>
      <c r="CU33" s="26">
        <f t="shared" si="102"/>
        <v>0.15154386560343988</v>
      </c>
      <c r="CV33" s="26">
        <f t="shared" si="42"/>
        <v>-5.3342128812684408E-2</v>
      </c>
      <c r="CW33" s="26">
        <f t="shared" si="103"/>
        <v>4.5569608754066895E-3</v>
      </c>
      <c r="CX33" s="26">
        <f t="shared" si="104"/>
        <v>-2.9462746310159361E-6</v>
      </c>
      <c r="CY33" s="26">
        <f t="shared" si="43"/>
        <v>2.3825432426408445E-3</v>
      </c>
      <c r="CZ33" s="26">
        <f t="shared" si="44"/>
        <v>0.98357817611688902</v>
      </c>
      <c r="DA33" s="26">
        <f t="shared" si="45"/>
        <v>0.95356119587446964</v>
      </c>
      <c r="DB33" s="26">
        <f t="shared" si="46"/>
        <v>0.15356119587446959</v>
      </c>
      <c r="DC33" s="26">
        <v>0.85</v>
      </c>
      <c r="DD33" s="26">
        <f t="shared" si="47"/>
        <v>0.14262952056794345</v>
      </c>
      <c r="DE33" s="26">
        <f t="shared" si="48"/>
        <v>-5.0204356529585339E-2</v>
      </c>
      <c r="DF33" s="26">
        <f t="shared" si="49"/>
        <v>4.0366158619519477E-3</v>
      </c>
      <c r="DG33" s="26">
        <f t="shared" si="50"/>
        <v>-2.1758478970010147E-6</v>
      </c>
      <c r="DH33" s="26">
        <f t="shared" si="51"/>
        <v>2.1065627784305815E-3</v>
      </c>
      <c r="DI33" s="26">
        <f t="shared" si="105"/>
        <v>0.98543960992775359</v>
      </c>
      <c r="DJ33" s="26">
        <f t="shared" si="106"/>
        <v>0.95591032558292854</v>
      </c>
      <c r="DK33" s="26">
        <f t="shared" si="107"/>
        <v>0.10591032558292857</v>
      </c>
      <c r="DL33" s="26">
        <f t="shared" si="108"/>
        <v>-0.95301740583082173</v>
      </c>
      <c r="DM33" s="26">
        <f t="shared" si="109"/>
        <v>0.96113157528387216</v>
      </c>
      <c r="DN33" s="26">
        <f t="shared" si="52"/>
        <v>0.85</v>
      </c>
      <c r="DO33" s="26">
        <f t="shared" si="53"/>
        <v>0.14262952056794345</v>
      </c>
      <c r="DP33" s="26">
        <f t="shared" si="54"/>
        <v>-5.0204356529585339E-2</v>
      </c>
      <c r="DQ33" s="26">
        <f t="shared" si="55"/>
        <v>4.0366158619519477E-3</v>
      </c>
      <c r="DR33" s="26">
        <f t="shared" si="56"/>
        <v>-2.1758478970010147E-6</v>
      </c>
      <c r="DS33" s="26">
        <f t="shared" si="57"/>
        <v>2.1065627784305815E-3</v>
      </c>
      <c r="DT33" s="26">
        <f t="shared" si="58"/>
        <v>0.98543960992775359</v>
      </c>
      <c r="DU33" s="26">
        <f t="shared" si="59"/>
        <v>0.95591032558292854</v>
      </c>
      <c r="DV33" s="26">
        <f t="shared" si="60"/>
        <v>0.10591032558292857</v>
      </c>
      <c r="DW33" s="26">
        <f t="shared" si="61"/>
        <v>0.96113157528387216</v>
      </c>
      <c r="DX33" s="26">
        <f t="shared" si="62"/>
        <v>0.12613787289939454</v>
      </c>
      <c r="DY33" s="26">
        <f t="shared" si="63"/>
        <v>-4.439943931458476E-2</v>
      </c>
      <c r="DZ33" s="26">
        <f t="shared" si="64"/>
        <v>3.1571090549868974E-3</v>
      </c>
      <c r="EA33" s="26">
        <f t="shared" si="65"/>
        <v>-1.1770880106281286E-6</v>
      </c>
      <c r="EB33" s="26">
        <f t="shared" si="66"/>
        <v>1.6423910332260875E-3</v>
      </c>
      <c r="EC33" s="26">
        <f t="shared" si="67"/>
        <v>0.98859388849467755</v>
      </c>
      <c r="ED33" s="26">
        <f t="shared" si="68"/>
        <v>0.96038250456637853</v>
      </c>
      <c r="EE33" s="26">
        <f t="shared" si="69"/>
        <v>-7.490707174936384E-4</v>
      </c>
      <c r="EF33" s="26">
        <f t="shared" si="70"/>
        <v>-0.95975780085878981</v>
      </c>
      <c r="EG33" s="26">
        <f t="shared" si="71"/>
        <v>0.96035109637885741</v>
      </c>
      <c r="EK33">
        <f t="shared" si="22"/>
        <v>544.5374187609126</v>
      </c>
      <c r="EU33">
        <f t="shared" si="110"/>
        <v>1.4621707793230965</v>
      </c>
      <c r="EV33">
        <f t="shared" si="72"/>
        <v>2.1817713247312593E-2</v>
      </c>
      <c r="EW33">
        <f t="shared" si="111"/>
        <v>1.0337966683509523</v>
      </c>
      <c r="EX33">
        <f t="shared" si="112"/>
        <v>1.4177014784299287E-2</v>
      </c>
      <c r="EZ33" s="30">
        <v>1938.3</v>
      </c>
      <c r="FA33" s="30">
        <v>9234</v>
      </c>
    </row>
    <row r="34" spans="3:157">
      <c r="C34" s="6">
        <f t="shared" si="73"/>
        <v>805.96837672058098</v>
      </c>
      <c r="D34">
        <v>316.39999999999901</v>
      </c>
      <c r="E34" s="6">
        <f t="shared" si="23"/>
        <v>839.49913454468367</v>
      </c>
      <c r="F34" s="6">
        <f t="shared" si="24"/>
        <v>-523.0991345446846</v>
      </c>
      <c r="G34" s="6">
        <f t="shared" si="0"/>
        <v>561.18418836029002</v>
      </c>
      <c r="H34" s="6"/>
      <c r="I34" s="6">
        <f>Sheet10!K34</f>
        <v>879.07831649850141</v>
      </c>
      <c r="J34" s="6"/>
      <c r="K34" s="6">
        <f t="shared" si="116"/>
        <v>561.18418836029002</v>
      </c>
      <c r="O34">
        <f t="shared" si="25"/>
        <v>71.593855192964824</v>
      </c>
      <c r="Q34">
        <f t="shared" si="26"/>
        <v>1.1134485436710191</v>
      </c>
      <c r="R34">
        <f t="shared" si="27"/>
        <v>3.2894354161732094E-2</v>
      </c>
      <c r="S34">
        <f t="shared" si="28"/>
        <v>5567.2427183550953</v>
      </c>
      <c r="T34">
        <f t="shared" si="74"/>
        <v>31260.067863563861</v>
      </c>
      <c r="U34">
        <f t="shared" si="29"/>
        <v>29342.774559559377</v>
      </c>
      <c r="V34">
        <f t="shared" si="75"/>
        <v>0.88181784512080408</v>
      </c>
      <c r="W34">
        <f t="shared" si="2"/>
        <v>54.006116207951074</v>
      </c>
      <c r="X34">
        <f t="shared" si="113"/>
        <v>0.85923657928915687</v>
      </c>
      <c r="Y34">
        <f t="shared" si="76"/>
        <v>49.275157885922766</v>
      </c>
      <c r="Z34">
        <f t="shared" si="30"/>
        <v>54.865352787240234</v>
      </c>
      <c r="AA34">
        <f t="shared" si="3"/>
        <v>1.1134485436710191</v>
      </c>
      <c r="AB34">
        <f t="shared" si="31"/>
        <v>49.275157885922766</v>
      </c>
      <c r="AG34">
        <f t="shared" si="114"/>
        <v>0.75722297694114415</v>
      </c>
      <c r="AH34">
        <f t="shared" si="115"/>
        <v>0.87659783282183823</v>
      </c>
      <c r="AI34">
        <f t="shared" si="32"/>
        <v>1.3109586079246067</v>
      </c>
      <c r="AJ34">
        <f t="shared" si="4"/>
        <v>0</v>
      </c>
      <c r="AK34">
        <f t="shared" si="5"/>
        <v>1.3109586079246067</v>
      </c>
      <c r="AL34">
        <f t="shared" si="77"/>
        <v>1.3109586079246067</v>
      </c>
      <c r="AM34">
        <f t="shared" si="6"/>
        <v>0</v>
      </c>
      <c r="AN34">
        <f t="shared" si="7"/>
        <v>30</v>
      </c>
      <c r="AO34">
        <f t="shared" si="78"/>
        <v>30</v>
      </c>
      <c r="AQ34">
        <f t="shared" si="79"/>
        <v>0.84135560473806603</v>
      </c>
      <c r="AS34">
        <f t="shared" si="33"/>
        <v>0.95924919153437715</v>
      </c>
      <c r="AU34">
        <f t="shared" si="8"/>
        <v>4.1459855731108171</v>
      </c>
      <c r="AV34">
        <f t="shared" si="9"/>
        <v>3.8916972455064536</v>
      </c>
      <c r="AW34">
        <f t="shared" si="80"/>
        <v>8.0376828186172702</v>
      </c>
      <c r="AX34">
        <f t="shared" si="34"/>
        <v>0.51581850972119536</v>
      </c>
      <c r="AY34">
        <f t="shared" si="81"/>
        <v>0.48418149027880464</v>
      </c>
      <c r="AZ34">
        <f t="shared" si="10"/>
        <v>-41.916731224679431</v>
      </c>
      <c r="BA34">
        <f t="shared" si="82"/>
        <v>0.13</v>
      </c>
      <c r="BB34">
        <f t="shared" si="83"/>
        <v>9.0961633674710907</v>
      </c>
      <c r="BC34">
        <f t="shared" si="84"/>
        <v>8.5382626875141217</v>
      </c>
      <c r="BD34">
        <f t="shared" si="11"/>
        <v>51.636623761496303</v>
      </c>
      <c r="BE34">
        <f t="shared" si="85"/>
        <v>6.0702881031353606E-3</v>
      </c>
      <c r="BF34">
        <f t="shared" si="86"/>
        <v>2.0721058771140783E-3</v>
      </c>
      <c r="BG34">
        <f t="shared" si="87"/>
        <v>0.94051794870151784</v>
      </c>
      <c r="BH34">
        <f t="shared" si="88"/>
        <v>2.2031539961303603E-3</v>
      </c>
      <c r="BI34">
        <f t="shared" si="35"/>
        <v>3.5620472836479712E-2</v>
      </c>
      <c r="BJ34">
        <f t="shared" si="36"/>
        <v>231.86064588185133</v>
      </c>
      <c r="BK34">
        <f t="shared" si="89"/>
        <v>1.536288001829804E-4</v>
      </c>
      <c r="BL34">
        <f t="shared" si="90"/>
        <v>0.19449157842202264</v>
      </c>
      <c r="BM34">
        <f t="shared" si="91"/>
        <v>1.1855989915946219</v>
      </c>
      <c r="BN34">
        <f t="shared" si="92"/>
        <v>0.40502468211501014</v>
      </c>
      <c r="BO34">
        <f t="shared" si="37"/>
        <v>2.6500817630862076E-4</v>
      </c>
      <c r="BP34">
        <f t="shared" si="93"/>
        <v>1.0702270933882492</v>
      </c>
      <c r="BQ34">
        <f t="shared" si="94"/>
        <v>0.98594438355000902</v>
      </c>
      <c r="BR34">
        <f t="shared" si="95"/>
        <v>1.085484243578497</v>
      </c>
      <c r="BS34">
        <f t="shared" si="38"/>
        <v>0.43964791069623299</v>
      </c>
      <c r="BT34">
        <f t="shared" si="39"/>
        <v>0.43964791069623299</v>
      </c>
      <c r="BU34">
        <f t="shared" si="40"/>
        <v>0.43964791069623299</v>
      </c>
      <c r="BV34">
        <f t="shared" si="12"/>
        <v>204.29409370779351</v>
      </c>
      <c r="BW34">
        <f t="shared" si="13"/>
        <v>5.8710235686928653</v>
      </c>
      <c r="BX34">
        <f t="shared" si="14"/>
        <v>1584611.357845943</v>
      </c>
      <c r="BY34">
        <f t="shared" si="15"/>
        <v>0.10381830942537046</v>
      </c>
      <c r="BZ34">
        <f t="shared" si="16"/>
        <v>1007378.6617861703</v>
      </c>
      <c r="CA34">
        <f t="shared" si="96"/>
        <v>1.6187778227438283E-4</v>
      </c>
      <c r="CB34">
        <f t="shared" si="97"/>
        <v>5.00824584774748E-6</v>
      </c>
      <c r="CC34">
        <f t="shared" si="98"/>
        <v>-3.9289151868410772</v>
      </c>
      <c r="CD34">
        <f t="shared" si="99"/>
        <v>14.963969484685691</v>
      </c>
      <c r="CE34">
        <f t="shared" si="100"/>
        <v>4.465873038308258E-3</v>
      </c>
      <c r="CF34">
        <f t="shared" si="17"/>
        <v>22.50906868656778</v>
      </c>
      <c r="CG34" s="20">
        <f t="shared" si="18"/>
        <v>121059994065.25909</v>
      </c>
      <c r="CH34" s="33">
        <f t="shared" si="41"/>
        <v>0.16765378912051357</v>
      </c>
      <c r="CI34" s="33">
        <f t="shared" si="19"/>
        <v>33.530757824102714</v>
      </c>
      <c r="CJ34">
        <f t="shared" si="101"/>
        <v>3400</v>
      </c>
      <c r="CK34" s="6">
        <f t="shared" si="20"/>
        <v>839.49913454468367</v>
      </c>
      <c r="CL34" s="20"/>
      <c r="CM34" s="20"/>
      <c r="CN34" s="20"/>
      <c r="CO34" s="20"/>
      <c r="CP34" s="20"/>
      <c r="CQ34" s="20"/>
      <c r="CR34" s="20"/>
      <c r="CS34" s="25">
        <f t="shared" si="21"/>
        <v>0.84135560473806603</v>
      </c>
      <c r="CT34" s="26">
        <v>0.8</v>
      </c>
      <c r="CU34" s="26">
        <f t="shared" si="102"/>
        <v>0.15617663412950353</v>
      </c>
      <c r="CV34" s="26">
        <f t="shared" si="42"/>
        <v>-5.4972823229067484E-2</v>
      </c>
      <c r="CW34" s="26">
        <f t="shared" si="103"/>
        <v>4.8398365535945766E-3</v>
      </c>
      <c r="CX34" s="26">
        <f t="shared" si="104"/>
        <v>-3.4250089825483408E-6</v>
      </c>
      <c r="CY34" s="26">
        <f t="shared" si="43"/>
        <v>2.5329993974132566E-3</v>
      </c>
      <c r="CZ34" s="26">
        <f t="shared" si="44"/>
        <v>0.98256771873224036</v>
      </c>
      <c r="DA34" s="26">
        <f t="shared" si="45"/>
        <v>0.95235928177297613</v>
      </c>
      <c r="DB34" s="26">
        <f t="shared" si="46"/>
        <v>0.15235928177297609</v>
      </c>
      <c r="DC34" s="26">
        <v>0.85</v>
      </c>
      <c r="DD34" s="26">
        <f t="shared" si="47"/>
        <v>0.14698977329835627</v>
      </c>
      <c r="DE34" s="26">
        <f t="shared" si="48"/>
        <v>-5.17391277450047E-2</v>
      </c>
      <c r="DF34" s="26">
        <f t="shared" si="49"/>
        <v>4.2871908571633626E-3</v>
      </c>
      <c r="DG34" s="26">
        <f t="shared" si="50"/>
        <v>-2.5293971286436667E-6</v>
      </c>
      <c r="DH34" s="26">
        <f t="shared" si="51"/>
        <v>2.2393363561590538E-3</v>
      </c>
      <c r="DI34" s="26">
        <f t="shared" si="105"/>
        <v>0.98454278692800279</v>
      </c>
      <c r="DJ34" s="26">
        <f t="shared" si="106"/>
        <v>0.95475531496624932</v>
      </c>
      <c r="DK34" s="26">
        <f t="shared" si="107"/>
        <v>0.10475531496624935</v>
      </c>
      <c r="DL34" s="26">
        <f t="shared" si="108"/>
        <v>-0.95207933613453599</v>
      </c>
      <c r="DM34" s="26">
        <f t="shared" si="109"/>
        <v>0.96002792623517941</v>
      </c>
      <c r="DN34" s="26">
        <f t="shared" si="52"/>
        <v>0.85</v>
      </c>
      <c r="DO34" s="26">
        <f t="shared" si="53"/>
        <v>0.14698977329835627</v>
      </c>
      <c r="DP34" s="26">
        <f t="shared" si="54"/>
        <v>-5.17391277450047E-2</v>
      </c>
      <c r="DQ34" s="26">
        <f t="shared" si="55"/>
        <v>4.2871908571633626E-3</v>
      </c>
      <c r="DR34" s="26">
        <f t="shared" si="56"/>
        <v>-2.5293971286436667E-6</v>
      </c>
      <c r="DS34" s="26">
        <f t="shared" si="57"/>
        <v>2.2393363561590538E-3</v>
      </c>
      <c r="DT34" s="26">
        <f t="shared" si="58"/>
        <v>0.98454278692800279</v>
      </c>
      <c r="DU34" s="26">
        <f t="shared" si="59"/>
        <v>0.95475531496624932</v>
      </c>
      <c r="DV34" s="26">
        <f t="shared" si="60"/>
        <v>0.10475531496624935</v>
      </c>
      <c r="DW34" s="26">
        <f t="shared" si="61"/>
        <v>0.96002792623517941</v>
      </c>
      <c r="DX34" s="26">
        <f t="shared" si="62"/>
        <v>0.13014340925848836</v>
      </c>
      <c r="DY34" s="26">
        <f t="shared" si="63"/>
        <v>-4.5809353437996317E-2</v>
      </c>
      <c r="DZ34" s="26">
        <f t="shared" si="64"/>
        <v>3.3608020735083118E-3</v>
      </c>
      <c r="EA34" s="26">
        <f t="shared" si="65"/>
        <v>-1.3762341103248838E-6</v>
      </c>
      <c r="EB34" s="26">
        <f t="shared" si="66"/>
        <v>1.7496355488662982E-3</v>
      </c>
      <c r="EC34" s="26">
        <f t="shared" si="67"/>
        <v>0.98786246308552139</v>
      </c>
      <c r="ED34" s="26">
        <f t="shared" si="68"/>
        <v>0.95928122415242745</v>
      </c>
      <c r="EE34" s="26">
        <f t="shared" si="69"/>
        <v>-7.4670208275195993E-4</v>
      </c>
      <c r="EF34" s="26">
        <f t="shared" si="70"/>
        <v>-0.95886581397068038</v>
      </c>
      <c r="EG34" s="26">
        <f t="shared" si="71"/>
        <v>0.95924919153437715</v>
      </c>
      <c r="EK34">
        <f t="shared" si="22"/>
        <v>561.18418836029002</v>
      </c>
      <c r="EU34">
        <f t="shared" si="110"/>
        <v>1.5086023393705252</v>
      </c>
      <c r="EV34">
        <f t="shared" si="72"/>
        <v>2.2510539610050572E-2</v>
      </c>
      <c r="EW34">
        <f t="shared" si="111"/>
        <v>1.0352400030801019</v>
      </c>
      <c r="EX34">
        <f t="shared" si="112"/>
        <v>1.4196808016779409E-2</v>
      </c>
      <c r="EZ34" s="30">
        <v>2093.8000000000002</v>
      </c>
      <c r="FA34" s="30">
        <v>9712.4</v>
      </c>
    </row>
    <row r="35" spans="3:157">
      <c r="C35" s="6">
        <f t="shared" si="73"/>
        <v>839.49913454468367</v>
      </c>
      <c r="D35">
        <v>316.49999999999898</v>
      </c>
      <c r="E35" s="6">
        <f t="shared" si="23"/>
        <v>873.36914515859917</v>
      </c>
      <c r="F35" s="6">
        <f t="shared" si="24"/>
        <v>-556.86914515860019</v>
      </c>
      <c r="G35" s="6">
        <f t="shared" si="0"/>
        <v>577.99956727234132</v>
      </c>
      <c r="H35" s="6"/>
      <c r="I35" s="6">
        <f>Sheet10!K35</f>
        <v>919.87550158350621</v>
      </c>
      <c r="J35" s="6"/>
      <c r="K35" s="6">
        <f t="shared" si="116"/>
        <v>577.99956727234132</v>
      </c>
      <c r="O35">
        <f t="shared" si="25"/>
        <v>74.147338456603194</v>
      </c>
      <c r="Q35">
        <f t="shared" si="26"/>
        <v>1.1146656396741133</v>
      </c>
      <c r="R35">
        <f t="shared" si="27"/>
        <v>3.1900573302094178E-2</v>
      </c>
      <c r="S35">
        <f t="shared" si="28"/>
        <v>5573.3281983705665</v>
      </c>
      <c r="T35">
        <f t="shared" si="74"/>
        <v>31294.237833850733</v>
      </c>
      <c r="U35">
        <f t="shared" si="29"/>
        <v>28049.003599667438</v>
      </c>
      <c r="V35">
        <f t="shared" si="75"/>
        <v>0.88152601846210255</v>
      </c>
      <c r="W35">
        <f t="shared" si="2"/>
        <v>54.006116207951074</v>
      </c>
      <c r="X35">
        <f t="shared" si="113"/>
        <v>0.88958781754976657</v>
      </c>
      <c r="Y35">
        <f t="shared" si="76"/>
        <v>49.248583675325548</v>
      </c>
      <c r="Z35">
        <f t="shared" si="30"/>
        <v>54.895704025500841</v>
      </c>
      <c r="AA35">
        <f t="shared" si="3"/>
        <v>1.1146656396741133</v>
      </c>
      <c r="AB35">
        <f t="shared" si="31"/>
        <v>49.248583675325548</v>
      </c>
      <c r="AG35">
        <f t="shared" si="114"/>
        <v>0.75148445627608385</v>
      </c>
      <c r="AH35">
        <f t="shared" si="115"/>
        <v>0.87320969215995714</v>
      </c>
      <c r="AI35">
        <f t="shared" si="32"/>
        <v>1.2982666230927293</v>
      </c>
      <c r="AJ35">
        <f t="shared" si="4"/>
        <v>0</v>
      </c>
      <c r="AK35">
        <f t="shared" si="5"/>
        <v>1.2982666230927293</v>
      </c>
      <c r="AL35">
        <f t="shared" si="77"/>
        <v>1.2982666230927293</v>
      </c>
      <c r="AM35">
        <f t="shared" si="6"/>
        <v>0</v>
      </c>
      <c r="AN35">
        <f t="shared" si="7"/>
        <v>30</v>
      </c>
      <c r="AO35">
        <f t="shared" si="78"/>
        <v>30</v>
      </c>
      <c r="AQ35">
        <f t="shared" si="79"/>
        <v>0.86656606787457469</v>
      </c>
      <c r="AS35">
        <f t="shared" si="33"/>
        <v>0.95814371047339641</v>
      </c>
      <c r="AU35">
        <f t="shared" si="8"/>
        <v>4.1505174955769268</v>
      </c>
      <c r="AV35">
        <f t="shared" si="9"/>
        <v>3.7201059438486017</v>
      </c>
      <c r="AW35">
        <f t="shared" si="80"/>
        <v>7.870623439425529</v>
      </c>
      <c r="AX35">
        <f t="shared" si="34"/>
        <v>0.52734291349604578</v>
      </c>
      <c r="AY35">
        <f t="shared" si="81"/>
        <v>0.47265708650395422</v>
      </c>
      <c r="AZ35">
        <f t="shared" si="10"/>
        <v>-40.148343046611068</v>
      </c>
      <c r="BA35">
        <f t="shared" si="82"/>
        <v>0.13</v>
      </c>
      <c r="BB35">
        <f t="shared" si="83"/>
        <v>9.104878279775523</v>
      </c>
      <c r="BC35">
        <f t="shared" si="84"/>
        <v>8.1606960680701413</v>
      </c>
      <c r="BD35">
        <f t="shared" si="11"/>
        <v>51.622698006296552</v>
      </c>
      <c r="BE35">
        <f t="shared" si="85"/>
        <v>6.0123296709348106E-3</v>
      </c>
      <c r="BF35">
        <f t="shared" si="86"/>
        <v>2.0706730487979443E-3</v>
      </c>
      <c r="BG35">
        <f t="shared" si="87"/>
        <v>0.94107290684165956</v>
      </c>
      <c r="BH35">
        <f t="shared" si="88"/>
        <v>2.2003322311629847E-3</v>
      </c>
      <c r="BI35">
        <f t="shared" si="35"/>
        <v>3.560893448345203E-2</v>
      </c>
      <c r="BJ35">
        <f t="shared" si="36"/>
        <v>225.84764911053705</v>
      </c>
      <c r="BK35">
        <f t="shared" si="89"/>
        <v>1.5766794395997402E-4</v>
      </c>
      <c r="BL35">
        <f t="shared" si="90"/>
        <v>0.19994606948110402</v>
      </c>
      <c r="BM35">
        <f t="shared" si="91"/>
        <v>1.1909385812510975</v>
      </c>
      <c r="BN35">
        <f t="shared" si="92"/>
        <v>0.40974319848103968</v>
      </c>
      <c r="BO35">
        <f t="shared" si="37"/>
        <v>2.5251336358770503E-4</v>
      </c>
      <c r="BP35">
        <f t="shared" si="93"/>
        <v>1.0710860094906063</v>
      </c>
      <c r="BQ35">
        <f t="shared" si="94"/>
        <v>0.98660231323979208</v>
      </c>
      <c r="BR35">
        <f t="shared" si="95"/>
        <v>1.0856309529352184</v>
      </c>
      <c r="BS35">
        <f t="shared" si="38"/>
        <v>0.44482989902569542</v>
      </c>
      <c r="BT35">
        <f t="shared" si="39"/>
        <v>0.44482989902569542</v>
      </c>
      <c r="BU35">
        <f t="shared" si="40"/>
        <v>0.44482989902569542</v>
      </c>
      <c r="BV35">
        <f t="shared" si="12"/>
        <v>204.40710817682293</v>
      </c>
      <c r="BW35">
        <f t="shared" si="13"/>
        <v>5.7870043849752735</v>
      </c>
      <c r="BX35">
        <f t="shared" si="14"/>
        <v>1584829.9776579484</v>
      </c>
      <c r="BY35">
        <f t="shared" si="15"/>
        <v>0.10590659913243204</v>
      </c>
      <c r="BZ35">
        <f t="shared" si="16"/>
        <v>987651.18871042156</v>
      </c>
      <c r="CA35">
        <f t="shared" si="96"/>
        <v>1.6187778227438283E-4</v>
      </c>
      <c r="CB35">
        <f t="shared" si="97"/>
        <v>5.1082812005598145E-6</v>
      </c>
      <c r="CC35">
        <f t="shared" si="98"/>
        <v>-3.9273484366339368</v>
      </c>
      <c r="CD35">
        <f t="shared" si="99"/>
        <v>14.960289315579558</v>
      </c>
      <c r="CE35">
        <f t="shared" si="100"/>
        <v>4.4680704810357791E-3</v>
      </c>
      <c r="CF35">
        <f t="shared" si="17"/>
        <v>22.770866243540322</v>
      </c>
      <c r="CG35" s="20">
        <f t="shared" si="18"/>
        <v>119760083869.23463</v>
      </c>
      <c r="CH35" s="33">
        <f t="shared" si="41"/>
        <v>0.16935005306957732</v>
      </c>
      <c r="CI35" s="33">
        <f t="shared" si="19"/>
        <v>33.870010613915461</v>
      </c>
      <c r="CJ35">
        <f t="shared" si="101"/>
        <v>3600</v>
      </c>
      <c r="CK35" s="6">
        <f t="shared" si="20"/>
        <v>873.36914515859917</v>
      </c>
      <c r="CL35" s="20"/>
      <c r="CM35" s="20"/>
      <c r="CN35" s="20"/>
      <c r="CO35" s="20"/>
      <c r="CP35" s="20"/>
      <c r="CQ35" s="20"/>
      <c r="CR35" s="20"/>
      <c r="CS35" s="25">
        <f t="shared" si="21"/>
        <v>0.86656606787457469</v>
      </c>
      <c r="CT35" s="26">
        <v>0.8</v>
      </c>
      <c r="CU35" s="26">
        <f t="shared" si="102"/>
        <v>0.16085632634921793</v>
      </c>
      <c r="CV35" s="26">
        <f t="shared" si="42"/>
        <v>-5.6620034379408213E-2</v>
      </c>
      <c r="CW35" s="26">
        <f t="shared" si="103"/>
        <v>5.1342246766516051E-3</v>
      </c>
      <c r="CX35" s="26">
        <f t="shared" si="104"/>
        <v>-3.9698322076092955E-6</v>
      </c>
      <c r="CY35" s="26">
        <f t="shared" si="43"/>
        <v>2.6898963894388941E-3</v>
      </c>
      <c r="CZ35" s="26">
        <f t="shared" si="44"/>
        <v>0.98151724014469965</v>
      </c>
      <c r="DA35" s="26">
        <f t="shared" si="45"/>
        <v>0.95115833980988829</v>
      </c>
      <c r="DB35" s="26">
        <f t="shared" si="46"/>
        <v>0.15115833980988824</v>
      </c>
      <c r="DC35" s="26">
        <v>0.85</v>
      </c>
      <c r="DD35" s="26">
        <f t="shared" si="47"/>
        <v>0.1513941895051463</v>
      </c>
      <c r="DE35" s="26">
        <f t="shared" si="48"/>
        <v>-5.3289444121795967E-2</v>
      </c>
      <c r="DF35" s="26">
        <f t="shared" si="49"/>
        <v>4.5479637274145716E-3</v>
      </c>
      <c r="DG35" s="26">
        <f t="shared" si="50"/>
        <v>-2.9317535335784709E-6</v>
      </c>
      <c r="DH35" s="26">
        <f t="shared" si="51"/>
        <v>2.3777627395556271E-3</v>
      </c>
      <c r="DI35" s="26">
        <f t="shared" si="105"/>
        <v>0.98361033178474877</v>
      </c>
      <c r="DJ35" s="26">
        <f t="shared" si="106"/>
        <v>0.95360024335631199</v>
      </c>
      <c r="DK35" s="26">
        <f t="shared" si="107"/>
        <v>0.10360024335631202</v>
      </c>
      <c r="DL35" s="26">
        <f t="shared" si="108"/>
        <v>-0.95116192907152575</v>
      </c>
      <c r="DM35" s="26">
        <f t="shared" si="109"/>
        <v>0.95891966992144129</v>
      </c>
      <c r="DN35" s="26">
        <f t="shared" si="52"/>
        <v>0.85</v>
      </c>
      <c r="DO35" s="26">
        <f t="shared" si="53"/>
        <v>0.1513941895051463</v>
      </c>
      <c r="DP35" s="26">
        <f t="shared" si="54"/>
        <v>-5.3289444121795967E-2</v>
      </c>
      <c r="DQ35" s="26">
        <f t="shared" si="55"/>
        <v>4.5479637274145716E-3</v>
      </c>
      <c r="DR35" s="26">
        <f t="shared" si="56"/>
        <v>-2.9317535335784709E-6</v>
      </c>
      <c r="DS35" s="26">
        <f t="shared" si="57"/>
        <v>2.3777627395556267E-3</v>
      </c>
      <c r="DT35" s="26">
        <f t="shared" si="58"/>
        <v>0.98361033178474877</v>
      </c>
      <c r="DU35" s="26">
        <f t="shared" si="59"/>
        <v>0.95360024335631199</v>
      </c>
      <c r="DV35" s="26">
        <f t="shared" si="60"/>
        <v>0.10360024335631202</v>
      </c>
      <c r="DW35" s="26">
        <f t="shared" si="61"/>
        <v>0.95891966992144129</v>
      </c>
      <c r="DX35" s="26">
        <f t="shared" si="62"/>
        <v>0.1341979574680294</v>
      </c>
      <c r="DY35" s="26">
        <f t="shared" si="63"/>
        <v>-4.7236519308481197E-2</v>
      </c>
      <c r="DZ35" s="26">
        <f t="shared" si="64"/>
        <v>3.5734720472429629E-3</v>
      </c>
      <c r="EA35" s="26">
        <f t="shared" si="65"/>
        <v>-1.6043937065444375E-6</v>
      </c>
      <c r="EB35" s="26">
        <f t="shared" si="66"/>
        <v>1.8617719186998095E-3</v>
      </c>
      <c r="EC35" s="26">
        <f t="shared" si="67"/>
        <v>0.9870993804752296</v>
      </c>
      <c r="ED35" s="26">
        <f t="shared" si="68"/>
        <v>0.95817631104000311</v>
      </c>
      <c r="EE35" s="26">
        <f t="shared" si="69"/>
        <v>-7.4335888143817197E-4</v>
      </c>
      <c r="EF35" s="26">
        <f t="shared" si="70"/>
        <v>-0.95798676504444402</v>
      </c>
      <c r="EG35" s="26">
        <f t="shared" si="71"/>
        <v>0.95814371047339641</v>
      </c>
      <c r="EK35">
        <f t="shared" si="22"/>
        <v>577.99956727234132</v>
      </c>
      <c r="EU35">
        <f t="shared" si="110"/>
        <v>1.5556020372334829</v>
      </c>
      <c r="EV35">
        <f t="shared" si="72"/>
        <v>2.3211843414766911E-2</v>
      </c>
      <c r="EW35">
        <f t="shared" si="111"/>
        <v>1.0367174157942831</v>
      </c>
      <c r="EX35">
        <f t="shared" si="112"/>
        <v>1.4217068579163373E-2</v>
      </c>
      <c r="EZ35" s="30">
        <v>2189.6999999999998</v>
      </c>
      <c r="FA35" s="30">
        <v>9961.2999999999993</v>
      </c>
    </row>
    <row r="36" spans="3:157">
      <c r="C36" s="6">
        <f t="shared" si="73"/>
        <v>873.36914515859917</v>
      </c>
      <c r="D36">
        <v>316.599999999999</v>
      </c>
      <c r="E36" s="6">
        <f t="shared" si="23"/>
        <v>907.5806966647317</v>
      </c>
      <c r="F36" s="6">
        <f t="shared" si="24"/>
        <v>-590.9806966647327</v>
      </c>
      <c r="G36" s="6">
        <f t="shared" si="0"/>
        <v>594.98457257929908</v>
      </c>
      <c r="H36" s="6"/>
      <c r="I36" s="6">
        <f>Sheet10!K36</f>
        <v>961.57757049122654</v>
      </c>
      <c r="J36" s="6"/>
      <c r="K36" s="6">
        <f t="shared" si="116"/>
        <v>594.98457257929908</v>
      </c>
      <c r="O36">
        <f t="shared" si="25"/>
        <v>76.740721862360559</v>
      </c>
      <c r="Q36">
        <f t="shared" si="26"/>
        <v>1.115901753739392</v>
      </c>
      <c r="R36">
        <f t="shared" si="27"/>
        <v>3.0954045714013088E-2</v>
      </c>
      <c r="S36">
        <f t="shared" si="28"/>
        <v>5579.50876869696</v>
      </c>
      <c r="T36">
        <f t="shared" si="74"/>
        <v>31328.941736233432</v>
      </c>
      <c r="U36">
        <f t="shared" si="29"/>
        <v>26815.378079247002</v>
      </c>
      <c r="V36">
        <f t="shared" si="75"/>
        <v>0.88122963178715885</v>
      </c>
      <c r="W36">
        <f t="shared" si="2"/>
        <v>54.006116207951074</v>
      </c>
      <c r="X36">
        <f t="shared" si="113"/>
        <v>0.92039255573064171</v>
      </c>
      <c r="Y36">
        <f t="shared" si="76"/>
        <v>49.221634950946829</v>
      </c>
      <c r="Z36">
        <f t="shared" si="30"/>
        <v>54.926508763681717</v>
      </c>
      <c r="AA36">
        <f t="shared" si="3"/>
        <v>1.115901753739392</v>
      </c>
      <c r="AB36">
        <f t="shared" si="31"/>
        <v>49.221634950946829</v>
      </c>
      <c r="AG36">
        <f t="shared" si="114"/>
        <v>0.74578529133366378</v>
      </c>
      <c r="AH36">
        <f t="shared" si="115"/>
        <v>0.8698210634578738</v>
      </c>
      <c r="AI36">
        <f t="shared" si="32"/>
        <v>1.285689997292246</v>
      </c>
      <c r="AJ36">
        <f t="shared" si="4"/>
        <v>0</v>
      </c>
      <c r="AK36">
        <f t="shared" si="5"/>
        <v>1.285689997292246</v>
      </c>
      <c r="AL36">
        <f t="shared" si="77"/>
        <v>1.285689997292246</v>
      </c>
      <c r="AM36">
        <f t="shared" si="6"/>
        <v>0</v>
      </c>
      <c r="AN36">
        <f t="shared" si="7"/>
        <v>30</v>
      </c>
      <c r="AO36">
        <f t="shared" si="78"/>
        <v>30</v>
      </c>
      <c r="AQ36">
        <f t="shared" si="79"/>
        <v>0.89203084344722505</v>
      </c>
      <c r="AS36">
        <f t="shared" si="33"/>
        <v>0.95703490224236965</v>
      </c>
      <c r="AU36">
        <f t="shared" si="8"/>
        <v>4.1551202328210453</v>
      </c>
      <c r="AV36">
        <f t="shared" si="9"/>
        <v>3.5564916602006149</v>
      </c>
      <c r="AW36">
        <f t="shared" si="80"/>
        <v>7.7116118930216597</v>
      </c>
      <c r="AX36">
        <f t="shared" si="34"/>
        <v>0.5388134530708254</v>
      </c>
      <c r="AY36">
        <f t="shared" si="81"/>
        <v>0.4611865469291746</v>
      </c>
      <c r="AZ36">
        <f t="shared" si="10"/>
        <v>-38.499644645609855</v>
      </c>
      <c r="BA36">
        <f t="shared" si="82"/>
        <v>0.13</v>
      </c>
      <c r="BB36">
        <f t="shared" si="83"/>
        <v>9.1137280004210943</v>
      </c>
      <c r="BC36">
        <f t="shared" si="84"/>
        <v>7.8007123285643853</v>
      </c>
      <c r="BD36">
        <f t="shared" si="11"/>
        <v>51.608572156177736</v>
      </c>
      <c r="BE36">
        <f t="shared" si="85"/>
        <v>5.954901559973423E-3</v>
      </c>
      <c r="BF36">
        <f t="shared" si="86"/>
        <v>2.0692495266607051E-3</v>
      </c>
      <c r="BG36">
        <f t="shared" si="87"/>
        <v>0.94162304467614466</v>
      </c>
      <c r="BH36">
        <f t="shared" si="88"/>
        <v>2.197534924787645E-3</v>
      </c>
      <c r="BI36">
        <f t="shared" si="35"/>
        <v>3.5598231474941129E-2</v>
      </c>
      <c r="BJ36">
        <f t="shared" si="36"/>
        <v>220.00410186160073</v>
      </c>
      <c r="BK36">
        <f t="shared" si="89"/>
        <v>1.6180712620228834E-4</v>
      </c>
      <c r="BL36">
        <f t="shared" si="90"/>
        <v>0.20556034763727771</v>
      </c>
      <c r="BM36">
        <f t="shared" si="91"/>
        <v>1.196434863889392</v>
      </c>
      <c r="BN36">
        <f t="shared" si="92"/>
        <v>0.4145005792877034</v>
      </c>
      <c r="BO36">
        <f t="shared" si="37"/>
        <v>2.4063669814291638E-4</v>
      </c>
      <c r="BP36">
        <f t="shared" si="93"/>
        <v>1.0719031058791293</v>
      </c>
      <c r="BQ36">
        <f t="shared" si="94"/>
        <v>0.98722813114851771</v>
      </c>
      <c r="BR36">
        <f t="shared" si="95"/>
        <v>1.0857704233287018</v>
      </c>
      <c r="BS36">
        <f t="shared" si="38"/>
        <v>0.45005246944320182</v>
      </c>
      <c r="BT36">
        <f t="shared" si="39"/>
        <v>0.45005246944320182</v>
      </c>
      <c r="BU36">
        <f t="shared" si="40"/>
        <v>0.45005246944320182</v>
      </c>
      <c r="BV36">
        <f t="shared" si="12"/>
        <v>204.52181127721067</v>
      </c>
      <c r="BW36">
        <f t="shared" si="13"/>
        <v>5.7016779058183538</v>
      </c>
      <c r="BX36">
        <f t="shared" si="14"/>
        <v>1585051.4726817694</v>
      </c>
      <c r="BY36">
        <f t="shared" si="15"/>
        <v>0.10804572340503706</v>
      </c>
      <c r="BZ36">
        <f t="shared" si="16"/>
        <v>968232.65095673141</v>
      </c>
      <c r="CA36">
        <f t="shared" si="96"/>
        <v>1.6187778227438283E-4</v>
      </c>
      <c r="CB36">
        <f t="shared" si="97"/>
        <v>5.2107311140713235E-6</v>
      </c>
      <c r="CC36">
        <f t="shared" si="98"/>
        <v>-3.9257529260298458</v>
      </c>
      <c r="CD36">
        <f t="shared" si="99"/>
        <v>14.956531027373705</v>
      </c>
      <c r="CE36">
        <f t="shared" si="100"/>
        <v>4.4703162432852515E-3</v>
      </c>
      <c r="CF36">
        <f t="shared" si="17"/>
        <v>23.033980397444665</v>
      </c>
      <c r="CG36" s="20">
        <f t="shared" si="18"/>
        <v>118484698605.1411</v>
      </c>
      <c r="CH36" s="33">
        <f t="shared" si="41"/>
        <v>0.17105775753066255</v>
      </c>
      <c r="CI36" s="33">
        <f t="shared" si="19"/>
        <v>34.211551506132508</v>
      </c>
      <c r="CJ36">
        <f t="shared" si="101"/>
        <v>3800</v>
      </c>
      <c r="CK36" s="6">
        <f t="shared" si="20"/>
        <v>907.5806966647317</v>
      </c>
      <c r="CL36" s="20"/>
      <c r="CM36" s="20"/>
      <c r="CN36" s="20"/>
      <c r="CO36" s="20"/>
      <c r="CP36" s="20"/>
      <c r="CQ36" s="20"/>
      <c r="CR36" s="20"/>
      <c r="CS36" s="25">
        <f t="shared" si="21"/>
        <v>0.89203084344722505</v>
      </c>
      <c r="CT36" s="26">
        <v>0.8</v>
      </c>
      <c r="CU36" s="26">
        <f t="shared" si="102"/>
        <v>0.16558322531489114</v>
      </c>
      <c r="CV36" s="26">
        <f t="shared" si="42"/>
        <v>-5.8283861895668705E-2</v>
      </c>
      <c r="CW36" s="26">
        <f t="shared" si="103"/>
        <v>5.4404052768444577E-3</v>
      </c>
      <c r="CX36" s="26">
        <f t="shared" si="104"/>
        <v>-4.5884194232435692E-6</v>
      </c>
      <c r="CY36" s="26">
        <f t="shared" si="43"/>
        <v>2.8534219412297496E-3</v>
      </c>
      <c r="CZ36" s="26">
        <f t="shared" si="44"/>
        <v>0.98042587337150422</v>
      </c>
      <c r="DA36" s="26">
        <f t="shared" si="45"/>
        <v>0.94995870049942654</v>
      </c>
      <c r="DB36" s="26">
        <f t="shared" si="46"/>
        <v>0.1499587004994265</v>
      </c>
      <c r="DC36" s="26">
        <v>0.85</v>
      </c>
      <c r="DD36" s="26">
        <f t="shared" si="47"/>
        <v>0.15584303559048579</v>
      </c>
      <c r="DE36" s="26">
        <f t="shared" si="48"/>
        <v>-5.4855399431217609E-2</v>
      </c>
      <c r="DF36" s="26">
        <f t="shared" si="49"/>
        <v>4.8191825289694854E-3</v>
      </c>
      <c r="DG36" s="26">
        <f t="shared" si="50"/>
        <v>-3.3885852484771704E-6</v>
      </c>
      <c r="DH36" s="26">
        <f t="shared" si="51"/>
        <v>2.5220037958803101E-3</v>
      </c>
      <c r="DI36" s="26">
        <f t="shared" si="105"/>
        <v>0.98264146162431176</v>
      </c>
      <c r="DJ36" s="26">
        <f t="shared" si="106"/>
        <v>0.95244539717920629</v>
      </c>
      <c r="DK36" s="26">
        <f t="shared" si="107"/>
        <v>0.10244539717920631</v>
      </c>
      <c r="DL36" s="26">
        <f t="shared" si="108"/>
        <v>-0.95026606640440503</v>
      </c>
      <c r="DM36" s="26">
        <f t="shared" si="109"/>
        <v>0.95780706667432292</v>
      </c>
      <c r="DN36" s="26">
        <f t="shared" si="52"/>
        <v>0.85</v>
      </c>
      <c r="DO36" s="26">
        <f t="shared" si="53"/>
        <v>0.15584303559048579</v>
      </c>
      <c r="DP36" s="26">
        <f t="shared" si="54"/>
        <v>-5.4855399431217609E-2</v>
      </c>
      <c r="DQ36" s="26">
        <f t="shared" si="55"/>
        <v>4.8191825289694854E-3</v>
      </c>
      <c r="DR36" s="26">
        <f t="shared" si="56"/>
        <v>-3.3885852484771704E-6</v>
      </c>
      <c r="DS36" s="26">
        <f t="shared" si="57"/>
        <v>2.5220037958803101E-3</v>
      </c>
      <c r="DT36" s="26">
        <f t="shared" si="58"/>
        <v>0.98264146162431176</v>
      </c>
      <c r="DU36" s="26">
        <f t="shared" si="59"/>
        <v>0.95244539717920629</v>
      </c>
      <c r="DV36" s="26">
        <f t="shared" si="60"/>
        <v>0.10244539717920631</v>
      </c>
      <c r="DW36" s="26">
        <f t="shared" si="61"/>
        <v>0.95780706667432292</v>
      </c>
      <c r="DX36" s="26">
        <f t="shared" si="62"/>
        <v>0.13830194499593801</v>
      </c>
      <c r="DY36" s="26">
        <f t="shared" si="63"/>
        <v>-4.8681087391046873E-2</v>
      </c>
      <c r="DZ36" s="26">
        <f t="shared" si="64"/>
        <v>3.7953790262761681E-3</v>
      </c>
      <c r="EA36" s="26">
        <f t="shared" si="65"/>
        <v>-1.8651890613445632E-6</v>
      </c>
      <c r="EB36" s="26">
        <f t="shared" si="66"/>
        <v>1.9789589875739751E-3</v>
      </c>
      <c r="EC36" s="26">
        <f t="shared" si="67"/>
        <v>0.98630378290334875</v>
      </c>
      <c r="ED36" s="26">
        <f t="shared" si="68"/>
        <v>0.95706801155994548</v>
      </c>
      <c r="EE36" s="26">
        <f t="shared" si="69"/>
        <v>-7.3905511437744043E-4</v>
      </c>
      <c r="EF36" s="26">
        <f t="shared" si="70"/>
        <v>-0.95712141584647914</v>
      </c>
      <c r="EG36" s="26">
        <f t="shared" si="71"/>
        <v>0.95703490224236965</v>
      </c>
      <c r="EK36">
        <f t="shared" si="22"/>
        <v>594.98457257929908</v>
      </c>
      <c r="EU36">
        <f t="shared" si="110"/>
        <v>1.6031748280542102</v>
      </c>
      <c r="EV36">
        <f t="shared" si="72"/>
        <v>2.3921698599385983E-2</v>
      </c>
      <c r="EW36">
        <f t="shared" si="111"/>
        <v>1.0382294234554676</v>
      </c>
      <c r="EX36">
        <f t="shared" si="112"/>
        <v>1.4237803560831267E-2</v>
      </c>
    </row>
    <row r="37" spans="3:157">
      <c r="C37" s="6">
        <f t="shared" si="73"/>
        <v>907.5806966647317</v>
      </c>
      <c r="D37">
        <v>316.69999999999902</v>
      </c>
      <c r="E37" s="6">
        <f t="shared" si="23"/>
        <v>942.13633788769528</v>
      </c>
      <c r="F37" s="6">
        <f t="shared" si="24"/>
        <v>-625.43633788769625</v>
      </c>
      <c r="G37" s="6">
        <f t="shared" si="0"/>
        <v>612.14034833236542</v>
      </c>
      <c r="H37" s="6"/>
      <c r="I37" s="6">
        <f>Sheet10!K37</f>
        <v>1004.2329630504403</v>
      </c>
      <c r="J37" s="6"/>
      <c r="K37" s="6">
        <f t="shared" si="116"/>
        <v>612.14034833236542</v>
      </c>
      <c r="O37">
        <f t="shared" si="25"/>
        <v>79.374271572600946</v>
      </c>
      <c r="Q37">
        <f t="shared" si="26"/>
        <v>1.117157012730875</v>
      </c>
      <c r="R37">
        <f t="shared" si="27"/>
        <v>3.0051576557358909E-2</v>
      </c>
      <c r="S37">
        <f t="shared" si="28"/>
        <v>5585.7850636543753</v>
      </c>
      <c r="T37">
        <f t="shared" si="74"/>
        <v>31364.183132419319</v>
      </c>
      <c r="U37">
        <f t="shared" si="29"/>
        <v>25637.860702455564</v>
      </c>
      <c r="V37">
        <f t="shared" si="75"/>
        <v>0.8809286546774171</v>
      </c>
      <c r="W37">
        <f t="shared" si="2"/>
        <v>54.006116207951074</v>
      </c>
      <c r="X37">
        <f t="shared" si="113"/>
        <v>0.95165298640806228</v>
      </c>
      <c r="Y37">
        <f t="shared" si="76"/>
        <v>49.194310708407606</v>
      </c>
      <c r="Z37">
        <f t="shared" si="30"/>
        <v>54.957769194359138</v>
      </c>
      <c r="AA37">
        <f t="shared" si="3"/>
        <v>1.117157012730875</v>
      </c>
      <c r="AB37">
        <f t="shared" si="31"/>
        <v>49.194310708407606</v>
      </c>
      <c r="AG37">
        <f t="shared" si="114"/>
        <v>0.74012606310060147</v>
      </c>
      <c r="AH37">
        <f t="shared" si="115"/>
        <v>0.86643261155963647</v>
      </c>
      <c r="AI37">
        <f t="shared" si="32"/>
        <v>1.2732296940524042</v>
      </c>
      <c r="AJ37">
        <f t="shared" si="4"/>
        <v>0</v>
      </c>
      <c r="AK37">
        <f t="shared" si="5"/>
        <v>1.2732296940524042</v>
      </c>
      <c r="AL37">
        <f t="shared" si="77"/>
        <v>1.2732296940524042</v>
      </c>
      <c r="AM37">
        <f t="shared" si="6"/>
        <v>0</v>
      </c>
      <c r="AN37">
        <f t="shared" si="7"/>
        <v>30</v>
      </c>
      <c r="AO37">
        <f t="shared" si="78"/>
        <v>30</v>
      </c>
      <c r="AQ37">
        <f t="shared" si="79"/>
        <v>0.91775164667521048</v>
      </c>
      <c r="AS37">
        <f t="shared" si="33"/>
        <v>0.95592301713564909</v>
      </c>
      <c r="AU37">
        <f t="shared" si="8"/>
        <v>4.1597942572281799</v>
      </c>
      <c r="AV37">
        <f t="shared" si="9"/>
        <v>3.4003189328229197</v>
      </c>
      <c r="AW37">
        <f t="shared" si="80"/>
        <v>7.5601131900510996</v>
      </c>
      <c r="AX37">
        <f t="shared" si="34"/>
        <v>0.55022909745615378</v>
      </c>
      <c r="AY37">
        <f t="shared" si="81"/>
        <v>0.44977090254384622</v>
      </c>
      <c r="AZ37">
        <f t="shared" si="10"/>
        <v>-36.960144236424327</v>
      </c>
      <c r="BA37">
        <f t="shared" si="82"/>
        <v>0.13</v>
      </c>
      <c r="BB37">
        <f t="shared" si="83"/>
        <v>9.1227133739260804</v>
      </c>
      <c r="BC37">
        <f t="shared" si="84"/>
        <v>7.4571320324740142</v>
      </c>
      <c r="BD37">
        <f t="shared" si="11"/>
        <v>51.594245520100785</v>
      </c>
      <c r="BE37">
        <f t="shared" si="85"/>
        <v>5.8980081584442366E-3</v>
      </c>
      <c r="BF37">
        <f t="shared" si="86"/>
        <v>2.0678355192172444E-3</v>
      </c>
      <c r="BG37">
        <f t="shared" si="87"/>
        <v>0.94216831272497636</v>
      </c>
      <c r="BH37">
        <f t="shared" si="88"/>
        <v>2.1947623278016737E-3</v>
      </c>
      <c r="BI37">
        <f t="shared" si="35"/>
        <v>3.5588370315554396E-2</v>
      </c>
      <c r="BJ37">
        <f t="shared" si="36"/>
        <v>214.31955714572516</v>
      </c>
      <c r="BK37">
        <f t="shared" si="89"/>
        <v>1.6605283619243539E-4</v>
      </c>
      <c r="BL37">
        <f t="shared" si="90"/>
        <v>0.21134508693507548</v>
      </c>
      <c r="BM37">
        <f t="shared" si="91"/>
        <v>1.2020983097381341</v>
      </c>
      <c r="BN37">
        <f t="shared" si="92"/>
        <v>0.41930118033684832</v>
      </c>
      <c r="BO37">
        <f t="shared" si="37"/>
        <v>2.2933649115860528E-4</v>
      </c>
      <c r="BP37">
        <f t="shared" si="93"/>
        <v>1.0726811517425794</v>
      </c>
      <c r="BQ37">
        <f t="shared" si="94"/>
        <v>0.98782396965360764</v>
      </c>
      <c r="BR37">
        <f t="shared" si="95"/>
        <v>1.085903141344837</v>
      </c>
      <c r="BS37">
        <f t="shared" si="38"/>
        <v>0.45532046889738159</v>
      </c>
      <c r="BT37">
        <f t="shared" si="39"/>
        <v>0.45532046889738159</v>
      </c>
      <c r="BU37">
        <f t="shared" si="40"/>
        <v>0.45532046889738159</v>
      </c>
      <c r="BV37">
        <f t="shared" si="12"/>
        <v>204.6382111731327</v>
      </c>
      <c r="BW37">
        <f t="shared" si="13"/>
        <v>5.6150350360766312</v>
      </c>
      <c r="BX37">
        <f t="shared" si="14"/>
        <v>1585275.8358980448</v>
      </c>
      <c r="BY37">
        <f t="shared" si="15"/>
        <v>0.11023934694818044</v>
      </c>
      <c r="BZ37">
        <f t="shared" si="16"/>
        <v>949100.37174342969</v>
      </c>
      <c r="CA37">
        <f t="shared" si="96"/>
        <v>1.6187778227438283E-4</v>
      </c>
      <c r="CB37">
        <f t="shared" si="97"/>
        <v>5.3157707553441663E-6</v>
      </c>
      <c r="CC37">
        <f t="shared" si="98"/>
        <v>-3.9241264438495884</v>
      </c>
      <c r="CD37">
        <f t="shared" si="99"/>
        <v>14.952688914098516</v>
      </c>
      <c r="CE37">
        <f t="shared" si="100"/>
        <v>4.4726138458248497E-3</v>
      </c>
      <c r="CF37">
        <f t="shared" si="17"/>
        <v>23.298620086050615</v>
      </c>
      <c r="CG37" s="20">
        <f t="shared" si="18"/>
        <v>117232265399.03453</v>
      </c>
      <c r="CH37" s="33">
        <f t="shared" si="41"/>
        <v>0.17277820611481767</v>
      </c>
      <c r="CI37" s="33">
        <f t="shared" si="19"/>
        <v>34.555641222963537</v>
      </c>
      <c r="CJ37">
        <f t="shared" si="101"/>
        <v>4000</v>
      </c>
      <c r="CK37" s="6">
        <f t="shared" si="20"/>
        <v>942.13633788769528</v>
      </c>
      <c r="CL37" s="20"/>
      <c r="CM37" s="20"/>
      <c r="CN37" s="20"/>
      <c r="CO37" s="20"/>
      <c r="CP37" s="20"/>
      <c r="CQ37" s="20"/>
      <c r="CR37" s="20"/>
      <c r="CS37" s="25">
        <f t="shared" si="21"/>
        <v>0.91775164667521048</v>
      </c>
      <c r="CT37" s="26">
        <v>0.8</v>
      </c>
      <c r="CU37" s="26">
        <f t="shared" si="102"/>
        <v>0.17035764941408596</v>
      </c>
      <c r="CV37" s="26">
        <f t="shared" si="42"/>
        <v>-5.9964417847514863E-2</v>
      </c>
      <c r="CW37" s="26">
        <f t="shared" si="103"/>
        <v>5.7586655417828569E-3</v>
      </c>
      <c r="CX37" s="26">
        <f t="shared" si="104"/>
        <v>-5.2891954554388141E-6</v>
      </c>
      <c r="CY37" s="26">
        <f t="shared" si="43"/>
        <v>3.0237704262319745E-3</v>
      </c>
      <c r="CZ37" s="26">
        <f t="shared" si="44"/>
        <v>0.97929273543526618</v>
      </c>
      <c r="DA37" s="26">
        <f t="shared" si="45"/>
        <v>0.94876069330175639</v>
      </c>
      <c r="DB37" s="26">
        <f t="shared" si="46"/>
        <v>0.14876069330175634</v>
      </c>
      <c r="DC37" s="26">
        <v>0.85</v>
      </c>
      <c r="DD37" s="26">
        <f t="shared" si="47"/>
        <v>0.1603366112132574</v>
      </c>
      <c r="DE37" s="26">
        <f t="shared" si="48"/>
        <v>-5.643709915060223E-2</v>
      </c>
      <c r="DF37" s="26">
        <f t="shared" si="49"/>
        <v>5.1011016563889686E-3</v>
      </c>
      <c r="DG37" s="26">
        <f t="shared" si="50"/>
        <v>-3.9061140761937406E-6</v>
      </c>
      <c r="DH37" s="26">
        <f t="shared" si="51"/>
        <v>2.6722269833869975E-3</v>
      </c>
      <c r="DI37" s="26">
        <f t="shared" si="105"/>
        <v>0.98163537843590476</v>
      </c>
      <c r="DJ37" s="26">
        <f t="shared" si="106"/>
        <v>0.95129106116596662</v>
      </c>
      <c r="DK37" s="26">
        <f t="shared" si="107"/>
        <v>0.10129106116596664</v>
      </c>
      <c r="DL37" s="26">
        <f t="shared" si="108"/>
        <v>-0.94939264271579515</v>
      </c>
      <c r="DM37" s="26">
        <f t="shared" si="109"/>
        <v>0.95669037931052148</v>
      </c>
      <c r="DN37" s="26">
        <f t="shared" si="52"/>
        <v>0.85</v>
      </c>
      <c r="DO37" s="26">
        <f t="shared" si="53"/>
        <v>0.1603366112132574</v>
      </c>
      <c r="DP37" s="26">
        <f t="shared" si="54"/>
        <v>-5.643709915060223E-2</v>
      </c>
      <c r="DQ37" s="26">
        <f t="shared" si="55"/>
        <v>5.1011016563889686E-3</v>
      </c>
      <c r="DR37" s="26">
        <f t="shared" si="56"/>
        <v>-3.9061140761937406E-6</v>
      </c>
      <c r="DS37" s="26">
        <f t="shared" si="57"/>
        <v>2.6722269833869975E-3</v>
      </c>
      <c r="DT37" s="26">
        <f t="shared" si="58"/>
        <v>0.98163537843590476</v>
      </c>
      <c r="DU37" s="26">
        <f t="shared" si="59"/>
        <v>0.95129106116596662</v>
      </c>
      <c r="DV37" s="26">
        <f t="shared" si="60"/>
        <v>0.10129106116596664</v>
      </c>
      <c r="DW37" s="26">
        <f t="shared" si="61"/>
        <v>0.95669037931052148</v>
      </c>
      <c r="DX37" s="26">
        <f t="shared" si="62"/>
        <v>0.14245582738010704</v>
      </c>
      <c r="DY37" s="26">
        <f t="shared" si="63"/>
        <v>-5.0143218031088135E-2</v>
      </c>
      <c r="DZ37" s="26">
        <f t="shared" si="64"/>
        <v>4.0267903257345077E-3</v>
      </c>
      <c r="EA37" s="26">
        <f t="shared" si="65"/>
        <v>-2.1626314676262417E-6</v>
      </c>
      <c r="EB37" s="26">
        <f t="shared" si="66"/>
        <v>2.1013612480047447E-3</v>
      </c>
      <c r="EC37" s="26">
        <f t="shared" si="67"/>
        <v>0.98547479275333527</v>
      </c>
      <c r="ED37" s="26">
        <f t="shared" si="68"/>
        <v>0.95595657346649132</v>
      </c>
      <c r="EE37" s="26">
        <f t="shared" si="69"/>
        <v>-7.3380584403015536E-4</v>
      </c>
      <c r="EF37" s="26">
        <f t="shared" si="70"/>
        <v>-0.95627054350471696</v>
      </c>
      <c r="EG37" s="26">
        <f t="shared" si="71"/>
        <v>0.95592301713564909</v>
      </c>
      <c r="EK37">
        <f t="shared" si="22"/>
        <v>612.14034833236542</v>
      </c>
      <c r="EU37">
        <f t="shared" si="110"/>
        <v>1.6513259923577435</v>
      </c>
      <c r="EV37">
        <f t="shared" si="72"/>
        <v>2.4640183957016417E-2</v>
      </c>
      <c r="EW37">
        <f t="shared" si="111"/>
        <v>1.0397765650861881</v>
      </c>
      <c r="EX37">
        <f t="shared" si="112"/>
        <v>1.4259020353691624E-2</v>
      </c>
    </row>
    <row r="38" spans="3:157">
      <c r="C38" s="6">
        <f t="shared" si="73"/>
        <v>942.13633788769528</v>
      </c>
      <c r="D38">
        <v>316.79999999999899</v>
      </c>
      <c r="E38" s="6">
        <f t="shared" si="23"/>
        <v>977.03888651128625</v>
      </c>
      <c r="F38" s="6">
        <f t="shared" si="24"/>
        <v>-660.23888651128732</v>
      </c>
      <c r="G38" s="6">
        <f t="shared" si="0"/>
        <v>629.4681689438471</v>
      </c>
      <c r="H38" s="6"/>
      <c r="I38" s="6">
        <f>Sheet10!K38</f>
        <v>1047.8992156422073</v>
      </c>
      <c r="J38" s="6"/>
      <c r="K38" s="6">
        <f t="shared" si="116"/>
        <v>629.4681689438471</v>
      </c>
      <c r="O38">
        <f t="shared" si="25"/>
        <v>82.048279272816558</v>
      </c>
      <c r="Q38">
        <f t="shared" si="26"/>
        <v>1.1184315556779623</v>
      </c>
      <c r="R38">
        <f t="shared" si="27"/>
        <v>2.9190246570704376E-2</v>
      </c>
      <c r="S38">
        <f t="shared" si="28"/>
        <v>5592.157778389811</v>
      </c>
      <c r="T38">
        <f t="shared" si="74"/>
        <v>31399.965925658791</v>
      </c>
      <c r="U38">
        <f t="shared" si="29"/>
        <v>24512.760700002829</v>
      </c>
      <c r="V38">
        <f t="shared" si="75"/>
        <v>0.88062305379739236</v>
      </c>
      <c r="W38">
        <f t="shared" si="2"/>
        <v>54.006116207951074</v>
      </c>
      <c r="X38">
        <f t="shared" si="113"/>
        <v>0.98337158109038714</v>
      </c>
      <c r="Y38">
        <f t="shared" si="76"/>
        <v>49.166609713285816</v>
      </c>
      <c r="Z38">
        <f t="shared" si="30"/>
        <v>54.989487789041462</v>
      </c>
      <c r="AA38">
        <f t="shared" si="3"/>
        <v>1.1184315556779623</v>
      </c>
      <c r="AB38">
        <f t="shared" si="31"/>
        <v>49.166609713285816</v>
      </c>
      <c r="AG38">
        <f t="shared" si="114"/>
        <v>0.7345072511226729</v>
      </c>
      <c r="AH38">
        <f t="shared" si="115"/>
        <v>0.86304495186757657</v>
      </c>
      <c r="AI38">
        <f t="shared" si="32"/>
        <v>1.2608864367248804</v>
      </c>
      <c r="AJ38">
        <f t="shared" si="4"/>
        <v>0</v>
      </c>
      <c r="AK38">
        <f t="shared" si="5"/>
        <v>1.2608864367248804</v>
      </c>
      <c r="AL38">
        <f t="shared" si="77"/>
        <v>1.2608864367248804</v>
      </c>
      <c r="AM38">
        <f t="shared" si="6"/>
        <v>0</v>
      </c>
      <c r="AN38">
        <f t="shared" si="7"/>
        <v>30</v>
      </c>
      <c r="AO38">
        <f t="shared" si="78"/>
        <v>30</v>
      </c>
      <c r="AQ38">
        <f t="shared" si="79"/>
        <v>0.94373038822165978</v>
      </c>
      <c r="AS38">
        <f t="shared" si="33"/>
        <v>0.95480830699858121</v>
      </c>
      <c r="AU38">
        <f t="shared" si="8"/>
        <v>4.1645400864817805</v>
      </c>
      <c r="AV38">
        <f t="shared" si="9"/>
        <v>3.2510982593798849</v>
      </c>
      <c r="AW38">
        <f t="shared" si="80"/>
        <v>7.4156383458616659</v>
      </c>
      <c r="AX38">
        <f t="shared" si="34"/>
        <v>0.56158888719348388</v>
      </c>
      <c r="AY38">
        <f t="shared" si="81"/>
        <v>0.43841111280651612</v>
      </c>
      <c r="AZ38">
        <f t="shared" si="10"/>
        <v>-35.520471907778926</v>
      </c>
      <c r="BA38">
        <f t="shared" si="82"/>
        <v>0.13</v>
      </c>
      <c r="BB38">
        <f t="shared" si="83"/>
        <v>9.1318353303179229</v>
      </c>
      <c r="BC38">
        <f t="shared" si="84"/>
        <v>7.1288769782070442</v>
      </c>
      <c r="BD38">
        <f t="shared" si="11"/>
        <v>51.579717283252613</v>
      </c>
      <c r="BE38">
        <f t="shared" si="85"/>
        <v>5.8416527559134396E-3</v>
      </c>
      <c r="BF38">
        <f t="shared" si="86"/>
        <v>2.0664312080517981E-3</v>
      </c>
      <c r="BG38">
        <f t="shared" si="87"/>
        <v>0.94270867205078857</v>
      </c>
      <c r="BH38">
        <f t="shared" si="88"/>
        <v>2.1920146375193936E-3</v>
      </c>
      <c r="BI38">
        <f t="shared" si="35"/>
        <v>3.5579357009884578E-2</v>
      </c>
      <c r="BJ38">
        <f t="shared" si="36"/>
        <v>208.78429863521291</v>
      </c>
      <c r="BK38">
        <f t="shared" si="89"/>
        <v>1.7041203405840729E-4</v>
      </c>
      <c r="BL38">
        <f t="shared" si="90"/>
        <v>0.21731181589761087</v>
      </c>
      <c r="BM38">
        <f t="shared" si="91"/>
        <v>1.2079402279117357</v>
      </c>
      <c r="BN38">
        <f t="shared" si="92"/>
        <v>0.42414948892982302</v>
      </c>
      <c r="BO38">
        <f t="shared" si="37"/>
        <v>2.1857461988670739E-4</v>
      </c>
      <c r="BP38">
        <f t="shared" si="93"/>
        <v>1.0734226840589427</v>
      </c>
      <c r="BQ38">
        <f t="shared" si="94"/>
        <v>0.98839178176263565</v>
      </c>
      <c r="BR38">
        <f t="shared" si="95"/>
        <v>1.0860295521120868</v>
      </c>
      <c r="BS38">
        <f t="shared" si="38"/>
        <v>0.46063887949102622</v>
      </c>
      <c r="BT38">
        <f t="shared" si="39"/>
        <v>0.46063887949102622</v>
      </c>
      <c r="BU38">
        <f t="shared" si="40"/>
        <v>0.46063887949102622</v>
      </c>
      <c r="BV38">
        <f t="shared" si="12"/>
        <v>204.75631706738326</v>
      </c>
      <c r="BW38">
        <f t="shared" si="13"/>
        <v>5.5270658282898575</v>
      </c>
      <c r="BX38">
        <f t="shared" si="14"/>
        <v>1585503.0616921121</v>
      </c>
      <c r="BY38">
        <f t="shared" si="15"/>
        <v>0.11249140090140286</v>
      </c>
      <c r="BZ38">
        <f t="shared" si="16"/>
        <v>930232.8998764779</v>
      </c>
      <c r="CA38">
        <f t="shared" si="96"/>
        <v>1.6187778227438283E-4</v>
      </c>
      <c r="CB38">
        <f t="shared" si="97"/>
        <v>5.4235880075515856E-6</v>
      </c>
      <c r="CC38">
        <f t="shared" si="98"/>
        <v>-3.9224666457949726</v>
      </c>
      <c r="CD38">
        <f t="shared" si="99"/>
        <v>14.948756891766484</v>
      </c>
      <c r="CE38">
        <f t="shared" si="100"/>
        <v>4.4749670489118041E-3</v>
      </c>
      <c r="CF38">
        <f t="shared" si="17"/>
        <v>23.564998890625862</v>
      </c>
      <c r="CG38" s="20">
        <f t="shared" si="18"/>
        <v>116001301453.99985</v>
      </c>
      <c r="CH38" s="33">
        <f t="shared" si="41"/>
        <v>0.17451274311795484</v>
      </c>
      <c r="CI38" s="33">
        <f t="shared" si="19"/>
        <v>34.902548623590967</v>
      </c>
      <c r="CJ38">
        <f t="shared" si="101"/>
        <v>4200</v>
      </c>
      <c r="CK38" s="6">
        <f t="shared" si="20"/>
        <v>977.03888651128625</v>
      </c>
      <c r="CL38" s="20"/>
      <c r="CM38" s="20"/>
      <c r="CN38" s="20"/>
      <c r="CO38" s="20"/>
      <c r="CP38" s="20"/>
      <c r="CQ38" s="20"/>
      <c r="CR38" s="20"/>
      <c r="CS38" s="25">
        <f t="shared" si="21"/>
        <v>0.94373038822165978</v>
      </c>
      <c r="CT38" s="26">
        <v>0.8</v>
      </c>
      <c r="CU38" s="26">
        <f t="shared" si="102"/>
        <v>0.17517995331364558</v>
      </c>
      <c r="CV38" s="26">
        <f t="shared" si="42"/>
        <v>-6.1661827074605213E-2</v>
      </c>
      <c r="CW38" s="26">
        <f t="shared" si="103"/>
        <v>6.0893002713425723E-3</v>
      </c>
      <c r="CX38" s="26">
        <f t="shared" si="104"/>
        <v>-6.0813983518894951E-6</v>
      </c>
      <c r="CY38" s="26">
        <f t="shared" si="43"/>
        <v>3.201143283334134E-3</v>
      </c>
      <c r="CZ38" s="26">
        <f t="shared" si="44"/>
        <v>0.97811692628306324</v>
      </c>
      <c r="DA38" s="26">
        <f t="shared" si="45"/>
        <v>0.94756464702397569</v>
      </c>
      <c r="DB38" s="26">
        <f t="shared" si="46"/>
        <v>0.14756464702397565</v>
      </c>
      <c r="DC38" s="26">
        <v>0.85</v>
      </c>
      <c r="DD38" s="26">
        <f t="shared" si="47"/>
        <v>0.16487525017754878</v>
      </c>
      <c r="DE38" s="26">
        <f t="shared" si="48"/>
        <v>-5.8034660776099027E-2</v>
      </c>
      <c r="DF38" s="26">
        <f t="shared" si="49"/>
        <v>5.3939822472792338E-3</v>
      </c>
      <c r="DG38" s="26">
        <f t="shared" si="50"/>
        <v>-4.491162390459659E-6</v>
      </c>
      <c r="DH38" s="26">
        <f t="shared" si="51"/>
        <v>2.8286057003438329E-3</v>
      </c>
      <c r="DI38" s="26">
        <f t="shared" si="105"/>
        <v>0.98059126806033037</v>
      </c>
      <c r="DJ38" s="26">
        <f t="shared" si="106"/>
        <v>0.95013751868411356</v>
      </c>
      <c r="DK38" s="26">
        <f t="shared" si="107"/>
        <v>0.10013751868411358</v>
      </c>
      <c r="DL38" s="26">
        <f t="shared" si="108"/>
        <v>-0.94854256679724258</v>
      </c>
      <c r="DM38" s="26">
        <f t="shared" si="109"/>
        <v>0.95556987339242805</v>
      </c>
      <c r="DN38" s="26">
        <f t="shared" si="52"/>
        <v>0.85</v>
      </c>
      <c r="DO38" s="26">
        <f t="shared" si="53"/>
        <v>0.16487525017754878</v>
      </c>
      <c r="DP38" s="26">
        <f t="shared" si="54"/>
        <v>-5.8034660776099027E-2</v>
      </c>
      <c r="DQ38" s="26">
        <f t="shared" si="55"/>
        <v>5.3939822472792338E-3</v>
      </c>
      <c r="DR38" s="26">
        <f t="shared" si="56"/>
        <v>-4.491162390459659E-6</v>
      </c>
      <c r="DS38" s="26">
        <f t="shared" si="57"/>
        <v>2.8286057003438329E-3</v>
      </c>
      <c r="DT38" s="26">
        <f t="shared" si="58"/>
        <v>0.98059126806033037</v>
      </c>
      <c r="DU38" s="26">
        <f t="shared" si="59"/>
        <v>0.95013751868411356</v>
      </c>
      <c r="DV38" s="26">
        <f t="shared" si="60"/>
        <v>0.10013751868411358</v>
      </c>
      <c r="DW38" s="26">
        <f t="shared" si="61"/>
        <v>0.95556987339242805</v>
      </c>
      <c r="DX38" s="26">
        <f t="shared" si="62"/>
        <v>0.14666008897223046</v>
      </c>
      <c r="DY38" s="26">
        <f t="shared" si="63"/>
        <v>-5.1623081716208351E-2</v>
      </c>
      <c r="DZ38" s="26">
        <f t="shared" si="64"/>
        <v>4.2679808874768934E-3</v>
      </c>
      <c r="EA38" s="26">
        <f t="shared" si="65"/>
        <v>-2.5011580811651733E-6</v>
      </c>
      <c r="EB38" s="26">
        <f t="shared" si="66"/>
        <v>2.2291491557616615E-3</v>
      </c>
      <c r="EC38" s="26">
        <f t="shared" si="67"/>
        <v>0.98461151167007244</v>
      </c>
      <c r="ED38" s="26">
        <f t="shared" si="68"/>
        <v>0.95484224624934233</v>
      </c>
      <c r="EE38" s="26">
        <f t="shared" si="69"/>
        <v>-7.2762714308571841E-4</v>
      </c>
      <c r="EF38" s="26">
        <f t="shared" si="70"/>
        <v>-0.95543494167374632</v>
      </c>
      <c r="EG38" s="26">
        <f t="shared" si="71"/>
        <v>0.95480830699858121</v>
      </c>
      <c r="EK38">
        <f t="shared" si="22"/>
        <v>629.4681689438471</v>
      </c>
      <c r="EU38">
        <f t="shared" si="110"/>
        <v>1.7000611446742588</v>
      </c>
      <c r="EV38">
        <f t="shared" si="72"/>
        <v>2.5367383264608981E-2</v>
      </c>
      <c r="EW38">
        <f t="shared" si="111"/>
        <v>1.0413594026352184</v>
      </c>
      <c r="EX38">
        <f t="shared" si="112"/>
        <v>1.4280726664052966E-2</v>
      </c>
    </row>
    <row r="39" spans="3:157">
      <c r="C39" s="6">
        <f t="shared" si="73"/>
        <v>977.03888651128625</v>
      </c>
      <c r="D39">
        <v>316.89999999999901</v>
      </c>
      <c r="E39" s="6">
        <f t="shared" si="23"/>
        <v>1012.2914386593366</v>
      </c>
      <c r="F39" s="6">
        <f t="shared" si="24"/>
        <v>-695.39143865933761</v>
      </c>
      <c r="G39" s="6">
        <f t="shared" si="0"/>
        <v>646.96944325564266</v>
      </c>
      <c r="H39" s="6"/>
      <c r="I39" s="6">
        <f>Sheet10!K39</f>
        <v>1092.6454079782407</v>
      </c>
      <c r="J39" s="6"/>
      <c r="K39" s="6">
        <f t="shared" si="116"/>
        <v>646.96944325564266</v>
      </c>
      <c r="O39">
        <f t="shared" si="25"/>
        <v>84.763063047727101</v>
      </c>
      <c r="Q39">
        <f t="shared" si="26"/>
        <v>1.1197255341930201</v>
      </c>
      <c r="R39">
        <f t="shared" si="27"/>
        <v>2.8367383168380691E-2</v>
      </c>
      <c r="S39">
        <f t="shared" si="28"/>
        <v>5598.6276709651011</v>
      </c>
      <c r="T39">
        <f t="shared" si="74"/>
        <v>31436.294372469045</v>
      </c>
      <c r="U39">
        <f t="shared" si="29"/>
        <v>23436.697520473441</v>
      </c>
      <c r="V39">
        <f t="shared" si="75"/>
        <v>0.88031279279454544</v>
      </c>
      <c r="W39">
        <f t="shared" si="2"/>
        <v>54.006116207951074</v>
      </c>
      <c r="X39">
        <f t="shared" si="113"/>
        <v>1.0155510991877346</v>
      </c>
      <c r="Y39">
        <f t="shared" si="76"/>
        <v>49.138530494254212</v>
      </c>
      <c r="Z39">
        <f t="shared" si="30"/>
        <v>55.021667307138806</v>
      </c>
      <c r="AA39">
        <f t="shared" si="3"/>
        <v>1.1197255341930201</v>
      </c>
      <c r="AB39">
        <f t="shared" si="31"/>
        <v>49.138530494254212</v>
      </c>
      <c r="AG39">
        <f t="shared" si="114"/>
        <v>0.72892923937986842</v>
      </c>
      <c r="AH39">
        <f t="shared" si="115"/>
        <v>0.85965865175945622</v>
      </c>
      <c r="AI39">
        <f t="shared" si="32"/>
        <v>1.2486607239170491</v>
      </c>
      <c r="AJ39">
        <f t="shared" si="4"/>
        <v>0</v>
      </c>
      <c r="AK39">
        <f t="shared" si="5"/>
        <v>1.2486607239170491</v>
      </c>
      <c r="AL39">
        <f t="shared" si="77"/>
        <v>1.2486607239170491</v>
      </c>
      <c r="AM39">
        <f t="shared" si="6"/>
        <v>0</v>
      </c>
      <c r="AN39">
        <f t="shared" si="7"/>
        <v>30</v>
      </c>
      <c r="AO39">
        <f t="shared" si="78"/>
        <v>30</v>
      </c>
      <c r="AQ39">
        <f t="shared" si="79"/>
        <v>0.96996918029331736</v>
      </c>
      <c r="AS39">
        <f t="shared" si="33"/>
        <v>0.9536910255179144</v>
      </c>
      <c r="AU39">
        <f t="shared" si="8"/>
        <v>4.1693582851186557</v>
      </c>
      <c r="AV39">
        <f t="shared" si="9"/>
        <v>3.108381281363191</v>
      </c>
      <c r="AW39">
        <f t="shared" si="80"/>
        <v>7.2777395664818467</v>
      </c>
      <c r="AX39">
        <f t="shared" si="34"/>
        <v>0.57289193258864812</v>
      </c>
      <c r="AY39">
        <f t="shared" si="81"/>
        <v>0.42710806741135188</v>
      </c>
      <c r="AZ39">
        <f t="shared" si="10"/>
        <v>-34.172239173640044</v>
      </c>
      <c r="BA39">
        <f t="shared" si="82"/>
        <v>0.13</v>
      </c>
      <c r="BB39">
        <f t="shared" si="83"/>
        <v>9.1410948880285261</v>
      </c>
      <c r="BC39">
        <f t="shared" si="84"/>
        <v>6.8149595928295206</v>
      </c>
      <c r="BD39">
        <f t="shared" si="11"/>
        <v>51.564986503241869</v>
      </c>
      <c r="BE39">
        <f t="shared" si="85"/>
        <v>5.7858376140546694E-3</v>
      </c>
      <c r="BF39">
        <f t="shared" si="86"/>
        <v>2.0650367492033393E-3</v>
      </c>
      <c r="BG39">
        <f t="shared" si="87"/>
        <v>0.94324409360554518</v>
      </c>
      <c r="BH39">
        <f t="shared" si="88"/>
        <v>2.1892920010871714E-3</v>
      </c>
      <c r="BI39">
        <f t="shared" si="35"/>
        <v>3.5571197122147985E-2</v>
      </c>
      <c r="BJ39">
        <f t="shared" si="36"/>
        <v>203.38926686057943</v>
      </c>
      <c r="BK39">
        <f t="shared" si="89"/>
        <v>1.7489220385720529E-4</v>
      </c>
      <c r="BL39">
        <f t="shared" si="90"/>
        <v>0.22347301647926135</v>
      </c>
      <c r="BM39">
        <f t="shared" si="91"/>
        <v>1.2139728635787992</v>
      </c>
      <c r="BN39">
        <f t="shared" si="92"/>
        <v>0.42905014804747227</v>
      </c>
      <c r="BO39">
        <f t="shared" si="37"/>
        <v>2.0831615576787573E-4</v>
      </c>
      <c r="BP39">
        <f t="shared" si="93"/>
        <v>1.0741300313258169</v>
      </c>
      <c r="BQ39">
        <f t="shared" si="94"/>
        <v>0.98893335950301908</v>
      </c>
      <c r="BR39">
        <f t="shared" si="95"/>
        <v>1.0861500636055119</v>
      </c>
      <c r="BS39">
        <f t="shared" si="38"/>
        <v>0.4660128455917163</v>
      </c>
      <c r="BT39">
        <f t="shared" si="39"/>
        <v>0.4660128455917163</v>
      </c>
      <c r="BU39">
        <f t="shared" si="40"/>
        <v>0.4660128455917163</v>
      </c>
      <c r="BV39">
        <f t="shared" si="12"/>
        <v>204.87613923477451</v>
      </c>
      <c r="BW39">
        <f t="shared" si="13"/>
        <v>5.4377594546134169</v>
      </c>
      <c r="BX39">
        <f t="shared" si="14"/>
        <v>1585733.1458941945</v>
      </c>
      <c r="BY39">
        <f t="shared" si="15"/>
        <v>0.11480611305163503</v>
      </c>
      <c r="BZ39">
        <f t="shared" si="16"/>
        <v>911609.88598181913</v>
      </c>
      <c r="CA39">
        <f t="shared" si="96"/>
        <v>1.6187778227438283E-4</v>
      </c>
      <c r="CB39">
        <f t="shared" si="97"/>
        <v>5.5343849135271667E-6</v>
      </c>
      <c r="CC39">
        <f t="shared" si="98"/>
        <v>-3.9207710391620787</v>
      </c>
      <c r="CD39">
        <f t="shared" si="99"/>
        <v>14.94472845606229</v>
      </c>
      <c r="CE39">
        <f t="shared" si="100"/>
        <v>4.4773798791941872E-3</v>
      </c>
      <c r="CF39">
        <f t="shared" si="17"/>
        <v>23.833336206198311</v>
      </c>
      <c r="CG39" s="20">
        <f t="shared" si="18"/>
        <v>114790404363.6972</v>
      </c>
      <c r="CH39" s="33">
        <f t="shared" si="41"/>
        <v>0.17626276074025155</v>
      </c>
      <c r="CI39" s="33">
        <f t="shared" si="19"/>
        <v>35.252552148050306</v>
      </c>
      <c r="CJ39">
        <f t="shared" si="101"/>
        <v>4400</v>
      </c>
      <c r="CK39" s="6">
        <f t="shared" si="20"/>
        <v>1012.2914386593366</v>
      </c>
      <c r="CL39" s="20"/>
      <c r="CM39" s="20"/>
      <c r="CN39" s="20"/>
      <c r="CO39" s="20"/>
      <c r="CP39" s="20"/>
      <c r="CQ39" s="20"/>
      <c r="CR39" s="20"/>
      <c r="CS39" s="25">
        <f t="shared" si="21"/>
        <v>0.96996918029331736</v>
      </c>
      <c r="CT39" s="26">
        <v>0.8</v>
      </c>
      <c r="CU39" s="26">
        <f t="shared" si="102"/>
        <v>0.18005052909194705</v>
      </c>
      <c r="CV39" s="26">
        <f t="shared" si="42"/>
        <v>-6.3376227585134365E-2</v>
      </c>
      <c r="CW39" s="26">
        <f t="shared" si="103"/>
        <v>6.4326123694346338E-3</v>
      </c>
      <c r="CX39" s="26">
        <f t="shared" si="104"/>
        <v>-6.9751480538581224E-6</v>
      </c>
      <c r="CY39" s="26">
        <f t="shared" si="43"/>
        <v>3.3857494616605769E-3</v>
      </c>
      <c r="CZ39" s="26">
        <f t="shared" si="44"/>
        <v>0.97689752761701898</v>
      </c>
      <c r="DA39" s="26">
        <f t="shared" si="45"/>
        <v>0.94637089021058085</v>
      </c>
      <c r="DB39" s="26">
        <f t="shared" si="46"/>
        <v>0.14637089021058081</v>
      </c>
      <c r="DC39" s="26">
        <v>0.85</v>
      </c>
      <c r="DD39" s="26">
        <f t="shared" si="47"/>
        <v>0.16945932149830312</v>
      </c>
      <c r="DE39" s="26">
        <f t="shared" si="48"/>
        <v>-5.9648214197773518E-2</v>
      </c>
      <c r="DF39" s="26">
        <f t="shared" si="49"/>
        <v>5.6980926179074961E-3</v>
      </c>
      <c r="DG39" s="26">
        <f t="shared" si="50"/>
        <v>-5.1512038506147698E-6</v>
      </c>
      <c r="DH39" s="26">
        <f t="shared" si="51"/>
        <v>2.9913196596300681E-3</v>
      </c>
      <c r="DI39" s="26">
        <f t="shared" si="105"/>
        <v>0.97950829909689785</v>
      </c>
      <c r="DJ39" s="26">
        <f t="shared" si="106"/>
        <v>0.94898505205584394</v>
      </c>
      <c r="DK39" s="26">
        <f t="shared" si="107"/>
        <v>9.8985052055843958E-2</v>
      </c>
      <c r="DL39" s="26">
        <f t="shared" si="108"/>
        <v>-0.94771676309473818</v>
      </c>
      <c r="DM39" s="26">
        <f t="shared" si="109"/>
        <v>0.95444581747463397</v>
      </c>
      <c r="DN39" s="26">
        <f t="shared" si="52"/>
        <v>0.85</v>
      </c>
      <c r="DO39" s="26">
        <f t="shared" si="53"/>
        <v>0.16945932149830312</v>
      </c>
      <c r="DP39" s="26">
        <f t="shared" si="54"/>
        <v>-5.9648214197773518E-2</v>
      </c>
      <c r="DQ39" s="26">
        <f t="shared" si="55"/>
        <v>5.6980926179074961E-3</v>
      </c>
      <c r="DR39" s="26">
        <f t="shared" si="56"/>
        <v>-5.1512038506147698E-6</v>
      </c>
      <c r="DS39" s="26">
        <f t="shared" si="57"/>
        <v>2.9913196596300681E-3</v>
      </c>
      <c r="DT39" s="26">
        <f t="shared" si="58"/>
        <v>0.97950829909689785</v>
      </c>
      <c r="DU39" s="26">
        <f t="shared" si="59"/>
        <v>0.94898505205584394</v>
      </c>
      <c r="DV39" s="26">
        <f t="shared" si="60"/>
        <v>9.8985052055843958E-2</v>
      </c>
      <c r="DW39" s="26">
        <f t="shared" si="61"/>
        <v>0.95444581747463397</v>
      </c>
      <c r="DX39" s="26">
        <f t="shared" si="62"/>
        <v>0.15091524383717653</v>
      </c>
      <c r="DY39" s="26">
        <f t="shared" si="63"/>
        <v>-5.3120859392791007E-2</v>
      </c>
      <c r="DZ39" s="26">
        <f t="shared" si="64"/>
        <v>4.5192336678523777E-3</v>
      </c>
      <c r="EA39" s="26">
        <f t="shared" si="65"/>
        <v>-2.8856720270473009E-6</v>
      </c>
      <c r="EB39" s="26">
        <f t="shared" si="66"/>
        <v>2.362499467954414E-3</v>
      </c>
      <c r="EC39" s="26">
        <f t="shared" si="67"/>
        <v>0.98371301961186297</v>
      </c>
      <c r="ED39" s="26">
        <f t="shared" si="68"/>
        <v>0.95372528143254121</v>
      </c>
      <c r="EE39" s="26">
        <f t="shared" si="69"/>
        <v>-7.2053604209276756E-4</v>
      </c>
      <c r="EF39" s="26">
        <f t="shared" si="70"/>
        <v>-0.95461542174392489</v>
      </c>
      <c r="EG39" s="26">
        <f t="shared" si="71"/>
        <v>0.9536910255179144</v>
      </c>
      <c r="EK39">
        <f t="shared" si="22"/>
        <v>646.96944325564266</v>
      </c>
      <c r="EU39">
        <f t="shared" si="110"/>
        <v>1.7493862439644694</v>
      </c>
      <c r="EV39">
        <f t="shared" si="72"/>
        <v>2.6103385438518679E-2</v>
      </c>
      <c r="EW39">
        <f t="shared" si="111"/>
        <v>1.0429785219391936</v>
      </c>
      <c r="EX39">
        <f t="shared" si="112"/>
        <v>1.430293052581102E-2</v>
      </c>
    </row>
    <row r="40" spans="3:157">
      <c r="C40" s="6">
        <f t="shared" si="73"/>
        <v>1012.2914386593366</v>
      </c>
      <c r="D40">
        <v>316.99999999999898</v>
      </c>
      <c r="E40" s="6">
        <f t="shared" si="23"/>
        <v>1047.8973800315123</v>
      </c>
      <c r="F40" s="6">
        <f t="shared" si="24"/>
        <v>-730.89738003151331</v>
      </c>
      <c r="G40" s="6">
        <f t="shared" si="0"/>
        <v>664.64571932966783</v>
      </c>
      <c r="H40" s="6"/>
      <c r="I40" s="6">
        <f>Sheet10!K40</f>
        <v>1138.5555849319219</v>
      </c>
      <c r="J40" s="6"/>
      <c r="K40" s="6">
        <f t="shared" si="116"/>
        <v>664.64571932966783</v>
      </c>
      <c r="O40">
        <f t="shared" si="25"/>
        <v>87.518968394022792</v>
      </c>
      <c r="Q40">
        <f t="shared" si="26"/>
        <v>1.1210391129540977</v>
      </c>
      <c r="R40">
        <f t="shared" si="27"/>
        <v>2.7580535068438352E-2</v>
      </c>
      <c r="S40">
        <f t="shared" si="28"/>
        <v>5605.195564770489</v>
      </c>
      <c r="T40">
        <f t="shared" si="74"/>
        <v>31473.173096186296</v>
      </c>
      <c r="U40">
        <f t="shared" si="29"/>
        <v>22406.568950823472</v>
      </c>
      <c r="V40">
        <f t="shared" si="75"/>
        <v>0.87999783218354022</v>
      </c>
      <c r="W40">
        <f t="shared" si="2"/>
        <v>54.006116207951074</v>
      </c>
      <c r="X40">
        <f t="shared" si="113"/>
        <v>1.0481945985034626</v>
      </c>
      <c r="Y40">
        <f t="shared" si="76"/>
        <v>49.110071334958675</v>
      </c>
      <c r="Z40">
        <f t="shared" si="30"/>
        <v>55.054310806454538</v>
      </c>
      <c r="AA40">
        <f t="shared" si="3"/>
        <v>1.1210391129540977</v>
      </c>
      <c r="AB40">
        <f t="shared" si="31"/>
        <v>49.110071334958675</v>
      </c>
      <c r="AG40">
        <f t="shared" si="114"/>
        <v>0.72339232171607382</v>
      </c>
      <c r="AH40">
        <f t="shared" si="115"/>
        <v>0.85627423187310492</v>
      </c>
      <c r="AI40">
        <f t="shared" si="32"/>
        <v>1.2365528438041522</v>
      </c>
      <c r="AJ40">
        <f t="shared" si="4"/>
        <v>0</v>
      </c>
      <c r="AK40">
        <f t="shared" si="5"/>
        <v>1.2365528438041522</v>
      </c>
      <c r="AL40">
        <f t="shared" si="77"/>
        <v>1.2365528438041522</v>
      </c>
      <c r="AM40">
        <f t="shared" si="6"/>
        <v>0</v>
      </c>
      <c r="AN40">
        <f t="shared" si="7"/>
        <v>30</v>
      </c>
      <c r="AO40">
        <f t="shared" si="78"/>
        <v>30</v>
      </c>
      <c r="AQ40">
        <f t="shared" si="79"/>
        <v>0.99647034382259048</v>
      </c>
      <c r="AS40">
        <f t="shared" si="33"/>
        <v>0.95257142850027743</v>
      </c>
      <c r="AU40">
        <f t="shared" si="8"/>
        <v>4.1742494663263798</v>
      </c>
      <c r="AV40">
        <f t="shared" si="9"/>
        <v>2.9717565559512504</v>
      </c>
      <c r="AW40">
        <f t="shared" si="80"/>
        <v>7.1460060222776303</v>
      </c>
      <c r="AX40">
        <f t="shared" si="34"/>
        <v>0.58413741232699534</v>
      </c>
      <c r="AY40">
        <f t="shared" si="81"/>
        <v>0.41586258767300466</v>
      </c>
      <c r="AZ40">
        <f t="shared" si="10"/>
        <v>-32.907918537662901</v>
      </c>
      <c r="BA40">
        <f t="shared" si="82"/>
        <v>0.13</v>
      </c>
      <c r="BB40">
        <f t="shared" si="83"/>
        <v>9.1504931572491355</v>
      </c>
      <c r="BC40">
        <f t="shared" si="84"/>
        <v>6.5144736196550026</v>
      </c>
      <c r="BD40">
        <f t="shared" si="11"/>
        <v>51.550052105619642</v>
      </c>
      <c r="BE40">
        <f t="shared" si="85"/>
        <v>5.7305640322523757E-3</v>
      </c>
      <c r="BF40">
        <f t="shared" si="86"/>
        <v>2.063652274457854E-3</v>
      </c>
      <c r="BG40">
        <f t="shared" si="87"/>
        <v>0.94377455762390383</v>
      </c>
      <c r="BH40">
        <f t="shared" si="88"/>
        <v>2.186594518561099E-3</v>
      </c>
      <c r="BI40">
        <f t="shared" si="35"/>
        <v>3.5563895833864968E-2</v>
      </c>
      <c r="BJ40">
        <f t="shared" si="36"/>
        <v>198.12599320039158</v>
      </c>
      <c r="BK40">
        <f t="shared" si="89"/>
        <v>1.7950141351667269E-4</v>
      </c>
      <c r="BL40">
        <f t="shared" si="90"/>
        <v>0.22984223658754727</v>
      </c>
      <c r="BM40">
        <f t="shared" si="91"/>
        <v>1.2202095084613092</v>
      </c>
      <c r="BN40">
        <f t="shared" si="92"/>
        <v>0.43400798224905851</v>
      </c>
      <c r="BO40">
        <f t="shared" si="37"/>
        <v>1.9852903784136421E-4</v>
      </c>
      <c r="BP40">
        <f t="shared" si="93"/>
        <v>1.0748053344605688</v>
      </c>
      <c r="BQ40">
        <f t="shared" si="94"/>
        <v>0.98945035011099391</v>
      </c>
      <c r="BR40">
        <f t="shared" si="95"/>
        <v>1.086265050429261</v>
      </c>
      <c r="BS40">
        <f t="shared" si="38"/>
        <v>0.47144770272447539</v>
      </c>
      <c r="BT40">
        <f t="shared" si="39"/>
        <v>0.47144770272447539</v>
      </c>
      <c r="BU40">
        <f t="shared" si="40"/>
        <v>0.47144770272447539</v>
      </c>
      <c r="BV40">
        <f t="shared" si="12"/>
        <v>204.9976890612017</v>
      </c>
      <c r="BW40">
        <f t="shared" si="13"/>
        <v>5.347104174255974</v>
      </c>
      <c r="BX40">
        <f t="shared" si="14"/>
        <v>1585966.085828433</v>
      </c>
      <c r="BY40">
        <f t="shared" si="15"/>
        <v>0.11718804193964343</v>
      </c>
      <c r="BZ40">
        <f t="shared" si="16"/>
        <v>893211.96883371274</v>
      </c>
      <c r="CA40">
        <f t="shared" si="96"/>
        <v>1.6187778227438283E-4</v>
      </c>
      <c r="CB40">
        <f t="shared" si="97"/>
        <v>5.648379305292598E-6</v>
      </c>
      <c r="CC40">
        <f t="shared" si="98"/>
        <v>-3.9190369657871358</v>
      </c>
      <c r="CD40">
        <f t="shared" si="99"/>
        <v>14.940596634885779</v>
      </c>
      <c r="CE40">
        <f t="shared" si="100"/>
        <v>4.4798566599416178E-3</v>
      </c>
      <c r="CF40">
        <f t="shared" si="17"/>
        <v>24.103858480149558</v>
      </c>
      <c r="CG40" s="20">
        <f t="shared" si="18"/>
        <v>113598243288.47198</v>
      </c>
      <c r="CH40" s="33">
        <f t="shared" si="41"/>
        <v>0.17802970686087866</v>
      </c>
      <c r="CI40" s="33">
        <f t="shared" si="19"/>
        <v>35.605941372175728</v>
      </c>
      <c r="CJ40">
        <f t="shared" si="101"/>
        <v>4600</v>
      </c>
      <c r="CK40" s="6">
        <f t="shared" si="20"/>
        <v>1047.8973800315123</v>
      </c>
      <c r="CL40" s="20"/>
      <c r="CM40" s="20"/>
      <c r="CN40" s="20"/>
      <c r="CO40" s="20"/>
      <c r="CP40" s="20"/>
      <c r="CQ40" s="20"/>
      <c r="CR40" s="20"/>
      <c r="CS40" s="25">
        <f t="shared" si="21"/>
        <v>0.99647034382259048</v>
      </c>
      <c r="CT40" s="26">
        <v>0.8</v>
      </c>
      <c r="CU40" s="26">
        <f t="shared" si="102"/>
        <v>0.18496980757206835</v>
      </c>
      <c r="CV40" s="26">
        <f t="shared" si="42"/>
        <v>-6.5107771025096212E-2</v>
      </c>
      <c r="CW40" s="26">
        <f t="shared" si="103"/>
        <v>6.7889133746809466E-3</v>
      </c>
      <c r="CX40" s="26">
        <f t="shared" si="104"/>
        <v>-7.981520703882361E-6</v>
      </c>
      <c r="CY40" s="26">
        <f t="shared" si="43"/>
        <v>3.5778058989073122E-3</v>
      </c>
      <c r="CZ40" s="26">
        <f t="shared" si="44"/>
        <v>0.97563360162518276</v>
      </c>
      <c r="DA40" s="26">
        <f t="shared" si="45"/>
        <v>0.94517975152535538</v>
      </c>
      <c r="DB40" s="26">
        <f t="shared" si="46"/>
        <v>0.14517975152535534</v>
      </c>
      <c r="DC40" s="26">
        <v>0.85</v>
      </c>
      <c r="DD40" s="26">
        <f t="shared" si="47"/>
        <v>0.17408923065606435</v>
      </c>
      <c r="DE40" s="26">
        <f t="shared" si="48"/>
        <v>-6.1277902141267035E-2</v>
      </c>
      <c r="DF40" s="26">
        <f t="shared" si="49"/>
        <v>6.0137087332813935E-3</v>
      </c>
      <c r="DG40" s="26">
        <f t="shared" si="50"/>
        <v>-5.8944182784563198E-6</v>
      </c>
      <c r="DH40" s="26">
        <f t="shared" si="51"/>
        <v>3.1605552916765291E-3</v>
      </c>
      <c r="DI40" s="26">
        <f t="shared" si="105"/>
        <v>0.97838562171833821</v>
      </c>
      <c r="DJ40" s="26">
        <f t="shared" si="106"/>
        <v>0.94783394286431499</v>
      </c>
      <c r="DK40" s="26">
        <f t="shared" si="107"/>
        <v>9.7833942864315016E-2</v>
      </c>
      <c r="DL40" s="26">
        <f t="shared" si="108"/>
        <v>-0.94691617322080768</v>
      </c>
      <c r="DM40" s="26">
        <f t="shared" si="109"/>
        <v>0.95331848333685765</v>
      </c>
      <c r="DN40" s="26">
        <f t="shared" si="52"/>
        <v>0.85</v>
      </c>
      <c r="DO40" s="26">
        <f t="shared" si="53"/>
        <v>0.17408923065606435</v>
      </c>
      <c r="DP40" s="26">
        <f t="shared" si="54"/>
        <v>-6.1277902141267035E-2</v>
      </c>
      <c r="DQ40" s="26">
        <f t="shared" si="55"/>
        <v>6.0137087332813935E-3</v>
      </c>
      <c r="DR40" s="26">
        <f t="shared" si="56"/>
        <v>-5.8944182784563198E-6</v>
      </c>
      <c r="DS40" s="26">
        <f t="shared" si="57"/>
        <v>3.1605552916765295E-3</v>
      </c>
      <c r="DT40" s="26">
        <f t="shared" si="58"/>
        <v>0.97838562171833821</v>
      </c>
      <c r="DU40" s="26">
        <f t="shared" si="59"/>
        <v>0.94783394286431499</v>
      </c>
      <c r="DV40" s="26">
        <f t="shared" si="60"/>
        <v>9.7833942864315016E-2</v>
      </c>
      <c r="DW40" s="26">
        <f t="shared" si="61"/>
        <v>0.95331848333685765</v>
      </c>
      <c r="DX40" s="26">
        <f t="shared" si="62"/>
        <v>0.15522183681963397</v>
      </c>
      <c r="DY40" s="26">
        <f t="shared" si="63"/>
        <v>-5.4636742841449933E-2</v>
      </c>
      <c r="DZ40" s="26">
        <f t="shared" si="64"/>
        <v>4.7808400546154248E-3</v>
      </c>
      <c r="EA40" s="26">
        <f t="shared" si="65"/>
        <v>-3.3215860857395829E-6</v>
      </c>
      <c r="EB40" s="26">
        <f t="shared" si="66"/>
        <v>2.5015956059990449E-3</v>
      </c>
      <c r="EC40" s="26">
        <f t="shared" si="67"/>
        <v>0.9827783738281296</v>
      </c>
      <c r="ED40" s="26">
        <f t="shared" si="68"/>
        <v>0.95260593286089057</v>
      </c>
      <c r="EE40" s="26">
        <f t="shared" si="69"/>
        <v>-7.1255047596707755E-4</v>
      </c>
      <c r="EF40" s="26">
        <f t="shared" si="70"/>
        <v>-0.95381281410203178</v>
      </c>
      <c r="EG40" s="26">
        <f t="shared" si="71"/>
        <v>0.95257142850027743</v>
      </c>
      <c r="EK40">
        <f t="shared" si="22"/>
        <v>664.64571932966783</v>
      </c>
      <c r="EU40">
        <f t="shared" si="110"/>
        <v>1.7993076059840243</v>
      </c>
      <c r="EV40">
        <f t="shared" si="72"/>
        <v>2.6848284718999551E-2</v>
      </c>
      <c r="EW40">
        <f t="shared" si="111"/>
        <v>1.044634533789317</v>
      </c>
      <c r="EX40">
        <f t="shared" si="112"/>
        <v>1.432564031507705E-2</v>
      </c>
    </row>
    <row r="41" spans="3:157">
      <c r="C41" s="6">
        <f t="shared" si="73"/>
        <v>1047.8973800315123</v>
      </c>
      <c r="D41">
        <v>317.099999999999</v>
      </c>
      <c r="E41" s="6">
        <f t="shared" si="23"/>
        <v>1083.8603987274585</v>
      </c>
      <c r="F41" s="6">
        <f t="shared" si="24"/>
        <v>-766.76039872745946</v>
      </c>
      <c r="G41" s="6">
        <f t="shared" si="0"/>
        <v>682.49869001575564</v>
      </c>
      <c r="H41" s="6"/>
      <c r="I41" s="6">
        <f>Sheet10!K41</f>
        <v>1185.7325697246215</v>
      </c>
      <c r="J41" s="6"/>
      <c r="K41" s="6">
        <f t="shared" si="116"/>
        <v>682.49869001575564</v>
      </c>
      <c r="O41">
        <f t="shared" si="25"/>
        <v>90.31636938094573</v>
      </c>
      <c r="Q41">
        <f t="shared" si="26"/>
        <v>1.1223724702581062</v>
      </c>
      <c r="R41">
        <f t="shared" si="27"/>
        <v>2.6827449959081311E-2</v>
      </c>
      <c r="S41">
        <f t="shared" si="28"/>
        <v>5611.8623512905306</v>
      </c>
      <c r="T41">
        <f t="shared" si="74"/>
        <v>31510.607102496331</v>
      </c>
      <c r="U41">
        <f t="shared" si="29"/>
        <v>21419.52304858551</v>
      </c>
      <c r="V41">
        <f t="shared" si="75"/>
        <v>0.87967812921360622</v>
      </c>
      <c r="W41">
        <f t="shared" si="2"/>
        <v>54.006116207951074</v>
      </c>
      <c r="X41">
        <f t="shared" si="113"/>
        <v>1.081305447368321</v>
      </c>
      <c r="Y41">
        <f t="shared" si="76"/>
        <v>49.081230264540636</v>
      </c>
      <c r="Z41">
        <f t="shared" si="30"/>
        <v>55.087421655319396</v>
      </c>
      <c r="AA41">
        <f t="shared" si="3"/>
        <v>1.1223724702581062</v>
      </c>
      <c r="AB41">
        <f t="shared" si="31"/>
        <v>49.081230264540636</v>
      </c>
      <c r="AG41">
        <f t="shared" si="114"/>
        <v>0.7178967068379396</v>
      </c>
      <c r="AH41">
        <f t="shared" si="115"/>
        <v>0.8528921672567894</v>
      </c>
      <c r="AI41">
        <f t="shared" si="32"/>
        <v>1.2245628873629797</v>
      </c>
      <c r="AJ41">
        <f t="shared" si="4"/>
        <v>0</v>
      </c>
      <c r="AK41">
        <f t="shared" si="5"/>
        <v>1.2245628873629797</v>
      </c>
      <c r="AL41">
        <f t="shared" si="77"/>
        <v>1.2245628873629797</v>
      </c>
      <c r="AM41">
        <f t="shared" si="6"/>
        <v>0</v>
      </c>
      <c r="AN41">
        <f t="shared" si="7"/>
        <v>30</v>
      </c>
      <c r="AO41">
        <f t="shared" si="78"/>
        <v>30</v>
      </c>
      <c r="AQ41">
        <f t="shared" si="79"/>
        <v>1.0232364168152259</v>
      </c>
      <c r="AS41">
        <f t="shared" si="33"/>
        <v>0.95144977413927634</v>
      </c>
      <c r="AU41">
        <f t="shared" si="8"/>
        <v>4.1792142940031001</v>
      </c>
      <c r="AV41">
        <f t="shared" si="9"/>
        <v>2.840845833410989</v>
      </c>
      <c r="AW41">
        <f t="shared" si="80"/>
        <v>7.020060127414089</v>
      </c>
      <c r="AX41">
        <f t="shared" si="34"/>
        <v>0.5953245724609707</v>
      </c>
      <c r="AY41">
        <f t="shared" si="81"/>
        <v>0.4046754275390293</v>
      </c>
      <c r="AZ41">
        <f t="shared" si="10"/>
        <v>-31.720739885695568</v>
      </c>
      <c r="BA41">
        <f t="shared" si="82"/>
        <v>0.13</v>
      </c>
      <c r="BB41">
        <f t="shared" si="83"/>
        <v>9.1600313437823004</v>
      </c>
      <c r="BC41">
        <f t="shared" si="84"/>
        <v>6.2265859193289561</v>
      </c>
      <c r="BD41">
        <f t="shared" si="11"/>
        <v>51.534912878672614</v>
      </c>
      <c r="BE41">
        <f t="shared" si="85"/>
        <v>5.6758324082700198E-3</v>
      </c>
      <c r="BF41">
        <f t="shared" si="86"/>
        <v>2.062277892549549E-3</v>
      </c>
      <c r="BG41">
        <f t="shared" si="87"/>
        <v>0.94430005306158638</v>
      </c>
      <c r="BH41">
        <f t="shared" si="88"/>
        <v>2.1839222457557665E-3</v>
      </c>
      <c r="BI41">
        <f t="shared" si="35"/>
        <v>3.5557457999840031E-2</v>
      </c>
      <c r="BJ41">
        <f t="shared" si="36"/>
        <v>192.98654058534345</v>
      </c>
      <c r="BK41">
        <f t="shared" si="89"/>
        <v>1.8424838277317915E-4</v>
      </c>
      <c r="BL41">
        <f t="shared" si="90"/>
        <v>0.23643421849254515</v>
      </c>
      <c r="BM41">
        <f t="shared" si="91"/>
        <v>1.2266646269427173</v>
      </c>
      <c r="BN41">
        <f t="shared" si="92"/>
        <v>0.43902802566069099</v>
      </c>
      <c r="BO41">
        <f t="shared" si="37"/>
        <v>1.8918378513913434E-4</v>
      </c>
      <c r="BP41">
        <f t="shared" si="93"/>
        <v>1.0754505652560959</v>
      </c>
      <c r="BQ41">
        <f t="shared" si="94"/>
        <v>0.98994427032092502</v>
      </c>
      <c r="BR41">
        <f t="shared" si="95"/>
        <v>1.0863748571497374</v>
      </c>
      <c r="BS41">
        <f t="shared" si="38"/>
        <v>0.4769490086618644</v>
      </c>
      <c r="BT41">
        <f t="shared" si="39"/>
        <v>0.4769490086618644</v>
      </c>
      <c r="BU41">
        <f t="shared" si="40"/>
        <v>0.4769490086618644</v>
      </c>
      <c r="BV41">
        <f t="shared" si="12"/>
        <v>205.12097908882578</v>
      </c>
      <c r="BW41">
        <f t="shared" si="13"/>
        <v>5.2550872960548061</v>
      </c>
      <c r="BX41">
        <f t="shared" si="14"/>
        <v>1586201.8803713778</v>
      </c>
      <c r="BY41">
        <f t="shared" si="15"/>
        <v>0.11964211550095996</v>
      </c>
      <c r="BZ41">
        <f t="shared" si="16"/>
        <v>875020.67032299307</v>
      </c>
      <c r="CA41">
        <f t="shared" si="96"/>
        <v>1.6187778227438283E-4</v>
      </c>
      <c r="CB41">
        <f t="shared" si="97"/>
        <v>5.7658066501876865E-6</v>
      </c>
      <c r="CC41">
        <f t="shared" si="98"/>
        <v>-3.9172615829389716</v>
      </c>
      <c r="CD41">
        <f t="shared" si="99"/>
        <v>14.936353934919863</v>
      </c>
      <c r="CE41">
        <f t="shared" si="100"/>
        <v>4.482402045143964E-3</v>
      </c>
      <c r="CF41">
        <f t="shared" si="17"/>
        <v>24.376800536966162</v>
      </c>
      <c r="CG41" s="20">
        <f t="shared" si="18"/>
        <v>112423550864.65096</v>
      </c>
      <c r="CH41" s="33">
        <f t="shared" si="41"/>
        <v>0.17981509347973085</v>
      </c>
      <c r="CI41" s="33">
        <f t="shared" si="19"/>
        <v>35.963018695946168</v>
      </c>
      <c r="CJ41">
        <f t="shared" si="101"/>
        <v>4800</v>
      </c>
      <c r="CK41" s="6">
        <f t="shared" si="20"/>
        <v>1083.8603987274585</v>
      </c>
      <c r="CL41" s="20"/>
      <c r="CM41" s="20"/>
      <c r="CN41" s="20"/>
      <c r="CO41" s="20"/>
      <c r="CP41" s="20"/>
      <c r="CQ41" s="20"/>
      <c r="CR41" s="20"/>
      <c r="CS41" s="25">
        <f t="shared" si="21"/>
        <v>1.0232364168152259</v>
      </c>
      <c r="CT41" s="26">
        <v>0.8</v>
      </c>
      <c r="CU41" s="26">
        <f t="shared" si="102"/>
        <v>0.18993825987132631</v>
      </c>
      <c r="CV41" s="26">
        <f t="shared" si="42"/>
        <v>-6.6856623223707945E-2</v>
      </c>
      <c r="CW41" s="26">
        <f t="shared" si="103"/>
        <v>7.158524034595418E-3</v>
      </c>
      <c r="CX41" s="26">
        <f t="shared" si="104"/>
        <v>-9.112629122086107E-6</v>
      </c>
      <c r="CY41" s="26">
        <f t="shared" si="43"/>
        <v>3.7775380368998942E-3</v>
      </c>
      <c r="CZ41" s="26">
        <f t="shared" si="44"/>
        <v>0.97432418960000911</v>
      </c>
      <c r="DA41" s="26">
        <f t="shared" si="45"/>
        <v>0.9439915601264951</v>
      </c>
      <c r="DB41" s="26">
        <f t="shared" si="46"/>
        <v>0.14399156012649506</v>
      </c>
      <c r="DC41" s="26">
        <v>0.85</v>
      </c>
      <c r="DD41" s="26">
        <f t="shared" si="47"/>
        <v>0.17876542105536597</v>
      </c>
      <c r="DE41" s="26">
        <f t="shared" si="48"/>
        <v>-6.2923880681136898E-2</v>
      </c>
      <c r="DF41" s="26">
        <f t="shared" si="49"/>
        <v>6.3411147157661852E-3</v>
      </c>
      <c r="DG41" s="26">
        <f t="shared" si="50"/>
        <v>-6.7297510906524853E-6</v>
      </c>
      <c r="DH41" s="26">
        <f t="shared" si="51"/>
        <v>3.3365061788761682E-3</v>
      </c>
      <c r="DI41" s="26">
        <f t="shared" si="105"/>
        <v>0.97722236638211291</v>
      </c>
      <c r="DJ41" s="26">
        <f t="shared" si="106"/>
        <v>0.94668447224928987</v>
      </c>
      <c r="DK41" s="26">
        <f t="shared" si="107"/>
        <v>9.6684472249289888E-2</v>
      </c>
      <c r="DL41" s="26">
        <f t="shared" si="108"/>
        <v>-0.94614175754410457</v>
      </c>
      <c r="DM41" s="26">
        <f t="shared" si="109"/>
        <v>0.95218814620364423</v>
      </c>
      <c r="DN41" s="26">
        <f t="shared" si="52"/>
        <v>0.85</v>
      </c>
      <c r="DO41" s="26">
        <f t="shared" si="53"/>
        <v>0.17876542105536597</v>
      </c>
      <c r="DP41" s="26">
        <f t="shared" si="54"/>
        <v>-6.2923880681136898E-2</v>
      </c>
      <c r="DQ41" s="26">
        <f t="shared" si="55"/>
        <v>6.3411147157661852E-3</v>
      </c>
      <c r="DR41" s="26">
        <f t="shared" si="56"/>
        <v>-6.7297510906524853E-6</v>
      </c>
      <c r="DS41" s="26">
        <f t="shared" si="57"/>
        <v>3.3365061788761682E-3</v>
      </c>
      <c r="DT41" s="26">
        <f t="shared" si="58"/>
        <v>0.97722236638211291</v>
      </c>
      <c r="DU41" s="26">
        <f t="shared" si="59"/>
        <v>0.94668447224928987</v>
      </c>
      <c r="DV41" s="26">
        <f t="shared" si="60"/>
        <v>9.6684472249289888E-2</v>
      </c>
      <c r="DW41" s="26">
        <f t="shared" si="61"/>
        <v>0.95218814620364423</v>
      </c>
      <c r="DX41" s="26">
        <f t="shared" si="62"/>
        <v>0.15958044479222433</v>
      </c>
      <c r="DY41" s="26">
        <f t="shared" si="63"/>
        <v>-5.617093511635407E-2</v>
      </c>
      <c r="DZ41" s="26">
        <f t="shared" si="64"/>
        <v>5.0531003165180588E-3</v>
      </c>
      <c r="EA41" s="26">
        <f t="shared" si="65"/>
        <v>-3.8148702977613232E-6</v>
      </c>
      <c r="EB41" s="26">
        <f t="shared" si="66"/>
        <v>2.6466280461542022E-3</v>
      </c>
      <c r="EC41" s="26">
        <f t="shared" si="67"/>
        <v>0.98180660775278583</v>
      </c>
      <c r="ED41" s="26">
        <f t="shared" si="68"/>
        <v>0.95148445697443984</v>
      </c>
      <c r="EE41" s="26">
        <f t="shared" si="69"/>
        <v>-7.0368922920438504E-4</v>
      </c>
      <c r="EF41" s="26">
        <f t="shared" si="70"/>
        <v>-0.95302796945171708</v>
      </c>
      <c r="EG41" s="26">
        <f t="shared" si="71"/>
        <v>0.95144977413927634</v>
      </c>
      <c r="EK41">
        <f t="shared" si="22"/>
        <v>682.49869001575564</v>
      </c>
      <c r="EU41">
        <f t="shared" si="110"/>
        <v>1.8498319177514289</v>
      </c>
      <c r="EV41">
        <f t="shared" si="72"/>
        <v>2.7602180886087069E-2</v>
      </c>
      <c r="EW41">
        <f t="shared" si="111"/>
        <v>1.0463280751138191</v>
      </c>
      <c r="EX41">
        <f t="shared" si="112"/>
        <v>1.4348864766393561E-2</v>
      </c>
    </row>
    <row r="42" spans="3:157">
      <c r="C42" s="6">
        <f t="shared" si="73"/>
        <v>1083.8603987274585</v>
      </c>
      <c r="D42">
        <v>317.19999999999902</v>
      </c>
      <c r="E42" s="6">
        <f t="shared" si="23"/>
        <v>1120.184499918081</v>
      </c>
      <c r="F42" s="6">
        <f t="shared" si="24"/>
        <v>-802.98449991808195</v>
      </c>
      <c r="G42" s="6">
        <f t="shared" si="0"/>
        <v>700.5301993637288</v>
      </c>
      <c r="H42" s="6"/>
      <c r="I42" s="6">
        <f>Sheet10!K42</f>
        <v>1234.3132026576948</v>
      </c>
      <c r="J42" s="6"/>
      <c r="K42" s="6">
        <f t="shared" si="116"/>
        <v>700.5301993637288</v>
      </c>
      <c r="O42">
        <f t="shared" si="25"/>
        <v>93.15566997203338</v>
      </c>
      <c r="Q42">
        <f t="shared" si="26"/>
        <v>1.1237257986508178</v>
      </c>
      <c r="R42">
        <f t="shared" si="27"/>
        <v>2.6106054787714664E-2</v>
      </c>
      <c r="S42">
        <f t="shared" si="28"/>
        <v>5618.6289932540885</v>
      </c>
      <c r="T42">
        <f t="shared" si="74"/>
        <v>31548.601797121708</v>
      </c>
      <c r="U42">
        <f t="shared" si="29"/>
        <v>20472.933364262484</v>
      </c>
      <c r="V42">
        <f t="shared" si="75"/>
        <v>0.87935363771748187</v>
      </c>
      <c r="W42">
        <f t="shared" si="2"/>
        <v>54.006116207951074</v>
      </c>
      <c r="X42">
        <f t="shared" si="113"/>
        <v>1.1148873385619069</v>
      </c>
      <c r="Y42">
        <f t="shared" si="76"/>
        <v>49.052005046687611</v>
      </c>
      <c r="Z42">
        <f t="shared" si="30"/>
        <v>55.121003546512981</v>
      </c>
      <c r="AA42">
        <f t="shared" si="3"/>
        <v>1.1237257986508178</v>
      </c>
      <c r="AB42">
        <f t="shared" si="31"/>
        <v>49.052005046687611</v>
      </c>
      <c r="AG42">
        <f t="shared" si="114"/>
        <v>0.712442522895393</v>
      </c>
      <c r="AH42">
        <f t="shared" si="115"/>
        <v>0.84951288838231986</v>
      </c>
      <c r="AI42">
        <f t="shared" si="32"/>
        <v>1.2126907605648654</v>
      </c>
      <c r="AJ42">
        <f t="shared" si="4"/>
        <v>0</v>
      </c>
      <c r="AK42">
        <f t="shared" si="5"/>
        <v>1.2126907605648654</v>
      </c>
      <c r="AL42">
        <f t="shared" si="77"/>
        <v>1.2126907605648654</v>
      </c>
      <c r="AM42">
        <f t="shared" si="6"/>
        <v>0</v>
      </c>
      <c r="AN42">
        <f t="shared" si="7"/>
        <v>30</v>
      </c>
      <c r="AO42">
        <f t="shared" si="78"/>
        <v>30</v>
      </c>
      <c r="AQ42">
        <f t="shared" si="79"/>
        <v>1.0502701639636114</v>
      </c>
      <c r="AS42">
        <f t="shared" si="33"/>
        <v>0.95032632327157451</v>
      </c>
      <c r="AU42">
        <f t="shared" si="8"/>
        <v>4.1842534851033593</v>
      </c>
      <c r="AV42">
        <f t="shared" si="9"/>
        <v>2.7153007708734513</v>
      </c>
      <c r="AW42">
        <f t="shared" si="80"/>
        <v>6.8995542559768106</v>
      </c>
      <c r="AX42">
        <f t="shared" si="34"/>
        <v>0.60645272576539366</v>
      </c>
      <c r="AY42">
        <f t="shared" si="81"/>
        <v>0.39354727423460634</v>
      </c>
      <c r="AZ42">
        <f t="shared" si="10"/>
        <v>-30.604601078799</v>
      </c>
      <c r="BA42">
        <f t="shared" si="82"/>
        <v>0.13</v>
      </c>
      <c r="BB42">
        <f t="shared" si="83"/>
        <v>9.1697107534353819</v>
      </c>
      <c r="BC42">
        <f t="shared" si="84"/>
        <v>5.9505292320679342</v>
      </c>
      <c r="BD42">
        <f t="shared" si="11"/>
        <v>51.519567467425993</v>
      </c>
      <c r="BE42">
        <f t="shared" si="85"/>
        <v>5.621642294156912E-3</v>
      </c>
      <c r="BF42">
        <f t="shared" si="86"/>
        <v>2.0609136902726144E-3</v>
      </c>
      <c r="BG42">
        <f t="shared" si="87"/>
        <v>0.94482057707729761</v>
      </c>
      <c r="BH42">
        <f t="shared" si="88"/>
        <v>2.1812751968715931E-3</v>
      </c>
      <c r="BI42">
        <f t="shared" si="35"/>
        <v>3.5551888202707972E-2</v>
      </c>
      <c r="BJ42">
        <f t="shared" si="36"/>
        <v>187.96344998501189</v>
      </c>
      <c r="BK42">
        <f t="shared" si="89"/>
        <v>1.8914256045812557E-4</v>
      </c>
      <c r="BL42">
        <f t="shared" si="90"/>
        <v>0.24326504590064324</v>
      </c>
      <c r="BM42">
        <f t="shared" si="91"/>
        <v>1.2333540005136889</v>
      </c>
      <c r="BN42">
        <f t="shared" si="92"/>
        <v>0.44411555247123957</v>
      </c>
      <c r="BO42">
        <f t="shared" si="37"/>
        <v>1.8025324273926574E-4</v>
      </c>
      <c r="BP42">
        <f t="shared" si="93"/>
        <v>1.0760675427193338</v>
      </c>
      <c r="BQ42">
        <f t="shared" si="94"/>
        <v>0.99041651901004923</v>
      </c>
      <c r="BR42">
        <f t="shared" si="95"/>
        <v>1.0864798012404875</v>
      </c>
      <c r="BS42">
        <f t="shared" si="38"/>
        <v>0.48252257717676167</v>
      </c>
      <c r="BT42">
        <f t="shared" si="39"/>
        <v>0.48252257717676167</v>
      </c>
      <c r="BU42">
        <f t="shared" si="40"/>
        <v>0.48252257717676167</v>
      </c>
      <c r="BV42">
        <f t="shared" si="12"/>
        <v>205.24602306791022</v>
      </c>
      <c r="BW42">
        <f t="shared" si="13"/>
        <v>5.1616951357489853</v>
      </c>
      <c r="BX42">
        <f t="shared" si="14"/>
        <v>1586440.5300206777</v>
      </c>
      <c r="BY42">
        <f t="shared" si="15"/>
        <v>0.12217367500132853</v>
      </c>
      <c r="BZ42">
        <f t="shared" si="16"/>
        <v>857018.29776526045</v>
      </c>
      <c r="CA42">
        <f t="shared" si="96"/>
        <v>1.6187778227438283E-4</v>
      </c>
      <c r="CB42">
        <f t="shared" si="97"/>
        <v>5.8869221499187801E-6</v>
      </c>
      <c r="CC42">
        <f t="shared" si="98"/>
        <v>-3.9154418418228283</v>
      </c>
      <c r="CD42">
        <f t="shared" si="99"/>
        <v>14.931992281248327</v>
      </c>
      <c r="CE42">
        <f t="shared" si="100"/>
        <v>4.4850210581141104E-3</v>
      </c>
      <c r="CF42">
        <f t="shared" si="17"/>
        <v>24.652407008972677</v>
      </c>
      <c r="CG42" s="20">
        <f t="shared" si="18"/>
        <v>111265115732.66339</v>
      </c>
      <c r="CH42" s="33">
        <f t="shared" si="41"/>
        <v>0.18162050595311238</v>
      </c>
      <c r="CI42" s="33">
        <f t="shared" si="19"/>
        <v>36.324101190622478</v>
      </c>
      <c r="CJ42">
        <f t="shared" si="101"/>
        <v>5000</v>
      </c>
      <c r="CK42" s="6">
        <f t="shared" si="20"/>
        <v>1120.184499918081</v>
      </c>
      <c r="CL42" s="20"/>
      <c r="CM42" s="20"/>
      <c r="CN42" s="20"/>
      <c r="CO42" s="20"/>
      <c r="CP42" s="20"/>
      <c r="CQ42" s="20"/>
      <c r="CR42" s="20"/>
      <c r="CS42" s="25">
        <f t="shared" si="21"/>
        <v>1.0502701639636114</v>
      </c>
      <c r="CT42" s="26">
        <v>0.8</v>
      </c>
      <c r="CU42" s="26">
        <f t="shared" si="102"/>
        <v>0.19495639918574539</v>
      </c>
      <c r="CV42" s="26">
        <f t="shared" si="42"/>
        <v>-6.8622964821527535E-2</v>
      </c>
      <c r="CW42" s="26">
        <f t="shared" si="103"/>
        <v>7.5417749284979576E-3</v>
      </c>
      <c r="CX42" s="26">
        <f t="shared" si="104"/>
        <v>-1.0381710048129191E-5</v>
      </c>
      <c r="CY42" s="26">
        <f t="shared" si="43"/>
        <v>3.9851803785431808E-3</v>
      </c>
      <c r="CZ42" s="26">
        <f t="shared" si="44"/>
        <v>0.97296831042996967</v>
      </c>
      <c r="DA42" s="26">
        <f t="shared" si="45"/>
        <v>0.94280664603668829</v>
      </c>
      <c r="DB42" s="26">
        <f t="shared" si="46"/>
        <v>0.14280664603668825</v>
      </c>
      <c r="DC42" s="26">
        <v>0.85</v>
      </c>
      <c r="DD42" s="26">
        <f t="shared" si="47"/>
        <v>0.18348837570423096</v>
      </c>
      <c r="DE42" s="26">
        <f t="shared" si="48"/>
        <v>-6.4586319832025924E-2</v>
      </c>
      <c r="DF42" s="26">
        <f t="shared" si="49"/>
        <v>6.680603396870162E-3</v>
      </c>
      <c r="DG42" s="26">
        <f t="shared" si="50"/>
        <v>-7.666977727635327E-6</v>
      </c>
      <c r="DH42" s="26">
        <f t="shared" si="51"/>
        <v>3.5193735250085754E-3</v>
      </c>
      <c r="DI42" s="26">
        <f t="shared" si="105"/>
        <v>0.97601764242490352</v>
      </c>
      <c r="DJ42" s="26">
        <f t="shared" si="106"/>
        <v>0.94553692119326338</v>
      </c>
      <c r="DK42" s="26">
        <f t="shared" si="107"/>
        <v>9.5536921193263402E-2</v>
      </c>
      <c r="DL42" s="26">
        <f t="shared" si="108"/>
        <v>-0.94539449686849808</v>
      </c>
      <c r="DM42" s="26">
        <f t="shared" si="109"/>
        <v>0.95105508495100999</v>
      </c>
      <c r="DN42" s="26">
        <f t="shared" si="52"/>
        <v>0.85</v>
      </c>
      <c r="DO42" s="26">
        <f t="shared" si="53"/>
        <v>0.18348837570423096</v>
      </c>
      <c r="DP42" s="26">
        <f t="shared" si="54"/>
        <v>-6.4586319832025924E-2</v>
      </c>
      <c r="DQ42" s="26">
        <f t="shared" si="55"/>
        <v>6.680603396870162E-3</v>
      </c>
      <c r="DR42" s="26">
        <f t="shared" si="56"/>
        <v>-7.666977727635327E-6</v>
      </c>
      <c r="DS42" s="26">
        <f t="shared" si="57"/>
        <v>3.5193735250085749E-3</v>
      </c>
      <c r="DT42" s="26">
        <f t="shared" si="58"/>
        <v>0.97601764242490352</v>
      </c>
      <c r="DU42" s="26">
        <f t="shared" si="59"/>
        <v>0.94553692119326338</v>
      </c>
      <c r="DV42" s="26">
        <f t="shared" si="60"/>
        <v>9.5536921193263402E-2</v>
      </c>
      <c r="DW42" s="26">
        <f t="shared" si="61"/>
        <v>0.95105508495100999</v>
      </c>
      <c r="DX42" s="26">
        <f t="shared" si="62"/>
        <v>0.16399167810204207</v>
      </c>
      <c r="DY42" s="26">
        <f t="shared" si="63"/>
        <v>-5.7723651054397036E-2</v>
      </c>
      <c r="DZ42" s="26">
        <f t="shared" si="64"/>
        <v>5.3363240895986539E-3</v>
      </c>
      <c r="EA42" s="26">
        <f t="shared" si="65"/>
        <v>-4.3721038643888267E-6</v>
      </c>
      <c r="EB42" s="26">
        <f t="shared" si="66"/>
        <v>2.7977947406809599E-3</v>
      </c>
      <c r="EC42" s="26">
        <f t="shared" si="67"/>
        <v>0.98079672980175225</v>
      </c>
      <c r="ED42" s="26">
        <f t="shared" si="68"/>
        <v>0.95036111307138238</v>
      </c>
      <c r="EE42" s="26">
        <f t="shared" si="69"/>
        <v>-6.9397187962760842E-4</v>
      </c>
      <c r="EF42" s="26">
        <f t="shared" si="70"/>
        <v>-0.95226176020278741</v>
      </c>
      <c r="EG42" s="26">
        <f t="shared" si="71"/>
        <v>0.95032632327157451</v>
      </c>
      <c r="EK42">
        <f t="shared" si="22"/>
        <v>700.5301993637288</v>
      </c>
      <c r="EU42">
        <f t="shared" si="110"/>
        <v>1.9009662543161225</v>
      </c>
      <c r="EV42">
        <f t="shared" si="72"/>
        <v>2.8365179509802239E-2</v>
      </c>
      <c r="EW42">
        <f t="shared" si="111"/>
        <v>1.0480598102885677</v>
      </c>
      <c r="EX42">
        <f t="shared" si="112"/>
        <v>1.4372612990707403E-2</v>
      </c>
    </row>
    <row r="43" spans="3:157">
      <c r="C43" s="6">
        <f t="shared" si="73"/>
        <v>1120.184499918081</v>
      </c>
      <c r="D43">
        <v>317.29999999999899</v>
      </c>
      <c r="E43" s="6">
        <f t="shared" si="23"/>
        <v>1156.8740225519305</v>
      </c>
      <c r="F43" s="6">
        <f t="shared" si="24"/>
        <v>-839.57402255193142</v>
      </c>
      <c r="G43" s="6">
        <f t="shared" si="0"/>
        <v>718.74224995904001</v>
      </c>
      <c r="H43" s="6"/>
      <c r="I43" s="6">
        <f>Sheet10!K43</f>
        <v>1284.462705460694</v>
      </c>
      <c r="J43" s="6"/>
      <c r="K43" s="6">
        <f t="shared" si="116"/>
        <v>718.74224995904001</v>
      </c>
      <c r="O43">
        <f t="shared" si="25"/>
        <v>96.037305523768268</v>
      </c>
      <c r="Q43">
        <f t="shared" si="26"/>
        <v>1.125099305641184</v>
      </c>
      <c r="R43">
        <f t="shared" si="27"/>
        <v>2.5414438320175068E-2</v>
      </c>
      <c r="S43">
        <f t="shared" si="28"/>
        <v>5625.4965282059202</v>
      </c>
      <c r="T43">
        <f t="shared" si="74"/>
        <v>31587.163005876242</v>
      </c>
      <c r="U43">
        <f t="shared" si="29"/>
        <v>19564.377011870747</v>
      </c>
      <c r="V43">
        <f t="shared" si="75"/>
        <v>0.87902430794014075</v>
      </c>
      <c r="W43">
        <f t="shared" si="2"/>
        <v>54.006116207951074</v>
      </c>
      <c r="X43">
        <f t="shared" si="113"/>
        <v>1.1489443051929857</v>
      </c>
      <c r="Y43">
        <f t="shared" si="76"/>
        <v>49.022393167073979</v>
      </c>
      <c r="Z43">
        <f t="shared" si="30"/>
        <v>55.155060513144058</v>
      </c>
      <c r="AA43">
        <f t="shared" si="3"/>
        <v>1.125099305641184</v>
      </c>
      <c r="AB43">
        <f t="shared" si="31"/>
        <v>49.022393167073979</v>
      </c>
      <c r="AG43">
        <f t="shared" si="114"/>
        <v>0.70702982165395833</v>
      </c>
      <c r="AH43">
        <f t="shared" si="115"/>
        <v>0.84613678201656972</v>
      </c>
      <c r="AI43">
        <f t="shared" si="32"/>
        <v>1.200936195560887</v>
      </c>
      <c r="AJ43">
        <f t="shared" si="4"/>
        <v>0</v>
      </c>
      <c r="AK43">
        <f t="shared" si="5"/>
        <v>1.200936195560887</v>
      </c>
      <c r="AL43">
        <f t="shared" si="77"/>
        <v>1.200936195560887</v>
      </c>
      <c r="AM43">
        <f t="shared" si="6"/>
        <v>0</v>
      </c>
      <c r="AN43">
        <f t="shared" si="7"/>
        <v>30</v>
      </c>
      <c r="AO43">
        <f t="shared" si="78"/>
        <v>30</v>
      </c>
      <c r="AQ43">
        <f t="shared" si="79"/>
        <v>1.0775745876447376</v>
      </c>
      <c r="AS43">
        <f t="shared" si="33"/>
        <v>0.94920133962210951</v>
      </c>
      <c r="AU43">
        <f t="shared" si="8"/>
        <v>4.1893678122979061</v>
      </c>
      <c r="AV43">
        <f t="shared" si="9"/>
        <v>2.5948000238560431</v>
      </c>
      <c r="AW43">
        <f t="shared" si="80"/>
        <v>6.7841678361539497</v>
      </c>
      <c r="AX43">
        <f t="shared" si="34"/>
        <v>0.61752125146021208</v>
      </c>
      <c r="AY43">
        <f t="shared" si="81"/>
        <v>0.38247874853978792</v>
      </c>
      <c r="AZ43">
        <f t="shared" si="10"/>
        <v>-29.553990570646974</v>
      </c>
      <c r="BA43">
        <f t="shared" si="82"/>
        <v>0.13</v>
      </c>
      <c r="BB43">
        <f t="shared" si="83"/>
        <v>9.1795327970084362</v>
      </c>
      <c r="BC43">
        <f t="shared" si="84"/>
        <v>5.6855957719310064</v>
      </c>
      <c r="BD43">
        <f t="shared" si="11"/>
        <v>51.504014366781327</v>
      </c>
      <c r="BE43">
        <f t="shared" si="85"/>
        <v>5.5679924475451276E-3</v>
      </c>
      <c r="BF43">
        <f t="shared" si="86"/>
        <v>2.05955973350471E-3</v>
      </c>
      <c r="BG43">
        <f t="shared" si="87"/>
        <v>0.94533613455693488</v>
      </c>
      <c r="BH43">
        <f t="shared" si="88"/>
        <v>2.1786533469071246E-3</v>
      </c>
      <c r="BI43">
        <f t="shared" si="35"/>
        <v>3.5547190806326269E-2</v>
      </c>
      <c r="BJ43">
        <f t="shared" si="36"/>
        <v>183.04969186716619</v>
      </c>
      <c r="BK43">
        <f t="shared" si="89"/>
        <v>1.9419421275028328E-4</v>
      </c>
      <c r="BL43">
        <f t="shared" si="90"/>
        <v>0.25035231303445415</v>
      </c>
      <c r="BM43">
        <f t="shared" si="91"/>
        <v>1.2402948938396816</v>
      </c>
      <c r="BN43">
        <f t="shared" si="92"/>
        <v>0.44927611041299731</v>
      </c>
      <c r="BO43">
        <f t="shared" si="37"/>
        <v>1.7171235696533389E-4</v>
      </c>
      <c r="BP43">
        <f t="shared" si="93"/>
        <v>1.0766579475708467</v>
      </c>
      <c r="BQ43">
        <f t="shared" si="94"/>
        <v>0.9908683884155467</v>
      </c>
      <c r="BR43">
        <f t="shared" si="95"/>
        <v>1.0865801756906204</v>
      </c>
      <c r="BS43">
        <f t="shared" si="38"/>
        <v>0.48817451498615316</v>
      </c>
      <c r="BT43">
        <f t="shared" si="39"/>
        <v>0.48817451498615316</v>
      </c>
      <c r="BU43">
        <f t="shared" si="40"/>
        <v>0.48817451498615316</v>
      </c>
      <c r="BV43">
        <f t="shared" si="12"/>
        <v>205.37283601595254</v>
      </c>
      <c r="BW43">
        <f t="shared" si="13"/>
        <v>5.0669129674304854</v>
      </c>
      <c r="BX43">
        <f t="shared" si="14"/>
        <v>1586682.0369748706</v>
      </c>
      <c r="BY43">
        <f t="shared" si="15"/>
        <v>0.12478852517233965</v>
      </c>
      <c r="BZ43">
        <f t="shared" si="16"/>
        <v>839187.85237437615</v>
      </c>
      <c r="CA43">
        <f t="shared" si="96"/>
        <v>1.6187778227438283E-4</v>
      </c>
      <c r="CB43">
        <f t="shared" si="97"/>
        <v>6.0120031357999805E-6</v>
      </c>
      <c r="CC43">
        <f t="shared" si="98"/>
        <v>-3.913574463300507</v>
      </c>
      <c r="CD43">
        <f t="shared" si="99"/>
        <v>14.92750294886968</v>
      </c>
      <c r="CE43">
        <f t="shared" si="100"/>
        <v>4.4877191353491549E-3</v>
      </c>
      <c r="CF43">
        <f t="shared" si="17"/>
        <v>24.930933895431778</v>
      </c>
      <c r="CG43" s="20">
        <f t="shared" si="18"/>
        <v>110121775581.66762</v>
      </c>
      <c r="CH43" s="33">
        <f t="shared" si="41"/>
        <v>0.1834476131692471</v>
      </c>
      <c r="CI43" s="33">
        <f t="shared" si="19"/>
        <v>36.689522633849421</v>
      </c>
      <c r="CJ43">
        <f t="shared" si="101"/>
        <v>5200</v>
      </c>
      <c r="CK43" s="6">
        <f t="shared" si="20"/>
        <v>1156.8740225519305</v>
      </c>
      <c r="CL43" s="20"/>
      <c r="CM43" s="20"/>
      <c r="CN43" s="20"/>
      <c r="CO43" s="20"/>
      <c r="CP43" s="20"/>
      <c r="CQ43" s="20"/>
      <c r="CR43" s="20"/>
      <c r="CS43" s="25">
        <f t="shared" si="21"/>
        <v>1.0775745876447376</v>
      </c>
      <c r="CT43" s="26">
        <v>0.8</v>
      </c>
      <c r="CU43" s="26">
        <f t="shared" si="102"/>
        <v>0.20002478283155442</v>
      </c>
      <c r="CV43" s="26">
        <f t="shared" si="42"/>
        <v>-7.0406991989043002E-2</v>
      </c>
      <c r="CW43" s="26">
        <f t="shared" si="103"/>
        <v>7.9390071451246221E-3</v>
      </c>
      <c r="CX43" s="26">
        <f t="shared" si="104"/>
        <v>-1.1803218819854599E-5</v>
      </c>
      <c r="CY43" s="26">
        <f t="shared" si="43"/>
        <v>4.2009770909050888E-3</v>
      </c>
      <c r="CZ43" s="26">
        <f t="shared" si="44"/>
        <v>0.97156495894775574</v>
      </c>
      <c r="DA43" s="26">
        <f t="shared" si="45"/>
        <v>0.94162534050976721</v>
      </c>
      <c r="DB43" s="26">
        <f t="shared" si="46"/>
        <v>0.14162534050976716</v>
      </c>
      <c r="DC43" s="26">
        <v>0.85</v>
      </c>
      <c r="DD43" s="26">
        <f t="shared" si="47"/>
        <v>0.18825861913558065</v>
      </c>
      <c r="DE43" s="26">
        <f t="shared" si="48"/>
        <v>-6.6265404224981644E-2</v>
      </c>
      <c r="DF43" s="26">
        <f t="shared" si="49"/>
        <v>7.032476917480635E-3</v>
      </c>
      <c r="DG43" s="26">
        <f t="shared" si="50"/>
        <v>-8.7167735745556487E-6</v>
      </c>
      <c r="DH43" s="26">
        <f t="shared" si="51"/>
        <v>3.7093666637096506E-3</v>
      </c>
      <c r="DI43" s="26">
        <f t="shared" si="105"/>
        <v>0.97477053652517831</v>
      </c>
      <c r="DJ43" s="26">
        <f t="shared" si="106"/>
        <v>0.94439157079902636</v>
      </c>
      <c r="DK43" s="26">
        <f t="shared" si="107"/>
        <v>9.4391570799026381E-2</v>
      </c>
      <c r="DL43" s="26">
        <f t="shared" si="108"/>
        <v>-0.94467539421481683</v>
      </c>
      <c r="DM43" s="26">
        <f t="shared" si="109"/>
        <v>0.94991958229999374</v>
      </c>
      <c r="DN43" s="26">
        <f t="shared" si="52"/>
        <v>0.85</v>
      </c>
      <c r="DO43" s="26">
        <f t="shared" si="53"/>
        <v>0.18825861913558065</v>
      </c>
      <c r="DP43" s="26">
        <f t="shared" si="54"/>
        <v>-6.6265404224981644E-2</v>
      </c>
      <c r="DQ43" s="26">
        <f t="shared" si="55"/>
        <v>7.032476917480635E-3</v>
      </c>
      <c r="DR43" s="26">
        <f t="shared" si="56"/>
        <v>-8.7167735745556487E-6</v>
      </c>
      <c r="DS43" s="26">
        <f t="shared" si="57"/>
        <v>3.7093666637096506E-3</v>
      </c>
      <c r="DT43" s="26">
        <f t="shared" si="58"/>
        <v>0.97477053652517831</v>
      </c>
      <c r="DU43" s="26">
        <f t="shared" si="59"/>
        <v>0.94439157079902636</v>
      </c>
      <c r="DV43" s="26">
        <f t="shared" si="60"/>
        <v>9.4391570799026381E-2</v>
      </c>
      <c r="DW43" s="26">
        <f t="shared" si="61"/>
        <v>0.94991958229999374</v>
      </c>
      <c r="DX43" s="26">
        <f t="shared" si="62"/>
        <v>0.16845618223575873</v>
      </c>
      <c r="DY43" s="26">
        <f t="shared" si="63"/>
        <v>-5.929511786129938E-2</v>
      </c>
      <c r="DZ43" s="26">
        <f t="shared" si="64"/>
        <v>5.6308309047745841E-3</v>
      </c>
      <c r="EA43" s="26">
        <f t="shared" si="65"/>
        <v>-5.000531765863427E-6</v>
      </c>
      <c r="EB43" s="26">
        <f t="shared" si="66"/>
        <v>2.9553015731042863E-3</v>
      </c>
      <c r="EC43" s="26">
        <f t="shared" si="67"/>
        <v>0.97974772206134508</v>
      </c>
      <c r="ED43" s="26">
        <f t="shared" si="68"/>
        <v>0.94923616355949436</v>
      </c>
      <c r="EE43" s="26">
        <f t="shared" si="69"/>
        <v>-6.8341874049937523E-4</v>
      </c>
      <c r="EF43" s="26">
        <f t="shared" si="70"/>
        <v>-0.95151508193936574</v>
      </c>
      <c r="EG43" s="26">
        <f t="shared" si="71"/>
        <v>0.94920133962210951</v>
      </c>
      <c r="EK43">
        <f t="shared" si="22"/>
        <v>718.74224995904001</v>
      </c>
      <c r="EU43">
        <f t="shared" si="110"/>
        <v>1.9527180980601042</v>
      </c>
      <c r="EV43">
        <f t="shared" si="72"/>
        <v>2.9137392238159889E-2</v>
      </c>
      <c r="EW43">
        <f t="shared" si="111"/>
        <v>1.0498304325902441</v>
      </c>
      <c r="EX43">
        <f t="shared" si="112"/>
        <v>1.439689449529797E-2</v>
      </c>
    </row>
    <row r="44" spans="3:157">
      <c r="C44" s="6">
        <f t="shared" si="73"/>
        <v>1156.8740225519305</v>
      </c>
      <c r="D44">
        <v>317.39999999999901</v>
      </c>
      <c r="E44" s="6">
        <f t="shared" si="23"/>
        <v>1193.9336583184847</v>
      </c>
      <c r="F44" s="6">
        <f t="shared" si="24"/>
        <v>-876.53365831848578</v>
      </c>
      <c r="G44" s="6">
        <f t="shared" si="0"/>
        <v>737.13701127596471</v>
      </c>
      <c r="H44" s="6"/>
      <c r="I44" s="6">
        <f>Sheet10!K44</f>
        <v>1336.4145221202798</v>
      </c>
      <c r="J44" s="6"/>
      <c r="K44" s="6">
        <f t="shared" si="116"/>
        <v>737.13701127596471</v>
      </c>
      <c r="O44">
        <f t="shared" si="25"/>
        <v>98.961744479676341</v>
      </c>
      <c r="Q44">
        <f t="shared" si="26"/>
        <v>1.1264932145088131</v>
      </c>
      <c r="R44">
        <f t="shared" si="27"/>
        <v>2.4750835670451016E-2</v>
      </c>
      <c r="S44">
        <f t="shared" si="28"/>
        <v>5632.4660725440654</v>
      </c>
      <c r="T44">
        <f t="shared" si="74"/>
        <v>31626.296997334928</v>
      </c>
      <c r="U44">
        <f t="shared" si="29"/>
        <v>18691.615211675613</v>
      </c>
      <c r="V44">
        <f t="shared" si="75"/>
        <v>0.87869008634517987</v>
      </c>
      <c r="W44">
        <f t="shared" si="2"/>
        <v>54.006116207951074</v>
      </c>
      <c r="X44">
        <f t="shared" si="113"/>
        <v>1.1834807387413606</v>
      </c>
      <c r="Y44">
        <f t="shared" si="76"/>
        <v>48.992391819028271</v>
      </c>
      <c r="Z44">
        <f t="shared" si="30"/>
        <v>55.189596946692433</v>
      </c>
      <c r="AA44">
        <f t="shared" si="3"/>
        <v>1.1264932145088131</v>
      </c>
      <c r="AB44">
        <f t="shared" si="31"/>
        <v>48.992391819028271</v>
      </c>
      <c r="AG44">
        <f t="shared" si="114"/>
        <v>0.70165858226655398</v>
      </c>
      <c r="AH44">
        <f t="shared" si="115"/>
        <v>0.84276419194561292</v>
      </c>
      <c r="AI44">
        <f t="shared" si="32"/>
        <v>1.1892987608868442</v>
      </c>
      <c r="AJ44">
        <f t="shared" si="4"/>
        <v>0</v>
      </c>
      <c r="AK44">
        <f t="shared" si="5"/>
        <v>1.1892987608868442</v>
      </c>
      <c r="AL44">
        <f t="shared" si="77"/>
        <v>1.1892987608868442</v>
      </c>
      <c r="AM44">
        <f t="shared" si="6"/>
        <v>0</v>
      </c>
      <c r="AN44">
        <f t="shared" si="7"/>
        <v>30</v>
      </c>
      <c r="AO44">
        <f t="shared" si="78"/>
        <v>30</v>
      </c>
      <c r="AQ44">
        <f t="shared" si="79"/>
        <v>1.1051529404437253</v>
      </c>
      <c r="AS44">
        <f t="shared" si="33"/>
        <v>0.9480750900383913</v>
      </c>
      <c r="AU44">
        <f t="shared" si="8"/>
        <v>4.1945581069803772</v>
      </c>
      <c r="AV44">
        <f t="shared" si="9"/>
        <v>2.4790466656687165</v>
      </c>
      <c r="AW44">
        <f t="shared" si="80"/>
        <v>6.6736047726490941</v>
      </c>
      <c r="AX44">
        <f t="shared" si="34"/>
        <v>0.62852959530525854</v>
      </c>
      <c r="AY44">
        <f t="shared" si="81"/>
        <v>0.37147040469474146</v>
      </c>
      <c r="AZ44">
        <f t="shared" si="10"/>
        <v>-28.563920240178579</v>
      </c>
      <c r="BA44">
        <f t="shared" si="82"/>
        <v>0.13</v>
      </c>
      <c r="BB44">
        <f t="shared" si="83"/>
        <v>9.1894989959384965</v>
      </c>
      <c r="BC44">
        <f t="shared" si="84"/>
        <v>5.4311315433051224</v>
      </c>
      <c r="BD44">
        <f t="shared" si="11"/>
        <v>51.48825191370085</v>
      </c>
      <c r="BE44">
        <f t="shared" si="85"/>
        <v>5.5148808784636454E-3</v>
      </c>
      <c r="BF44">
        <f t="shared" si="86"/>
        <v>2.0582160681428385E-3</v>
      </c>
      <c r="BG44">
        <f t="shared" si="87"/>
        <v>0.94584673767906202</v>
      </c>
      <c r="BH44">
        <f t="shared" si="88"/>
        <v>2.1760566338615609E-3</v>
      </c>
      <c r="BI44">
        <f t="shared" si="35"/>
        <v>3.5543370008308303E-2</v>
      </c>
      <c r="BJ44">
        <f t="shared" si="36"/>
        <v>178.23862191910951</v>
      </c>
      <c r="BK44">
        <f t="shared" si="89"/>
        <v>1.9941452433602769E-4</v>
      </c>
      <c r="BL44">
        <f t="shared" si="90"/>
        <v>0.25771531976034834</v>
      </c>
      <c r="BM44">
        <f t="shared" si="91"/>
        <v>1.2475062464223068</v>
      </c>
      <c r="BN44">
        <f t="shared" si="92"/>
        <v>0.45451555777785874</v>
      </c>
      <c r="BO44">
        <f t="shared" si="37"/>
        <v>1.6353797589330958E-4</v>
      </c>
      <c r="BP44">
        <f t="shared" si="93"/>
        <v>1.0772233351430462</v>
      </c>
      <c r="BQ44">
        <f t="shared" si="94"/>
        <v>0.99130107410895474</v>
      </c>
      <c r="BR44">
        <f t="shared" si="95"/>
        <v>1.0866762513208452</v>
      </c>
      <c r="BS44">
        <f t="shared" si="38"/>
        <v>0.49391126249304657</v>
      </c>
      <c r="BT44">
        <f t="shared" si="39"/>
        <v>0.49391126249304657</v>
      </c>
      <c r="BU44">
        <f t="shared" si="40"/>
        <v>0.49391126249304657</v>
      </c>
      <c r="BV44">
        <f t="shared" si="12"/>
        <v>205.50143428486413</v>
      </c>
      <c r="BW44">
        <f t="shared" si="13"/>
        <v>4.9707249685609902</v>
      </c>
      <c r="BX44">
        <f t="shared" si="14"/>
        <v>1586926.4052253449</v>
      </c>
      <c r="BY44">
        <f t="shared" si="15"/>
        <v>0.12749299163162353</v>
      </c>
      <c r="BZ44">
        <f t="shared" si="16"/>
        <v>821512.9428251147</v>
      </c>
      <c r="CA44">
        <f t="shared" si="96"/>
        <v>1.6187778227438283E-4</v>
      </c>
      <c r="CB44">
        <f t="shared" si="97"/>
        <v>6.1413518119994277E-6</v>
      </c>
      <c r="CC44">
        <f t="shared" si="98"/>
        <v>-3.9116559103588551</v>
      </c>
      <c r="CD44">
        <f t="shared" si="99"/>
        <v>14.922876484734914</v>
      </c>
      <c r="CE44">
        <f t="shared" si="100"/>
        <v>4.4905021765488887E-3</v>
      </c>
      <c r="CF44">
        <f t="shared" si="17"/>
        <v>25.212650275623059</v>
      </c>
      <c r="CG44" s="20">
        <f t="shared" si="18"/>
        <v>108992410617.82513</v>
      </c>
      <c r="CH44" s="33">
        <f t="shared" si="41"/>
        <v>0.18529817883277147</v>
      </c>
      <c r="CI44" s="33">
        <f t="shared" si="19"/>
        <v>37.059635766554294</v>
      </c>
      <c r="CJ44">
        <f t="shared" si="101"/>
        <v>5400</v>
      </c>
      <c r="CK44" s="6">
        <f t="shared" si="20"/>
        <v>1193.9336583184847</v>
      </c>
      <c r="CL44" s="20"/>
      <c r="CM44" s="20"/>
      <c r="CN44" s="20"/>
      <c r="CO44" s="20"/>
      <c r="CP44" s="20"/>
      <c r="CQ44" s="20"/>
      <c r="CR44" s="20"/>
      <c r="CS44" s="25">
        <f t="shared" si="21"/>
        <v>1.1051529404437253</v>
      </c>
      <c r="CT44" s="26">
        <v>0.8</v>
      </c>
      <c r="CU44" s="26">
        <f t="shared" si="102"/>
        <v>0.2051440145698665</v>
      </c>
      <c r="CV44" s="26">
        <f t="shared" si="42"/>
        <v>-7.2208917244939511E-2</v>
      </c>
      <c r="CW44" s="26">
        <f t="shared" si="103"/>
        <v>8.3505730217607339E-3</v>
      </c>
      <c r="CX44" s="26">
        <f t="shared" si="104"/>
        <v>-1.3392932245249467E-5</v>
      </c>
      <c r="CY44" s="26">
        <f t="shared" si="43"/>
        <v>4.4251826598456622E-3</v>
      </c>
      <c r="CZ44" s="26">
        <f t="shared" si="44"/>
        <v>0.97011310411608864</v>
      </c>
      <c r="DA44" s="26">
        <f t="shared" si="45"/>
        <v>0.94044797639549005</v>
      </c>
      <c r="DB44" s="26">
        <f t="shared" si="46"/>
        <v>0.14044797639549</v>
      </c>
      <c r="DC44" s="26">
        <v>0.85</v>
      </c>
      <c r="DD44" s="26">
        <f t="shared" si="47"/>
        <v>0.19307671959516851</v>
      </c>
      <c r="DE44" s="26">
        <f t="shared" si="48"/>
        <v>-6.7961333877590138E-2</v>
      </c>
      <c r="DF44" s="26">
        <f t="shared" si="49"/>
        <v>7.3970473825977455E-3</v>
      </c>
      <c r="DG44" s="26">
        <f t="shared" si="50"/>
        <v>-9.8907899330670054E-6</v>
      </c>
      <c r="DH44" s="26">
        <f t="shared" si="51"/>
        <v>3.9067036105876526E-3</v>
      </c>
      <c r="DI44" s="26">
        <f t="shared" si="105"/>
        <v>0.97348011101650489</v>
      </c>
      <c r="DJ44" s="26">
        <f t="shared" si="106"/>
        <v>0.94324870255948412</v>
      </c>
      <c r="DK44" s="26">
        <f t="shared" si="107"/>
        <v>9.3248702559484142E-2</v>
      </c>
      <c r="DL44" s="26">
        <f t="shared" si="108"/>
        <v>-0.94398547672011845</v>
      </c>
      <c r="DM44" s="26">
        <f t="shared" si="109"/>
        <v>0.94878192499685177</v>
      </c>
      <c r="DN44" s="26">
        <f t="shared" si="52"/>
        <v>0.85</v>
      </c>
      <c r="DO44" s="26">
        <f t="shared" si="53"/>
        <v>0.19307671959516851</v>
      </c>
      <c r="DP44" s="26">
        <f t="shared" si="54"/>
        <v>-6.7961333877590138E-2</v>
      </c>
      <c r="DQ44" s="26">
        <f t="shared" si="55"/>
        <v>7.3970473825977455E-3</v>
      </c>
      <c r="DR44" s="26">
        <f t="shared" si="56"/>
        <v>-9.8907899330670054E-6</v>
      </c>
      <c r="DS44" s="26">
        <f t="shared" si="57"/>
        <v>3.9067036105876526E-3</v>
      </c>
      <c r="DT44" s="26">
        <f t="shared" si="58"/>
        <v>0.97348011101650489</v>
      </c>
      <c r="DU44" s="26">
        <f t="shared" si="59"/>
        <v>0.94324870255948412</v>
      </c>
      <c r="DV44" s="26">
        <f t="shared" si="60"/>
        <v>9.3248702559484142E-2</v>
      </c>
      <c r="DW44" s="26">
        <f t="shared" si="61"/>
        <v>0.94878192499685177</v>
      </c>
      <c r="DX44" s="26">
        <f t="shared" si="62"/>
        <v>0.17297463972707719</v>
      </c>
      <c r="DY44" s="26">
        <f t="shared" si="63"/>
        <v>-6.088557578301599E-2</v>
      </c>
      <c r="DZ44" s="26">
        <f t="shared" si="64"/>
        <v>5.936950762036197E-3</v>
      </c>
      <c r="EA44" s="26">
        <f t="shared" si="65"/>
        <v>-5.7081265691885002E-6</v>
      </c>
      <c r="EB44" s="26">
        <f t="shared" si="66"/>
        <v>3.1193628515514527E-3</v>
      </c>
      <c r="EC44" s="26">
        <f t="shared" si="67"/>
        <v>0.97865853885219978</v>
      </c>
      <c r="ED44" s="26">
        <f t="shared" si="68"/>
        <v>0.94810987419603854</v>
      </c>
      <c r="EE44" s="26">
        <f t="shared" si="69"/>
        <v>-6.7205080081322865E-4</v>
      </c>
      <c r="EF44" s="26">
        <f t="shared" si="70"/>
        <v>-0.950788854978182</v>
      </c>
      <c r="EG44" s="26">
        <f t="shared" si="71"/>
        <v>0.9480750900383913</v>
      </c>
      <c r="EK44">
        <f t="shared" si="22"/>
        <v>737.13701127596471</v>
      </c>
      <c r="EU44">
        <f t="shared" si="110"/>
        <v>2.0050953608088493</v>
      </c>
      <c r="EV44">
        <f t="shared" si="72"/>
        <v>2.9918937127095709E-2</v>
      </c>
      <c r="EW44">
        <f t="shared" si="111"/>
        <v>1.0516406658088333</v>
      </c>
      <c r="EX44">
        <f t="shared" si="112"/>
        <v>1.4421719205890146E-2</v>
      </c>
    </row>
    <row r="45" spans="3:157">
      <c r="C45" s="6">
        <f t="shared" si="73"/>
        <v>1193.9336583184847</v>
      </c>
      <c r="D45">
        <v>317.49999999999898</v>
      </c>
      <c r="E45" s="6">
        <f t="shared" si="23"/>
        <v>1231.3684731296876</v>
      </c>
      <c r="F45" s="6">
        <f t="shared" si="24"/>
        <v>-913.8684731296886</v>
      </c>
      <c r="G45" s="6">
        <f t="shared" si="0"/>
        <v>755.7168291592418</v>
      </c>
      <c r="H45" s="6"/>
      <c r="I45" s="6">
        <f>Sheet10!K45</f>
        <v>1390.5003795517271</v>
      </c>
      <c r="J45" s="6"/>
      <c r="K45" s="6">
        <f t="shared" si="116"/>
        <v>755.7168291592418</v>
      </c>
      <c r="O45">
        <f t="shared" si="25"/>
        <v>101.92949028165323</v>
      </c>
      <c r="Q45">
        <f t="shared" si="26"/>
        <v>1.127907765214988</v>
      </c>
      <c r="R45">
        <f t="shared" si="27"/>
        <v>2.4113614545202406E-2</v>
      </c>
      <c r="S45">
        <f t="shared" si="28"/>
        <v>5639.5388260749405</v>
      </c>
      <c r="T45">
        <f t="shared" si="74"/>
        <v>31666.010508410793</v>
      </c>
      <c r="U45">
        <f t="shared" si="29"/>
        <v>17852.575984299307</v>
      </c>
      <c r="V45">
        <f t="shared" si="75"/>
        <v>0.87835091539638255</v>
      </c>
      <c r="W45">
        <f t="shared" si="2"/>
        <v>54.006116207951074</v>
      </c>
      <c r="X45">
        <f t="shared" si="113"/>
        <v>1.2185014094999123</v>
      </c>
      <c r="Y45">
        <f t="shared" si="76"/>
        <v>48.961997887233927</v>
      </c>
      <c r="Z45">
        <f t="shared" si="30"/>
        <v>55.224617617450981</v>
      </c>
      <c r="AA45">
        <f t="shared" si="3"/>
        <v>1.127907765214988</v>
      </c>
      <c r="AB45">
        <f t="shared" si="31"/>
        <v>48.961997887233927</v>
      </c>
      <c r="AG45">
        <f t="shared" si="114"/>
        <v>0.6963287146497793</v>
      </c>
      <c r="AH45">
        <f t="shared" si="115"/>
        <v>0.83939541954399244</v>
      </c>
      <c r="AI45">
        <f t="shared" si="32"/>
        <v>1.1777778707099609</v>
      </c>
      <c r="AJ45">
        <f t="shared" si="4"/>
        <v>0</v>
      </c>
      <c r="AK45">
        <f t="shared" si="5"/>
        <v>1.1777778707099609</v>
      </c>
      <c r="AL45">
        <f t="shared" si="77"/>
        <v>1.1777778707099609</v>
      </c>
      <c r="AM45">
        <f t="shared" si="6"/>
        <v>0</v>
      </c>
      <c r="AN45">
        <f t="shared" si="7"/>
        <v>30</v>
      </c>
      <c r="AO45">
        <f t="shared" si="78"/>
        <v>30</v>
      </c>
      <c r="AQ45">
        <f t="shared" si="79"/>
        <v>1.1330087393691781</v>
      </c>
      <c r="AS45">
        <f t="shared" si="33"/>
        <v>0.94694784471360083</v>
      </c>
      <c r="AU45">
        <f t="shared" si="8"/>
        <v>4.1998252626595249</v>
      </c>
      <c r="AV45">
        <f t="shared" si="9"/>
        <v>2.367765892154118</v>
      </c>
      <c r="AW45">
        <f t="shared" si="80"/>
        <v>6.567591154813643</v>
      </c>
      <c r="AX45">
        <f t="shared" si="34"/>
        <v>0.63947727007661093</v>
      </c>
      <c r="AY45">
        <f t="shared" si="81"/>
        <v>0.36052272992338907</v>
      </c>
      <c r="AZ45">
        <f t="shared" si="10"/>
        <v>-27.629866929993671</v>
      </c>
      <c r="BA45">
        <f t="shared" si="82"/>
        <v>0.13</v>
      </c>
      <c r="BB45">
        <f t="shared" si="83"/>
        <v>9.1996109886733048</v>
      </c>
      <c r="BC45">
        <f t="shared" si="84"/>
        <v>5.1865312858928734</v>
      </c>
      <c r="BD45">
        <f t="shared" si="11"/>
        <v>51.472278278334059</v>
      </c>
      <c r="BE45">
        <f t="shared" si="85"/>
        <v>5.462304891771342E-3</v>
      </c>
      <c r="BF45">
        <f t="shared" si="86"/>
        <v>2.0568827209517101E-3</v>
      </c>
      <c r="BG45">
        <f t="shared" si="87"/>
        <v>0.94635240552085098</v>
      </c>
      <c r="BH45">
        <f t="shared" si="88"/>
        <v>2.1734849607315662E-3</v>
      </c>
      <c r="BI45">
        <f t="shared" si="35"/>
        <v>3.5540429892012559E-2</v>
      </c>
      <c r="BJ45">
        <f t="shared" si="36"/>
        <v>173.52394040158549</v>
      </c>
      <c r="BK45">
        <f t="shared" si="89"/>
        <v>2.048157148216064E-4</v>
      </c>
      <c r="BL45">
        <f t="shared" si="90"/>
        <v>0.26537529767596235</v>
      </c>
      <c r="BM45">
        <f t="shared" si="91"/>
        <v>1.2550088946825761</v>
      </c>
      <c r="BN45">
        <f t="shared" si="92"/>
        <v>0.45984010461054992</v>
      </c>
      <c r="BO45">
        <f t="shared" si="37"/>
        <v>1.5570867189073522E-4</v>
      </c>
      <c r="BP45">
        <f t="shared" si="93"/>
        <v>1.0777651468804494</v>
      </c>
      <c r="BQ45">
        <f t="shared" si="94"/>
        <v>0.99171568388624443</v>
      </c>
      <c r="BR45">
        <f t="shared" si="95"/>
        <v>1.0867682788448019</v>
      </c>
      <c r="BS45">
        <f t="shared" si="38"/>
        <v>0.49973963903142099</v>
      </c>
      <c r="BT45">
        <f t="shared" si="39"/>
        <v>0.49973963903142099</v>
      </c>
      <c r="BU45">
        <f t="shared" si="40"/>
        <v>0.49973963903142099</v>
      </c>
      <c r="BV45">
        <f t="shared" si="12"/>
        <v>205.63183563708733</v>
      </c>
      <c r="BW45">
        <f t="shared" si="13"/>
        <v>4.8731141578352055</v>
      </c>
      <c r="BX45">
        <f t="shared" si="14"/>
        <v>1587173.6406617486</v>
      </c>
      <c r="BY45">
        <f t="shared" si="15"/>
        <v>0.13029398689220886</v>
      </c>
      <c r="BZ45">
        <f t="shared" si="16"/>
        <v>803977.70290302881</v>
      </c>
      <c r="CA45">
        <f t="shared" si="96"/>
        <v>1.6187778227438283E-4</v>
      </c>
      <c r="CB45">
        <f t="shared" si="97"/>
        <v>6.275298409125811E-6</v>
      </c>
      <c r="CC45">
        <f t="shared" si="98"/>
        <v>-3.9096823567693235</v>
      </c>
      <c r="CD45">
        <f t="shared" si="99"/>
        <v>14.918102618669385</v>
      </c>
      <c r="CE45">
        <f t="shared" si="100"/>
        <v>4.4933766018679022E-3</v>
      </c>
      <c r="CF45">
        <f t="shared" si="17"/>
        <v>25.497840205539852</v>
      </c>
      <c r="CG45" s="20">
        <f t="shared" si="18"/>
        <v>107875937370.54094</v>
      </c>
      <c r="CH45" s="33">
        <f t="shared" si="41"/>
        <v>0.18717407405601366</v>
      </c>
      <c r="CI45" s="33">
        <f t="shared" si="19"/>
        <v>37.434814811202735</v>
      </c>
      <c r="CJ45">
        <f t="shared" si="101"/>
        <v>5600</v>
      </c>
      <c r="CK45" s="6">
        <f t="shared" si="20"/>
        <v>1231.3684731296876</v>
      </c>
      <c r="CL45" s="20"/>
      <c r="CM45" s="20"/>
      <c r="CN45" s="20"/>
      <c r="CO45" s="20"/>
      <c r="CP45" s="20"/>
      <c r="CQ45" s="20"/>
      <c r="CR45" s="20"/>
      <c r="CS45" s="25">
        <f t="shared" si="21"/>
        <v>1.1330087393691781</v>
      </c>
      <c r="CT45" s="26">
        <v>0.8</v>
      </c>
      <c r="CU45" s="26">
        <f t="shared" si="102"/>
        <v>0.21031474724540369</v>
      </c>
      <c r="CV45" s="26">
        <f t="shared" si="42"/>
        <v>-7.4028970384907716E-2</v>
      </c>
      <c r="CW45" s="26">
        <f t="shared" si="103"/>
        <v>8.7768369527410021E-3</v>
      </c>
      <c r="CX45" s="26">
        <f t="shared" si="104"/>
        <v>-1.5168060523600874E-5</v>
      </c>
      <c r="CY45" s="26">
        <f t="shared" si="43"/>
        <v>4.658062602388692E-3</v>
      </c>
      <c r="CZ45" s="26">
        <f t="shared" si="44"/>
        <v>0.96861168702927269</v>
      </c>
      <c r="DA45" s="26">
        <f t="shared" si="45"/>
        <v>0.93927488850394458</v>
      </c>
      <c r="DB45" s="26">
        <f t="shared" si="46"/>
        <v>0.13927488850394454</v>
      </c>
      <c r="DC45" s="26">
        <v>0.85</v>
      </c>
      <c r="DD45" s="26">
        <f t="shared" si="47"/>
        <v>0.19794329152508586</v>
      </c>
      <c r="DE45" s="26">
        <f t="shared" si="48"/>
        <v>-6.9674325068148454E-2</v>
      </c>
      <c r="DF45" s="26">
        <f t="shared" si="49"/>
        <v>7.7746375775145232E-3</v>
      </c>
      <c r="DG45" s="26">
        <f t="shared" si="50"/>
        <v>-1.120173667601408E-5</v>
      </c>
      <c r="DH45" s="26">
        <f t="shared" si="51"/>
        <v>4.1116116642564435E-3</v>
      </c>
      <c r="DI45" s="26">
        <f t="shared" si="105"/>
        <v>0.97214540203165489</v>
      </c>
      <c r="DJ45" s="26">
        <f t="shared" si="106"/>
        <v>0.94210859862038876</v>
      </c>
      <c r="DK45" s="26">
        <f t="shared" si="107"/>
        <v>9.2108598620388782E-2</v>
      </c>
      <c r="DL45" s="26">
        <f t="shared" si="108"/>
        <v>-0.94332579767111635</v>
      </c>
      <c r="DM45" s="26">
        <f t="shared" si="109"/>
        <v>0.94764240397939559</v>
      </c>
      <c r="DN45" s="26">
        <f t="shared" si="52"/>
        <v>0.85</v>
      </c>
      <c r="DO45" s="26">
        <f t="shared" si="53"/>
        <v>0.19794329152508586</v>
      </c>
      <c r="DP45" s="26">
        <f t="shared" si="54"/>
        <v>-6.9674325068148454E-2</v>
      </c>
      <c r="DQ45" s="26">
        <f t="shared" si="55"/>
        <v>7.7746375775145232E-3</v>
      </c>
      <c r="DR45" s="26">
        <f t="shared" si="56"/>
        <v>-1.120173667601408E-5</v>
      </c>
      <c r="DS45" s="26">
        <f t="shared" si="57"/>
        <v>4.1116116642564435E-3</v>
      </c>
      <c r="DT45" s="26">
        <f t="shared" si="58"/>
        <v>0.97214540203165489</v>
      </c>
      <c r="DU45" s="26">
        <f t="shared" si="59"/>
        <v>0.94210859862038876</v>
      </c>
      <c r="DV45" s="26">
        <f t="shared" si="60"/>
        <v>9.2108598620388782E-2</v>
      </c>
      <c r="DW45" s="26">
        <f t="shared" si="61"/>
        <v>0.94764240397939559</v>
      </c>
      <c r="DX45" s="26">
        <f t="shared" si="62"/>
        <v>0.17754777233457486</v>
      </c>
      <c r="DY45" s="26">
        <f t="shared" si="63"/>
        <v>-6.2495278872318018E-2</v>
      </c>
      <c r="DZ45" s="26">
        <f t="shared" si="64"/>
        <v>6.2550247573544384E-3</v>
      </c>
      <c r="EA45" s="26">
        <f t="shared" si="65"/>
        <v>-6.5036559560254576E-6</v>
      </c>
      <c r="EB45" s="26">
        <f t="shared" si="66"/>
        <v>3.2902018447276047E-3</v>
      </c>
      <c r="EC45" s="26">
        <f t="shared" si="67"/>
        <v>0.97752810515095645</v>
      </c>
      <c r="ED45" s="26">
        <f t="shared" si="68"/>
        <v>0.94698251431583313</v>
      </c>
      <c r="EE45" s="26">
        <f t="shared" si="69"/>
        <v>-6.5988966356245182E-4</v>
      </c>
      <c r="EF45" s="26">
        <f t="shared" si="70"/>
        <v>-0.95008402602958375</v>
      </c>
      <c r="EG45" s="26">
        <f t="shared" si="71"/>
        <v>0.94694784471360083</v>
      </c>
      <c r="EK45">
        <f t="shared" si="22"/>
        <v>755.7168291592418</v>
      </c>
      <c r="EU45">
        <f t="shared" si="110"/>
        <v>2.0581064090765331</v>
      </c>
      <c r="EV45">
        <f t="shared" si="72"/>
        <v>3.0709939017161656E-2</v>
      </c>
      <c r="EW45">
        <f t="shared" si="111"/>
        <v>1.0534912660389297</v>
      </c>
      <c r="EX45">
        <f t="shared" si="112"/>
        <v>1.4447097491219462E-2</v>
      </c>
    </row>
    <row r="46" spans="3:157">
      <c r="C46" s="6">
        <f t="shared" si="73"/>
        <v>1231.3684731296876</v>
      </c>
      <c r="D46">
        <v>317.599999999999</v>
      </c>
      <c r="E46" s="6">
        <f t="shared" si="23"/>
        <v>1269.1839314277045</v>
      </c>
      <c r="F46" s="6">
        <f t="shared" si="24"/>
        <v>-951.58393142770547</v>
      </c>
      <c r="G46" s="6">
        <f t="shared" si="0"/>
        <v>774.48423656484329</v>
      </c>
      <c r="H46" s="6"/>
      <c r="I46" s="6">
        <f>Sheet10!K46</f>
        <v>1447.2008271381303</v>
      </c>
      <c r="J46" s="6"/>
      <c r="K46" s="6">
        <f t="shared" si="116"/>
        <v>774.48423656484329</v>
      </c>
      <c r="O46">
        <f t="shared" si="25"/>
        <v>104.94108352410126</v>
      </c>
      <c r="Q46">
        <f t="shared" si="26"/>
        <v>1.1293432154294163</v>
      </c>
      <c r="R46">
        <f t="shared" si="27"/>
        <v>2.3501262984223715E-2</v>
      </c>
      <c r="S46">
        <f t="shared" si="28"/>
        <v>5646.7160771470817</v>
      </c>
      <c r="T46">
        <f t="shared" si="74"/>
        <v>31706.310773180863</v>
      </c>
      <c r="U46">
        <f t="shared" si="29"/>
        <v>17045.338721533193</v>
      </c>
      <c r="V46">
        <f t="shared" si="75"/>
        <v>0.87800673331153134</v>
      </c>
      <c r="W46">
        <f t="shared" si="2"/>
        <v>54.006116207951074</v>
      </c>
      <c r="X46">
        <f t="shared" si="113"/>
        <v>1.2540114896976462</v>
      </c>
      <c r="Y46">
        <f t="shared" si="76"/>
        <v>48.931207929235988</v>
      </c>
      <c r="Z46">
        <f t="shared" si="30"/>
        <v>55.26012769764872</v>
      </c>
      <c r="AA46">
        <f t="shared" si="3"/>
        <v>1.1293432154294163</v>
      </c>
      <c r="AB46">
        <f t="shared" si="31"/>
        <v>48.931207929235988</v>
      </c>
      <c r="AG46">
        <f t="shared" si="114"/>
        <v>0.691040062466729</v>
      </c>
      <c r="AH46">
        <f t="shared" si="115"/>
        <v>0.83603072417972923</v>
      </c>
      <c r="AI46">
        <f t="shared" si="32"/>
        <v>1.1663727931330705</v>
      </c>
      <c r="AJ46">
        <f t="shared" si="4"/>
        <v>0</v>
      </c>
      <c r="AK46">
        <f t="shared" si="5"/>
        <v>1.1663727931330705</v>
      </c>
      <c r="AL46">
        <f t="shared" si="77"/>
        <v>1.1663727931330705</v>
      </c>
      <c r="AM46">
        <f t="shared" si="6"/>
        <v>0</v>
      </c>
      <c r="AN46">
        <f t="shared" si="7"/>
        <v>30</v>
      </c>
      <c r="AO46">
        <f t="shared" si="78"/>
        <v>30</v>
      </c>
      <c r="AQ46">
        <f t="shared" si="79"/>
        <v>1.1611457819562867</v>
      </c>
      <c r="AS46">
        <f t="shared" si="33"/>
        <v>0.94581987739794815</v>
      </c>
      <c r="AU46">
        <f t="shared" si="8"/>
        <v>4.2051702387823697</v>
      </c>
      <c r="AV46">
        <f t="shared" si="9"/>
        <v>2.2607029753327912</v>
      </c>
      <c r="AW46">
        <f t="shared" si="80"/>
        <v>6.4658732141151614</v>
      </c>
      <c r="AX46">
        <f t="shared" si="34"/>
        <v>0.65036385643974259</v>
      </c>
      <c r="AY46">
        <f t="shared" si="81"/>
        <v>0.34963614356025741</v>
      </c>
      <c r="AZ46">
        <f t="shared" si="10"/>
        <v>-26.747721426541332</v>
      </c>
      <c r="BA46">
        <f t="shared" si="82"/>
        <v>0.13</v>
      </c>
      <c r="BB46">
        <f t="shared" si="83"/>
        <v>9.2098705378602492</v>
      </c>
      <c r="BC46">
        <f t="shared" si="84"/>
        <v>4.9512339679734945</v>
      </c>
      <c r="BD46">
        <f t="shared" si="11"/>
        <v>51.456091453963566</v>
      </c>
      <c r="BE46">
        <f t="shared" si="85"/>
        <v>5.4102611252821037E-3</v>
      </c>
      <c r="BF46">
        <f t="shared" si="86"/>
        <v>2.0555597003240837E-3</v>
      </c>
      <c r="BG46">
        <f t="shared" si="87"/>
        <v>0.94685316370396044</v>
      </c>
      <c r="BH46">
        <f t="shared" si="88"/>
        <v>2.1709381973050758E-3</v>
      </c>
      <c r="BI46">
        <f t="shared" si="35"/>
        <v>3.5538374478326973E-2</v>
      </c>
      <c r="BJ46">
        <f t="shared" si="36"/>
        <v>168.8996545707729</v>
      </c>
      <c r="BK46">
        <f t="shared" si="89"/>
        <v>2.104111732415389E-4</v>
      </c>
      <c r="BL46">
        <f t="shared" si="90"/>
        <v>0.27335567316008758</v>
      </c>
      <c r="BM46">
        <f t="shared" si="91"/>
        <v>1.2628258303657969</v>
      </c>
      <c r="BN46">
        <f t="shared" si="92"/>
        <v>0.46525635883239869</v>
      </c>
      <c r="BO46">
        <f t="shared" si="37"/>
        <v>1.4820458338451735E-4</v>
      </c>
      <c r="BP46">
        <f t="shared" si="93"/>
        <v>1.0782847206166506</v>
      </c>
      <c r="BQ46">
        <f t="shared" si="94"/>
        <v>0.99211324570945814</v>
      </c>
      <c r="BR46">
        <f t="shared" si="95"/>
        <v>1.0868564907079448</v>
      </c>
      <c r="BS46">
        <f t="shared" si="38"/>
        <v>0.50566689344013716</v>
      </c>
      <c r="BT46">
        <f t="shared" si="39"/>
        <v>0.50566689344013716</v>
      </c>
      <c r="BU46">
        <f t="shared" si="40"/>
        <v>0.50566689344013716</v>
      </c>
      <c r="BV46">
        <f t="shared" si="12"/>
        <v>205.76405933169508</v>
      </c>
      <c r="BW46">
        <f t="shared" si="13"/>
        <v>4.7740623250459366</v>
      </c>
      <c r="BX46">
        <f t="shared" si="14"/>
        <v>1587423.7511923623</v>
      </c>
      <c r="BY46">
        <f t="shared" si="15"/>
        <v>0.13319908653835841</v>
      </c>
      <c r="BZ46">
        <f t="shared" si="16"/>
        <v>786566.71229141252</v>
      </c>
      <c r="CA46">
        <f t="shared" si="96"/>
        <v>1.6187778227438283E-4</v>
      </c>
      <c r="CB46">
        <f t="shared" si="97"/>
        <v>6.4142048235201957E-6</v>
      </c>
      <c r="CC46">
        <f t="shared" si="98"/>
        <v>-3.9076496512716696</v>
      </c>
      <c r="CD46">
        <f t="shared" si="99"/>
        <v>14.913170161209898</v>
      </c>
      <c r="CE46">
        <f t="shared" si="100"/>
        <v>4.4963494176963707E-3</v>
      </c>
      <c r="CF46">
        <f t="shared" si="17"/>
        <v>25.786804832847114</v>
      </c>
      <c r="CG46" s="20">
        <f t="shared" si="18"/>
        <v>106771302756.08</v>
      </c>
      <c r="CH46" s="33">
        <f t="shared" si="41"/>
        <v>0.18907729149008468</v>
      </c>
      <c r="CI46" s="33">
        <f t="shared" si="19"/>
        <v>37.815458298016935</v>
      </c>
      <c r="CJ46">
        <f t="shared" si="101"/>
        <v>5800</v>
      </c>
      <c r="CK46" s="6">
        <f t="shared" si="20"/>
        <v>1269.1839314277045</v>
      </c>
      <c r="CL46" s="20"/>
      <c r="CM46" s="20"/>
      <c r="CN46" s="20"/>
      <c r="CO46" s="20"/>
      <c r="CP46" s="20"/>
      <c r="CQ46" s="20"/>
      <c r="CR46" s="20"/>
      <c r="CS46" s="25">
        <f t="shared" si="21"/>
        <v>1.1611457819562867</v>
      </c>
      <c r="CT46" s="26">
        <v>0.8</v>
      </c>
      <c r="CU46" s="26">
        <f t="shared" si="102"/>
        <v>0.21553768577563573</v>
      </c>
      <c r="CV46" s="26">
        <f t="shared" si="42"/>
        <v>-7.5867399533794663E-2</v>
      </c>
      <c r="CW46" s="26">
        <f t="shared" si="103"/>
        <v>9.2181762763638379E-3</v>
      </c>
      <c r="CX46" s="26">
        <f t="shared" si="104"/>
        <v>-1.7147369187356203E-5</v>
      </c>
      <c r="CY46" s="26">
        <f t="shared" si="43"/>
        <v>4.899894243959411E-3</v>
      </c>
      <c r="CZ46" s="26">
        <f t="shared" si="44"/>
        <v>0.96705961870521029</v>
      </c>
      <c r="DA46" s="26">
        <f t="shared" si="45"/>
        <v>0.9381064139710158</v>
      </c>
      <c r="DB46" s="26">
        <f t="shared" si="46"/>
        <v>0.13810641397101575</v>
      </c>
      <c r="DC46" s="26">
        <v>0.85</v>
      </c>
      <c r="DD46" s="26">
        <f t="shared" si="47"/>
        <v>0.20285899837706894</v>
      </c>
      <c r="DE46" s="26">
        <f t="shared" si="48"/>
        <v>-7.1404611325924405E-2</v>
      </c>
      <c r="DF46" s="26">
        <f t="shared" si="49"/>
        <v>8.1655817534572427E-3</v>
      </c>
      <c r="DG46" s="26">
        <f t="shared" si="50"/>
        <v>-1.2663472302493301E-5</v>
      </c>
      <c r="DH46" s="26">
        <f t="shared" si="51"/>
        <v>4.3243280623461956E-3</v>
      </c>
      <c r="DI46" s="26">
        <f t="shared" si="105"/>
        <v>0.97076541745443279</v>
      </c>
      <c r="DJ46" s="26">
        <f t="shared" si="106"/>
        <v>0.94097154203648881</v>
      </c>
      <c r="DK46" s="26">
        <f t="shared" si="107"/>
        <v>9.0971542036488828E-2</v>
      </c>
      <c r="DL46" s="26">
        <f t="shared" si="108"/>
        <v>-0.94269743869053968</v>
      </c>
      <c r="DM46" s="26">
        <f t="shared" si="109"/>
        <v>0.946501314528714</v>
      </c>
      <c r="DN46" s="26">
        <f t="shared" si="52"/>
        <v>0.85</v>
      </c>
      <c r="DO46" s="26">
        <f t="shared" si="53"/>
        <v>0.20285899837706894</v>
      </c>
      <c r="DP46" s="26">
        <f t="shared" si="54"/>
        <v>-7.1404611325924405E-2</v>
      </c>
      <c r="DQ46" s="26">
        <f t="shared" si="55"/>
        <v>8.1655817534572427E-3</v>
      </c>
      <c r="DR46" s="26">
        <f t="shared" si="56"/>
        <v>-1.2663472302493301E-5</v>
      </c>
      <c r="DS46" s="26">
        <f t="shared" si="57"/>
        <v>4.3243280623461956E-3</v>
      </c>
      <c r="DT46" s="26">
        <f t="shared" si="58"/>
        <v>0.97076541745443279</v>
      </c>
      <c r="DU46" s="26">
        <f t="shared" si="59"/>
        <v>0.94097154203648881</v>
      </c>
      <c r="DV46" s="26">
        <f t="shared" si="60"/>
        <v>9.0971542036488828E-2</v>
      </c>
      <c r="DW46" s="26">
        <f t="shared" si="61"/>
        <v>0.946501314528714</v>
      </c>
      <c r="DX46" s="26">
        <f t="shared" si="62"/>
        <v>0.18217634352295195</v>
      </c>
      <c r="DY46" s="26">
        <f t="shared" si="63"/>
        <v>-6.4124495862170797E-2</v>
      </c>
      <c r="DZ46" s="26">
        <f t="shared" si="64"/>
        <v>6.5854057693791159E-3</v>
      </c>
      <c r="EA46" s="26">
        <f t="shared" si="65"/>
        <v>-7.3967565689332804E-6</v>
      </c>
      <c r="EB46" s="26">
        <f t="shared" si="66"/>
        <v>3.4680513657791264E-3</v>
      </c>
      <c r="EC46" s="26">
        <f t="shared" si="67"/>
        <v>0.97635531484904303</v>
      </c>
      <c r="ED46" s="26">
        <f t="shared" si="68"/>
        <v>0.94585435704692522</v>
      </c>
      <c r="EE46" s="26">
        <f t="shared" si="69"/>
        <v>-6.469574817887791E-4</v>
      </c>
      <c r="EF46" s="26">
        <f t="shared" si="70"/>
        <v>-0.94940156997567604</v>
      </c>
      <c r="EG46" s="26">
        <f t="shared" si="71"/>
        <v>0.94581987739794815</v>
      </c>
      <c r="EK46">
        <f t="shared" si="22"/>
        <v>774.48423656484329</v>
      </c>
      <c r="EU46">
        <f t="shared" si="110"/>
        <v>2.1117600928282769</v>
      </c>
      <c r="EV46">
        <f t="shared" si="72"/>
        <v>3.1510529962700498E-2</v>
      </c>
      <c r="EW46">
        <f t="shared" si="111"/>
        <v>1.0553830236725836</v>
      </c>
      <c r="EX46">
        <f t="shared" si="112"/>
        <v>1.4473040190361067E-2</v>
      </c>
    </row>
    <row r="47" spans="3:157">
      <c r="C47" s="6">
        <f t="shared" si="73"/>
        <v>1269.1839314277045</v>
      </c>
      <c r="D47">
        <v>317.69999999999902</v>
      </c>
      <c r="E47" s="6">
        <f t="shared" si="23"/>
        <v>1307.3859236821484</v>
      </c>
      <c r="F47" s="6">
        <f t="shared" si="24"/>
        <v>-989.68592368214934</v>
      </c>
      <c r="G47" s="6">
        <f t="shared" si="0"/>
        <v>793.44196571385169</v>
      </c>
      <c r="H47" s="6"/>
      <c r="I47" s="6">
        <f>Sheet10!K47</f>
        <v>1507.3704658817467</v>
      </c>
      <c r="J47" s="6"/>
      <c r="K47" s="6">
        <f t="shared" si="116"/>
        <v>793.44196571385169</v>
      </c>
      <c r="O47">
        <f t="shared" si="25"/>
        <v>107.99710438093103</v>
      </c>
      <c r="Q47">
        <f t="shared" si="26"/>
        <v>1.1307998416870406</v>
      </c>
      <c r="R47">
        <f t="shared" si="27"/>
        <v>2.2912378408925738E-2</v>
      </c>
      <c r="S47">
        <f t="shared" si="28"/>
        <v>5653.9992084352034</v>
      </c>
      <c r="T47">
        <f t="shared" si="74"/>
        <v>31747.205555363667</v>
      </c>
      <c r="U47">
        <f t="shared" si="29"/>
        <v>16268.120397936455</v>
      </c>
      <c r="V47">
        <f t="shared" si="75"/>
        <v>0.87765747378503645</v>
      </c>
      <c r="W47">
        <f t="shared" si="2"/>
        <v>54.006116207951074</v>
      </c>
      <c r="X47">
        <f t="shared" si="113"/>
        <v>1.2900165796341796</v>
      </c>
      <c r="Y47">
        <f t="shared" si="76"/>
        <v>48.900018154485174</v>
      </c>
      <c r="Z47">
        <f t="shared" si="30"/>
        <v>55.29613278758525</v>
      </c>
      <c r="AA47">
        <f t="shared" si="3"/>
        <v>1.1307998416870406</v>
      </c>
      <c r="AB47">
        <f t="shared" si="31"/>
        <v>48.900018154485174</v>
      </c>
      <c r="AG47">
        <f t="shared" si="114"/>
        <v>0.68579240571506672</v>
      </c>
      <c r="AH47">
        <f t="shared" si="115"/>
        <v>0.83267032344344172</v>
      </c>
      <c r="AI47">
        <f t="shared" si="32"/>
        <v>1.1550826575651985</v>
      </c>
      <c r="AJ47">
        <f t="shared" si="4"/>
        <v>0</v>
      </c>
      <c r="AK47">
        <f t="shared" si="5"/>
        <v>1.1550826575651985</v>
      </c>
      <c r="AL47">
        <f t="shared" si="77"/>
        <v>1.1550826575651985</v>
      </c>
      <c r="AM47">
        <f t="shared" si="6"/>
        <v>0</v>
      </c>
      <c r="AN47">
        <f t="shared" si="7"/>
        <v>30</v>
      </c>
      <c r="AO47">
        <f t="shared" si="78"/>
        <v>30</v>
      </c>
      <c r="AQ47">
        <f t="shared" si="79"/>
        <v>1.1895681644885332</v>
      </c>
      <c r="AS47">
        <f t="shared" si="33"/>
        <v>0.94469146559746675</v>
      </c>
      <c r="AU47">
        <f t="shared" si="8"/>
        <v>4.2105940650416542</v>
      </c>
      <c r="AV47">
        <f t="shared" si="9"/>
        <v>2.157621434663926</v>
      </c>
      <c r="AW47">
        <f t="shared" si="80"/>
        <v>6.3682154997055802</v>
      </c>
      <c r="AX47">
        <f t="shared" si="34"/>
        <v>0.66118900424087745</v>
      </c>
      <c r="AY47">
        <f t="shared" si="81"/>
        <v>0.33881099575912255</v>
      </c>
      <c r="AZ47">
        <f t="shared" si="10"/>
        <v>-25.913743820169387</v>
      </c>
      <c r="BA47">
        <f t="shared" si="82"/>
        <v>0.13</v>
      </c>
      <c r="BB47">
        <f t="shared" si="83"/>
        <v>9.2202795384513472</v>
      </c>
      <c r="BC47">
        <f t="shared" si="84"/>
        <v>4.7247187590283737</v>
      </c>
      <c r="BD47">
        <f t="shared" si="11"/>
        <v>51.439689245625544</v>
      </c>
      <c r="BE47">
        <f t="shared" si="85"/>
        <v>5.3587455836244038E-3</v>
      </c>
      <c r="BF47">
        <f t="shared" si="86"/>
        <v>2.054246996951857E-3</v>
      </c>
      <c r="BG47">
        <f t="shared" si="87"/>
        <v>0.94734904408011456</v>
      </c>
      <c r="BH47">
        <f t="shared" si="88"/>
        <v>2.1684161817533171E-3</v>
      </c>
      <c r="BI47">
        <f t="shared" si="35"/>
        <v>3.5537207777617798E-2</v>
      </c>
      <c r="BJ47">
        <f t="shared" si="36"/>
        <v>164.36004365468878</v>
      </c>
      <c r="BK47">
        <f t="shared" si="89"/>
        <v>2.1621561413234639E-4</v>
      </c>
      <c r="BL47">
        <f t="shared" si="90"/>
        <v>0.28168237475970126</v>
      </c>
      <c r="BM47">
        <f t="shared" si="91"/>
        <v>1.2709825025171388</v>
      </c>
      <c r="BN47">
        <f t="shared" si="92"/>
        <v>0.47077137818732728</v>
      </c>
      <c r="BO47">
        <f t="shared" si="37"/>
        <v>1.4100727344973935E-4</v>
      </c>
      <c r="BP47">
        <f t="shared" si="93"/>
        <v>1.0787832997785052</v>
      </c>
      <c r="BQ47">
        <f t="shared" si="94"/>
        <v>0.99249471481692242</v>
      </c>
      <c r="BR47">
        <f t="shared" si="95"/>
        <v>1.0869411027317155</v>
      </c>
      <c r="BS47">
        <f t="shared" si="38"/>
        <v>0.511700760941463</v>
      </c>
      <c r="BT47">
        <f t="shared" si="39"/>
        <v>0.511700760941463</v>
      </c>
      <c r="BU47">
        <f t="shared" si="40"/>
        <v>0.511700760941463</v>
      </c>
      <c r="BV47">
        <f t="shared" si="12"/>
        <v>205.89812622170442</v>
      </c>
      <c r="BW47">
        <f t="shared" si="13"/>
        <v>4.6735499519585746</v>
      </c>
      <c r="BX47">
        <f t="shared" si="14"/>
        <v>1587676.746881231</v>
      </c>
      <c r="BY47">
        <f t="shared" si="15"/>
        <v>0.13621661748460431</v>
      </c>
      <c r="BZ47">
        <f t="shared" si="16"/>
        <v>769264.91957565036</v>
      </c>
      <c r="CA47">
        <f t="shared" si="96"/>
        <v>1.6187778227438283E-4</v>
      </c>
      <c r="CB47">
        <f t="shared" si="97"/>
        <v>6.5584688338356623E-6</v>
      </c>
      <c r="CC47">
        <f t="shared" si="98"/>
        <v>-3.9055532764795391</v>
      </c>
      <c r="CD47">
        <f t="shared" si="99"/>
        <v>14.908066885980896</v>
      </c>
      <c r="CE47">
        <f t="shared" si="100"/>
        <v>4.4994282925356118E-3</v>
      </c>
      <c r="CF47">
        <f t="shared" si="17"/>
        <v>26.079864770952256</v>
      </c>
      <c r="CG47" s="20">
        <f t="shared" si="18"/>
        <v>105677478321.09346</v>
      </c>
      <c r="CH47" s="33">
        <f t="shared" si="41"/>
        <v>0.19100996127221923</v>
      </c>
      <c r="CI47" s="33">
        <f t="shared" si="19"/>
        <v>38.201992254443844</v>
      </c>
      <c r="CJ47">
        <f t="shared" si="101"/>
        <v>6000</v>
      </c>
      <c r="CK47" s="6">
        <f t="shared" si="20"/>
        <v>1307.3859236821484</v>
      </c>
      <c r="CL47" s="20"/>
      <c r="CM47" s="20"/>
      <c r="CN47" s="20"/>
      <c r="CO47" s="20"/>
      <c r="CP47" s="20"/>
      <c r="CQ47" s="20"/>
      <c r="CR47" s="20"/>
      <c r="CS47" s="25">
        <f t="shared" si="21"/>
        <v>1.1895681644885332</v>
      </c>
      <c r="CT47" s="26">
        <v>0.8</v>
      </c>
      <c r="CU47" s="26">
        <f t="shared" si="102"/>
        <v>0.22081359053318397</v>
      </c>
      <c r="CV47" s="26">
        <f t="shared" si="42"/>
        <v>-7.7724472336180711E-2</v>
      </c>
      <c r="CW47" s="26">
        <f t="shared" si="103"/>
        <v>9.6749822506945436E-3</v>
      </c>
      <c r="CX47" s="26">
        <f t="shared" si="104"/>
        <v>-1.9351312171447761E-5</v>
      </c>
      <c r="CY47" s="26">
        <f t="shared" si="43"/>
        <v>5.1509675687078788E-3</v>
      </c>
      <c r="CZ47" s="26">
        <f t="shared" si="44"/>
        <v>0.96545577763853474</v>
      </c>
      <c r="DA47" s="26">
        <f t="shared" si="45"/>
        <v>0.93694289262632302</v>
      </c>
      <c r="DB47" s="26">
        <f t="shared" si="46"/>
        <v>0.13694289262632298</v>
      </c>
      <c r="DC47" s="26">
        <v>0.85</v>
      </c>
      <c r="DD47" s="26">
        <f t="shared" si="47"/>
        <v>0.20782455579593787</v>
      </c>
      <c r="DE47" s="26">
        <f t="shared" si="48"/>
        <v>-7.3152444551699489E-2</v>
      </c>
      <c r="DF47" s="26">
        <f t="shared" si="49"/>
        <v>8.5702264919647175E-3</v>
      </c>
      <c r="DG47" s="26">
        <f t="shared" si="50"/>
        <v>-1.4291102210636714E-5</v>
      </c>
      <c r="DH47" s="26">
        <f t="shared" si="51"/>
        <v>4.5451006994860861E-3</v>
      </c>
      <c r="DI47" s="26">
        <f t="shared" si="105"/>
        <v>0.96933913465246335</v>
      </c>
      <c r="DJ47" s="26">
        <f t="shared" si="106"/>
        <v>0.93983781702142399</v>
      </c>
      <c r="DK47" s="26">
        <f t="shared" si="107"/>
        <v>8.9837817021424016E-2</v>
      </c>
      <c r="DL47" s="26">
        <f t="shared" si="108"/>
        <v>-0.94210151209798043</v>
      </c>
      <c r="DM47" s="26">
        <f t="shared" si="109"/>
        <v>0.94535895640519962</v>
      </c>
      <c r="DN47" s="26">
        <f t="shared" si="52"/>
        <v>0.85</v>
      </c>
      <c r="DO47" s="26">
        <f t="shared" si="53"/>
        <v>0.20782455579593787</v>
      </c>
      <c r="DP47" s="26">
        <f t="shared" si="54"/>
        <v>-7.3152444551699489E-2</v>
      </c>
      <c r="DQ47" s="26">
        <f t="shared" si="55"/>
        <v>8.5702264919647175E-3</v>
      </c>
      <c r="DR47" s="26">
        <f t="shared" si="56"/>
        <v>-1.4291102210636714E-5</v>
      </c>
      <c r="DS47" s="26">
        <f t="shared" si="57"/>
        <v>4.5451006994860861E-3</v>
      </c>
      <c r="DT47" s="26">
        <f t="shared" si="58"/>
        <v>0.96933913465246335</v>
      </c>
      <c r="DU47" s="26">
        <f t="shared" si="59"/>
        <v>0.93983781702142399</v>
      </c>
      <c r="DV47" s="26">
        <f t="shared" si="60"/>
        <v>8.9837817021424016E-2</v>
      </c>
      <c r="DW47" s="26">
        <f t="shared" si="61"/>
        <v>0.94535895640519962</v>
      </c>
      <c r="DX47" s="26">
        <f t="shared" si="62"/>
        <v>0.18686116128658237</v>
      </c>
      <c r="DY47" s="26">
        <f t="shared" si="63"/>
        <v>-6.5773511159599327E-2</v>
      </c>
      <c r="DZ47" s="26">
        <f t="shared" si="64"/>
        <v>6.9284592141517689E-3</v>
      </c>
      <c r="EA47" s="26">
        <f t="shared" si="65"/>
        <v>-8.398014853088389E-6</v>
      </c>
      <c r="EB47" s="26">
        <f t="shared" si="66"/>
        <v>3.6531544101138557E-3</v>
      </c>
      <c r="EC47" s="26">
        <f t="shared" si="67"/>
        <v>0.97513902882444403</v>
      </c>
      <c r="ED47" s="26">
        <f t="shared" si="68"/>
        <v>0.94472567951302966</v>
      </c>
      <c r="EE47" s="26">
        <f t="shared" si="69"/>
        <v>-6.3327689216996497E-4</v>
      </c>
      <c r="EF47" s="26">
        <f t="shared" si="70"/>
        <v>-0.94874249178193459</v>
      </c>
      <c r="EG47" s="26">
        <f t="shared" si="71"/>
        <v>0.94469146559746675</v>
      </c>
      <c r="EK47">
        <f t="shared" si="22"/>
        <v>793.44196571385169</v>
      </c>
      <c r="EU47">
        <f t="shared" si="110"/>
        <v>2.1660657782103159</v>
      </c>
      <c r="EV47">
        <f t="shared" si="72"/>
        <v>3.232084972022746E-2</v>
      </c>
      <c r="EW47">
        <f t="shared" si="111"/>
        <v>1.0573167656202422</v>
      </c>
      <c r="EX47">
        <f t="shared" si="112"/>
        <v>1.4499558643186713E-2</v>
      </c>
    </row>
    <row r="48" spans="3:157">
      <c r="C48" s="6">
        <f t="shared" si="73"/>
        <v>1307.3859236821484</v>
      </c>
      <c r="D48">
        <v>317.79999999999899</v>
      </c>
      <c r="E48" s="6">
        <f t="shared" si="23"/>
        <v>1345.9807975060396</v>
      </c>
      <c r="F48" s="6">
        <f t="shared" si="24"/>
        <v>-1028.1807975060406</v>
      </c>
      <c r="G48" s="6">
        <f t="shared" si="0"/>
        <v>812.5929618410737</v>
      </c>
      <c r="H48" s="6"/>
      <c r="I48" s="6">
        <f>Sheet10!K48</f>
        <v>1572.7618793308077</v>
      </c>
      <c r="J48" s="6"/>
      <c r="K48" s="6">
        <f t="shared" si="116"/>
        <v>812.5929618410737</v>
      </c>
      <c r="O48">
        <f t="shared" si="25"/>
        <v>111.09817534080146</v>
      </c>
      <c r="Q48">
        <f t="shared" si="26"/>
        <v>1.1322779406917669</v>
      </c>
      <c r="R48">
        <f t="shared" si="27"/>
        <v>2.2345657816956573E-2</v>
      </c>
      <c r="S48">
        <f t="shared" si="28"/>
        <v>5661.3897034588344</v>
      </c>
      <c r="T48">
        <f t="shared" si="74"/>
        <v>31788.703184921356</v>
      </c>
      <c r="U48">
        <f t="shared" si="29"/>
        <v>15519.263219926757</v>
      </c>
      <c r="V48">
        <f t="shared" si="75"/>
        <v>0.877303065675337</v>
      </c>
      <c r="W48">
        <f t="shared" si="2"/>
        <v>54.006116207951074</v>
      </c>
      <c r="X48">
        <f t="shared" si="113"/>
        <v>1.3265227372151034</v>
      </c>
      <c r="Y48">
        <f t="shared" si="76"/>
        <v>48.868424400603104</v>
      </c>
      <c r="Z48">
        <f t="shared" si="30"/>
        <v>55.332638945166174</v>
      </c>
      <c r="AA48">
        <f t="shared" si="3"/>
        <v>1.1322779406917669</v>
      </c>
      <c r="AB48">
        <f t="shared" si="31"/>
        <v>48.868424400603104</v>
      </c>
      <c r="AG48">
        <f t="shared" si="114"/>
        <v>0.68058546291531319</v>
      </c>
      <c r="AH48">
        <f t="shared" si="115"/>
        <v>0.82931439318732147</v>
      </c>
      <c r="AI48">
        <f t="shared" si="32"/>
        <v>1.1439064611597343</v>
      </c>
      <c r="AJ48">
        <f t="shared" si="4"/>
        <v>0</v>
      </c>
      <c r="AK48">
        <f t="shared" si="5"/>
        <v>1.1439064611597343</v>
      </c>
      <c r="AL48">
        <f t="shared" si="77"/>
        <v>1.1439064611597343</v>
      </c>
      <c r="AM48">
        <f t="shared" si="6"/>
        <v>0</v>
      </c>
      <c r="AN48">
        <f t="shared" si="7"/>
        <v>30</v>
      </c>
      <c r="AO48">
        <f t="shared" si="78"/>
        <v>30</v>
      </c>
      <c r="AQ48">
        <f t="shared" si="79"/>
        <v>1.2182803026103055</v>
      </c>
      <c r="AS48">
        <f t="shared" si="33"/>
        <v>0.94356289075908761</v>
      </c>
      <c r="AU48">
        <f t="shared" si="8"/>
        <v>4.2160978462303387</v>
      </c>
      <c r="AV48">
        <f t="shared" si="9"/>
        <v>2.0583013989589642</v>
      </c>
      <c r="AW48">
        <f t="shared" si="80"/>
        <v>6.2743992451893025</v>
      </c>
      <c r="AX48">
        <f t="shared" si="34"/>
        <v>0.67195243424506312</v>
      </c>
      <c r="AY48">
        <f t="shared" si="81"/>
        <v>0.32804756575493688</v>
      </c>
      <c r="AZ48">
        <f t="shared" si="10"/>
        <v>-25.124524349896554</v>
      </c>
      <c r="BA48">
        <f t="shared" si="82"/>
        <v>0.13</v>
      </c>
      <c r="BB48">
        <f t="shared" si="83"/>
        <v>9.230840026842948</v>
      </c>
      <c r="BC48">
        <f t="shared" si="84"/>
        <v>4.5065014223531907</v>
      </c>
      <c r="BD48">
        <f t="shared" si="11"/>
        <v>51.423069257234197</v>
      </c>
      <c r="BE48">
        <f t="shared" si="85"/>
        <v>5.3077536678423137E-3</v>
      </c>
      <c r="BF48">
        <f t="shared" si="86"/>
        <v>2.0529445844058346E-3</v>
      </c>
      <c r="BG48">
        <f t="shared" si="87"/>
        <v>0.94784008445647561</v>
      </c>
      <c r="BH48">
        <f t="shared" si="88"/>
        <v>2.1659187220205655E-3</v>
      </c>
      <c r="BI48">
        <f t="shared" si="35"/>
        <v>3.5536933842248895E-2</v>
      </c>
      <c r="BJ48">
        <f t="shared" si="36"/>
        <v>159.89962590818797</v>
      </c>
      <c r="BK48">
        <f t="shared" si="89"/>
        <v>2.2224525942702133E-4</v>
      </c>
      <c r="BL48">
        <f t="shared" si="90"/>
        <v>0.29038419402745774</v>
      </c>
      <c r="BM48">
        <f t="shared" si="91"/>
        <v>1.2795071719862821</v>
      </c>
      <c r="BN48">
        <f t="shared" si="92"/>
        <v>0.47639272907272234</v>
      </c>
      <c r="BO48">
        <f t="shared" si="37"/>
        <v>1.3409960314553787E-4</v>
      </c>
      <c r="BP48">
        <f t="shared" si="93"/>
        <v>1.0792620416475593</v>
      </c>
      <c r="BQ48">
        <f t="shared" si="94"/>
        <v>0.99286098010309176</v>
      </c>
      <c r="BR48">
        <f t="shared" si="95"/>
        <v>1.0870223155869176</v>
      </c>
      <c r="BS48">
        <f t="shared" si="38"/>
        <v>0.51784952748540169</v>
      </c>
      <c r="BT48">
        <f t="shared" si="39"/>
        <v>0.51784952748540169</v>
      </c>
      <c r="BU48">
        <f t="shared" si="40"/>
        <v>0.51784952748540169</v>
      </c>
      <c r="BV48">
        <f t="shared" si="12"/>
        <v>206.03405886405287</v>
      </c>
      <c r="BW48">
        <f t="shared" si="13"/>
        <v>4.5715561230271247</v>
      </c>
      <c r="BX48">
        <f t="shared" si="14"/>
        <v>1587932.6401041853</v>
      </c>
      <c r="BY48">
        <f t="shared" si="15"/>
        <v>0.13935576065945871</v>
      </c>
      <c r="BZ48">
        <f t="shared" si="16"/>
        <v>752057.566554302</v>
      </c>
      <c r="CA48">
        <f t="shared" si="96"/>
        <v>1.6187778227438283E-4</v>
      </c>
      <c r="CB48">
        <f t="shared" si="97"/>
        <v>6.7085290067827726E-6</v>
      </c>
      <c r="CC48">
        <f t="shared" si="98"/>
        <v>-3.9033883015379067</v>
      </c>
      <c r="CD48">
        <f t="shared" si="99"/>
        <v>14.90277939372775</v>
      </c>
      <c r="CE48">
        <f t="shared" si="100"/>
        <v>4.5026216448720378E-3</v>
      </c>
      <c r="CF48">
        <f t="shared" si="17"/>
        <v>26.37736278075074</v>
      </c>
      <c r="CG48" s="20">
        <f t="shared" si="18"/>
        <v>104593454589.78505</v>
      </c>
      <c r="CH48" s="33">
        <f t="shared" si="41"/>
        <v>0.19297436911945581</v>
      </c>
      <c r="CI48" s="33">
        <f t="shared" si="19"/>
        <v>38.594873823891163</v>
      </c>
      <c r="CJ48">
        <f t="shared" si="101"/>
        <v>6200</v>
      </c>
      <c r="CK48" s="6">
        <f t="shared" si="20"/>
        <v>1345.9807975060396</v>
      </c>
      <c r="CL48" s="20"/>
      <c r="CM48" s="20"/>
      <c r="CN48" s="20"/>
      <c r="CO48" s="20"/>
      <c r="CP48" s="20"/>
      <c r="CQ48" s="20"/>
      <c r="CR48" s="20"/>
      <c r="CS48" s="25">
        <f t="shared" si="21"/>
        <v>1.2182803026103055</v>
      </c>
      <c r="CT48" s="26">
        <v>0.8</v>
      </c>
      <c r="CU48" s="26">
        <f t="shared" si="102"/>
        <v>0.22614328117203794</v>
      </c>
      <c r="CV48" s="26">
        <f t="shared" si="42"/>
        <v>-7.9600477303174585E-2</v>
      </c>
      <c r="CW48" s="26">
        <f t="shared" si="103"/>
        <v>1.0147661130434374E-2</v>
      </c>
      <c r="CX48" s="26">
        <f t="shared" si="104"/>
        <v>-2.180217727574011E-5</v>
      </c>
      <c r="CY48" s="26">
        <f t="shared" si="43"/>
        <v>5.411586152440466E-3</v>
      </c>
      <c r="CZ48" s="26">
        <f t="shared" si="44"/>
        <v>0.96379900708066457</v>
      </c>
      <c r="DA48" s="26">
        <f t="shared" si="45"/>
        <v>0.93578466736498922</v>
      </c>
      <c r="DB48" s="26">
        <f t="shared" si="46"/>
        <v>0.13578466736498918</v>
      </c>
      <c r="DC48" s="26">
        <v>0.85</v>
      </c>
      <c r="DD48" s="26">
        <f t="shared" si="47"/>
        <v>0.21284073522074165</v>
      </c>
      <c r="DE48" s="26">
        <f t="shared" si="48"/>
        <v>-7.491809628534081E-2</v>
      </c>
      <c r="DF48" s="26">
        <f t="shared" si="49"/>
        <v>8.9889316587930829E-3</v>
      </c>
      <c r="DG48" s="26">
        <f t="shared" si="50"/>
        <v>-1.610108612281835E-5</v>
      </c>
      <c r="DH48" s="26">
        <f t="shared" si="51"/>
        <v>4.7741889153643628E-3</v>
      </c>
      <c r="DI48" s="26">
        <f t="shared" si="105"/>
        <v>0.96786549795975019</v>
      </c>
      <c r="DJ48" s="26">
        <f t="shared" si="106"/>
        <v>0.93870770919149815</v>
      </c>
      <c r="DK48" s="26">
        <f t="shared" si="107"/>
        <v>8.8707709191498174E-2</v>
      </c>
      <c r="DL48" s="26">
        <f t="shared" si="108"/>
        <v>-0.94153916346982125</v>
      </c>
      <c r="DM48" s="26">
        <f t="shared" si="109"/>
        <v>0.94421563396745678</v>
      </c>
      <c r="DN48" s="26">
        <f t="shared" si="52"/>
        <v>0.85</v>
      </c>
      <c r="DO48" s="26">
        <f t="shared" si="53"/>
        <v>0.21284073522074165</v>
      </c>
      <c r="DP48" s="26">
        <f t="shared" si="54"/>
        <v>-7.491809628534081E-2</v>
      </c>
      <c r="DQ48" s="26">
        <f t="shared" si="55"/>
        <v>8.9889316587930829E-3</v>
      </c>
      <c r="DR48" s="26">
        <f t="shared" si="56"/>
        <v>-1.610108612281835E-5</v>
      </c>
      <c r="DS48" s="26">
        <f t="shared" si="57"/>
        <v>4.7741889153643628E-3</v>
      </c>
      <c r="DT48" s="26">
        <f t="shared" si="58"/>
        <v>0.96786549795975019</v>
      </c>
      <c r="DU48" s="26">
        <f t="shared" si="59"/>
        <v>0.93870770919149815</v>
      </c>
      <c r="DV48" s="26">
        <f t="shared" si="60"/>
        <v>8.8707709191498174E-2</v>
      </c>
      <c r="DW48" s="26">
        <f t="shared" si="61"/>
        <v>0.94421563396745678</v>
      </c>
      <c r="DX48" s="26">
        <f t="shared" si="62"/>
        <v>0.19160308136124948</v>
      </c>
      <c r="DY48" s="26">
        <f t="shared" si="63"/>
        <v>-6.7442625976191453E-2</v>
      </c>
      <c r="DZ48" s="26">
        <f t="shared" si="64"/>
        <v>7.2845638774261812E-3</v>
      </c>
      <c r="EA48" s="26">
        <f t="shared" si="65"/>
        <v>-9.5190556629519663E-6</v>
      </c>
      <c r="EB48" s="26">
        <f t="shared" si="66"/>
        <v>3.8457648542213948E-3</v>
      </c>
      <c r="EC48" s="26">
        <f t="shared" si="67"/>
        <v>0.97387807279822847</v>
      </c>
      <c r="ED48" s="26">
        <f t="shared" si="68"/>
        <v>0.94359676302156192</v>
      </c>
      <c r="EE48" s="26">
        <f t="shared" si="69"/>
        <v>-6.1887094589485603E-4</v>
      </c>
      <c r="EF48" s="26">
        <f t="shared" si="70"/>
        <v>-0.94810782856110154</v>
      </c>
      <c r="EG48" s="26">
        <f t="shared" si="71"/>
        <v>0.94356289075908761</v>
      </c>
      <c r="EK48">
        <f t="shared" si="22"/>
        <v>812.5929618410737</v>
      </c>
      <c r="EU48">
        <f t="shared" si="110"/>
        <v>2.2210333847799451</v>
      </c>
      <c r="EV48">
        <f t="shared" si="72"/>
        <v>3.3141046303955153E-2</v>
      </c>
      <c r="EW48">
        <f t="shared" si="111"/>
        <v>1.0592933577909016</v>
      </c>
      <c r="EX48">
        <f t="shared" si="112"/>
        <v>1.4526664724376418E-2</v>
      </c>
    </row>
    <row r="49" spans="3:154">
      <c r="C49" s="6">
        <f t="shared" si="73"/>
        <v>1345.9807975060396</v>
      </c>
      <c r="D49">
        <v>317.89999999999901</v>
      </c>
      <c r="E49" s="6">
        <f t="shared" si="23"/>
        <v>1384.9753928991026</v>
      </c>
      <c r="F49" s="6">
        <f t="shared" si="24"/>
        <v>-1067.0753928991037</v>
      </c>
      <c r="G49" s="6">
        <f t="shared" si="0"/>
        <v>831.94039875301928</v>
      </c>
      <c r="H49" s="6"/>
      <c r="I49" s="6">
        <f>Sheet10!K49</f>
        <v>1639.9032221948955</v>
      </c>
      <c r="J49" s="6"/>
      <c r="K49" s="6">
        <f t="shared" si="116"/>
        <v>831.94039875301928</v>
      </c>
      <c r="O49">
        <f t="shared" si="25"/>
        <v>114.24496429231016</v>
      </c>
      <c r="Q49">
        <f t="shared" si="26"/>
        <v>1.133777830786995</v>
      </c>
      <c r="R49">
        <f t="shared" si="27"/>
        <v>2.1799888983071263E-2</v>
      </c>
      <c r="S49">
        <f t="shared" si="28"/>
        <v>5668.8891539349752</v>
      </c>
      <c r="T49">
        <f t="shared" si="74"/>
        <v>31830.812599344888</v>
      </c>
      <c r="U49">
        <f t="shared" si="29"/>
        <v>14797.223536602569</v>
      </c>
      <c r="V49">
        <f t="shared" si="75"/>
        <v>0.87694343265230745</v>
      </c>
      <c r="W49">
        <f t="shared" si="2"/>
        <v>54.006116207951074</v>
      </c>
      <c r="X49">
        <f t="shared" si="113"/>
        <v>1.3635365113479445</v>
      </c>
      <c r="Y49">
        <f t="shared" si="76"/>
        <v>48.836422106494176</v>
      </c>
      <c r="Z49">
        <f t="shared" si="30"/>
        <v>55.369652719299019</v>
      </c>
      <c r="AA49">
        <f t="shared" si="3"/>
        <v>1.133777830786995</v>
      </c>
      <c r="AB49">
        <f t="shared" si="31"/>
        <v>48.836422106494176</v>
      </c>
      <c r="AG49">
        <f t="shared" si="114"/>
        <v>0.67541889289000712</v>
      </c>
      <c r="AH49">
        <f t="shared" si="115"/>
        <v>0.82596306735660485</v>
      </c>
      <c r="AI49">
        <f t="shared" si="32"/>
        <v>1.1328430743126936</v>
      </c>
      <c r="AJ49">
        <f t="shared" si="4"/>
        <v>0</v>
      </c>
      <c r="AK49">
        <f t="shared" si="5"/>
        <v>1.1328430743126936</v>
      </c>
      <c r="AL49">
        <f t="shared" si="77"/>
        <v>1.1328430743126936</v>
      </c>
      <c r="AM49">
        <f t="shared" si="6"/>
        <v>0</v>
      </c>
      <c r="AN49">
        <f t="shared" si="7"/>
        <v>30</v>
      </c>
      <c r="AO49">
        <f t="shared" si="78"/>
        <v>30</v>
      </c>
      <c r="AQ49">
        <f t="shared" si="79"/>
        <v>1.2472869546522027</v>
      </c>
      <c r="AS49">
        <f t="shared" si="33"/>
        <v>0.94243443844044172</v>
      </c>
      <c r="AU49">
        <f t="shared" si="8"/>
        <v>4.2216827677172049</v>
      </c>
      <c r="AV49">
        <f t="shared" si="9"/>
        <v>1.9625381356371712</v>
      </c>
      <c r="AW49">
        <f t="shared" si="80"/>
        <v>6.184220903354376</v>
      </c>
      <c r="AX49">
        <f t="shared" si="34"/>
        <v>0.68265394035768145</v>
      </c>
      <c r="AY49">
        <f t="shared" si="81"/>
        <v>0.31734605964231855</v>
      </c>
      <c r="AZ49">
        <f t="shared" si="10"/>
        <v>-24.376948975960257</v>
      </c>
      <c r="BA49">
        <f t="shared" si="82"/>
        <v>0.13</v>
      </c>
      <c r="BB49">
        <f t="shared" si="83"/>
        <v>9.2415541911901418</v>
      </c>
      <c r="BC49">
        <f t="shared" si="84"/>
        <v>4.2961310763232392</v>
      </c>
      <c r="BD49">
        <f t="shared" si="11"/>
        <v>51.406228877008395</v>
      </c>
      <c r="BE49">
        <f t="shared" si="85"/>
        <v>5.2572802007055889E-3</v>
      </c>
      <c r="BF49">
        <f t="shared" si="86"/>
        <v>2.0516524196211488E-3</v>
      </c>
      <c r="BG49">
        <f t="shared" si="87"/>
        <v>0.94832632836127773</v>
      </c>
      <c r="BH49">
        <f t="shared" si="88"/>
        <v>2.1634455970092441E-3</v>
      </c>
      <c r="BI49">
        <f t="shared" si="35"/>
        <v>3.553755682012312E-2</v>
      </c>
      <c r="BJ49">
        <f t="shared" si="36"/>
        <v>155.51312729644073</v>
      </c>
      <c r="BK49">
        <f t="shared" si="89"/>
        <v>2.2851805142070779E-4</v>
      </c>
      <c r="BL49">
        <f t="shared" si="90"/>
        <v>0.29949321113995425</v>
      </c>
      <c r="BM49">
        <f t="shared" si="91"/>
        <v>1.2884313295994616</v>
      </c>
      <c r="BN49">
        <f t="shared" si="92"/>
        <v>0.48212855353009509</v>
      </c>
      <c r="BO49">
        <f t="shared" si="37"/>
        <v>1.2746561780587485E-4</v>
      </c>
      <c r="BP49">
        <f t="shared" si="93"/>
        <v>1.0797220247914276</v>
      </c>
      <c r="BQ49">
        <f t="shared" si="94"/>
        <v>0.99321286985557478</v>
      </c>
      <c r="BR49">
        <f t="shared" si="95"/>
        <v>1.0871003161169592</v>
      </c>
      <c r="BS49">
        <f t="shared" si="38"/>
        <v>0.52412210295157868</v>
      </c>
      <c r="BT49">
        <f t="shared" si="39"/>
        <v>0.52412210295157868</v>
      </c>
      <c r="BU49">
        <f t="shared" si="40"/>
        <v>0.52412210295157868</v>
      </c>
      <c r="BV49">
        <f t="shared" si="12"/>
        <v>206.17188164395003</v>
      </c>
      <c r="BW49">
        <f t="shared" si="13"/>
        <v>4.4680584245746964</v>
      </c>
      <c r="BX49">
        <f t="shared" si="14"/>
        <v>1588191.4457262654</v>
      </c>
      <c r="BY49">
        <f t="shared" si="15"/>
        <v>0.14262667098991852</v>
      </c>
      <c r="BZ49">
        <f t="shared" si="16"/>
        <v>734930.11293338484</v>
      </c>
      <c r="CA49">
        <f t="shared" si="96"/>
        <v>1.6187778227438283E-4</v>
      </c>
      <c r="CB49">
        <f t="shared" si="97"/>
        <v>6.8648704294653179E-6</v>
      </c>
      <c r="CC49">
        <f t="shared" si="98"/>
        <v>-3.9011493273532132</v>
      </c>
      <c r="CD49">
        <f t="shared" si="99"/>
        <v>14.897292954492947</v>
      </c>
      <c r="CE49">
        <f t="shared" si="100"/>
        <v>4.5059387453757743E-3</v>
      </c>
      <c r="CF49">
        <f t="shared" si="17"/>
        <v>26.679666818204584</v>
      </c>
      <c r="CG49" s="20">
        <f t="shared" si="18"/>
        <v>103518235437.67792</v>
      </c>
      <c r="CH49" s="33">
        <f t="shared" si="41"/>
        <v>0.19497297696531465</v>
      </c>
      <c r="CI49" s="33">
        <f t="shared" si="19"/>
        <v>38.99459539306293</v>
      </c>
      <c r="CJ49">
        <f t="shared" si="101"/>
        <v>6400</v>
      </c>
      <c r="CK49" s="6">
        <f t="shared" si="20"/>
        <v>1384.9753928991026</v>
      </c>
      <c r="CL49" s="20"/>
      <c r="CM49" s="20"/>
      <c r="CN49" s="20"/>
      <c r="CO49" s="20"/>
      <c r="CP49" s="20"/>
      <c r="CQ49" s="20"/>
      <c r="CR49" s="20"/>
      <c r="CS49" s="25">
        <f t="shared" si="21"/>
        <v>1.2472869546522027</v>
      </c>
      <c r="CT49" s="26">
        <v>0.8</v>
      </c>
      <c r="CU49" s="26">
        <f t="shared" si="102"/>
        <v>0.23152764095731515</v>
      </c>
      <c r="CV49" s="26">
        <f t="shared" si="42"/>
        <v>-8.1495725336451469E-2</v>
      </c>
      <c r="CW49" s="26">
        <f t="shared" si="103"/>
        <v>1.0636635359069981E-2</v>
      </c>
      <c r="CX49" s="26">
        <f t="shared" si="104"/>
        <v>-2.4524245473797103E-5</v>
      </c>
      <c r="CY49" s="26">
        <f t="shared" si="43"/>
        <v>5.6820681892368503E-3</v>
      </c>
      <c r="CZ49" s="26">
        <f t="shared" si="44"/>
        <v>0.96208811200675615</v>
      </c>
      <c r="DA49" s="26">
        <f t="shared" si="45"/>
        <v>0.93463208452456892</v>
      </c>
      <c r="DB49" s="26">
        <f t="shared" si="46"/>
        <v>0.13463208452456887</v>
      </c>
      <c r="DC49" s="26">
        <v>0.85</v>
      </c>
      <c r="DD49" s="26">
        <f t="shared" si="47"/>
        <v>0.21790836795982604</v>
      </c>
      <c r="DE49" s="26">
        <f t="shared" si="48"/>
        <v>-7.6701859140189621E-2</v>
      </c>
      <c r="DF49" s="26">
        <f t="shared" si="49"/>
        <v>9.4220714599374238E-3</v>
      </c>
      <c r="DG49" s="26">
        <f t="shared" si="50"/>
        <v>-1.8111355736480708E-5</v>
      </c>
      <c r="DH49" s="26">
        <f t="shared" si="51"/>
        <v>5.0118643622973349E-3</v>
      </c>
      <c r="DI49" s="26">
        <f t="shared" si="105"/>
        <v>0.96634341587251993</v>
      </c>
      <c r="DJ49" s="26">
        <f t="shared" si="106"/>
        <v>0.93758150580323651</v>
      </c>
      <c r="DK49" s="26">
        <f t="shared" si="107"/>
        <v>8.7581505803236537E-2</v>
      </c>
      <c r="DL49" s="26">
        <f t="shared" si="108"/>
        <v>-0.94101157442664796</v>
      </c>
      <c r="DM49" s="26">
        <f t="shared" si="109"/>
        <v>0.9430716562722401</v>
      </c>
      <c r="DN49" s="26">
        <f t="shared" si="52"/>
        <v>0.85</v>
      </c>
      <c r="DO49" s="26">
        <f t="shared" si="53"/>
        <v>0.21790836795982604</v>
      </c>
      <c r="DP49" s="26">
        <f t="shared" si="54"/>
        <v>-7.6701859140189621E-2</v>
      </c>
      <c r="DQ49" s="26">
        <f t="shared" si="55"/>
        <v>9.4220714599374238E-3</v>
      </c>
      <c r="DR49" s="26">
        <f t="shared" si="56"/>
        <v>-1.8111355736480708E-5</v>
      </c>
      <c r="DS49" s="26">
        <f t="shared" si="57"/>
        <v>5.0118643622973349E-3</v>
      </c>
      <c r="DT49" s="26">
        <f t="shared" si="58"/>
        <v>0.96634341587251993</v>
      </c>
      <c r="DU49" s="26">
        <f t="shared" si="59"/>
        <v>0.93758150580323651</v>
      </c>
      <c r="DV49" s="26">
        <f t="shared" si="60"/>
        <v>8.7581505803236537E-2</v>
      </c>
      <c r="DW49" s="26">
        <f t="shared" si="61"/>
        <v>0.9430716562722401</v>
      </c>
      <c r="DX49" s="26">
        <f t="shared" si="62"/>
        <v>0.19640301087829892</v>
      </c>
      <c r="DY49" s="26">
        <f t="shared" si="63"/>
        <v>-6.9132159614328004E-2</v>
      </c>
      <c r="DZ49" s="26">
        <f t="shared" si="64"/>
        <v>7.6541128358306766E-3</v>
      </c>
      <c r="EA49" s="26">
        <f t="shared" si="65"/>
        <v>-1.0772639511953174E-5</v>
      </c>
      <c r="EB49" s="26">
        <f t="shared" si="66"/>
        <v>4.0461482237014674E-3</v>
      </c>
      <c r="EC49" s="26">
        <f t="shared" si="67"/>
        <v>0.97257123494266329</v>
      </c>
      <c r="ED49" s="26">
        <f t="shared" si="68"/>
        <v>0.94246789323570113</v>
      </c>
      <c r="EE49" s="26">
        <f t="shared" si="69"/>
        <v>-6.0376303653897345E-4</v>
      </c>
      <c r="EF49" s="26">
        <f t="shared" si="70"/>
        <v>-0.94749865181112025</v>
      </c>
      <c r="EG49" s="26">
        <f t="shared" si="71"/>
        <v>0.94243443844044172</v>
      </c>
      <c r="EK49">
        <f t="shared" si="22"/>
        <v>831.94039875301928</v>
      </c>
      <c r="EU49">
        <f t="shared" si="110"/>
        <v>2.2766734278638951</v>
      </c>
      <c r="EV49">
        <f t="shared" si="72"/>
        <v>3.3971276617842106E-2</v>
      </c>
      <c r="EW49">
        <f t="shared" si="111"/>
        <v>1.0613137078680326</v>
      </c>
      <c r="EX49">
        <f t="shared" si="112"/>
        <v>1.4554370881486244E-2</v>
      </c>
    </row>
    <row r="50" spans="3:154">
      <c r="C50" s="6">
        <f t="shared" si="73"/>
        <v>1384.9753928991026</v>
      </c>
      <c r="D50">
        <v>317.99999999999898</v>
      </c>
      <c r="E50" s="6">
        <f t="shared" si="23"/>
        <v>1424.3770822229283</v>
      </c>
      <c r="F50" s="6">
        <f t="shared" si="24"/>
        <v>-1106.3770822229294</v>
      </c>
      <c r="G50" s="6">
        <f t="shared" ref="G50:G57" si="117">AVERAGE(C50,D50)</f>
        <v>851.48769644955087</v>
      </c>
      <c r="H50" s="6"/>
      <c r="I50" s="6">
        <f>Sheet10!K50</f>
        <v>1706.939711038897</v>
      </c>
      <c r="J50" s="6"/>
      <c r="K50" s="6">
        <f t="shared" si="116"/>
        <v>851.48769644955087</v>
      </c>
      <c r="O50">
        <f t="shared" si="25"/>
        <v>117.43818800847907</v>
      </c>
      <c r="Q50">
        <f t="shared" si="26"/>
        <v>1.135299853616468</v>
      </c>
      <c r="R50">
        <f t="shared" si="27"/>
        <v>2.127394254496218E-2</v>
      </c>
      <c r="S50">
        <f t="shared" si="28"/>
        <v>5676.4992680823398</v>
      </c>
      <c r="T50">
        <f t="shared" si="74"/>
        <v>31873.543390282339</v>
      </c>
      <c r="U50">
        <f t="shared" si="29"/>
        <v>14100.561859818474</v>
      </c>
      <c r="V50">
        <f t="shared" si="75"/>
        <v>0.87657849279903099</v>
      </c>
      <c r="W50">
        <f t="shared" si="2"/>
        <v>54.006116207951074</v>
      </c>
      <c r="X50">
        <f t="shared" si="113"/>
        <v>1.4010649797431121</v>
      </c>
      <c r="Y50">
        <f t="shared" si="76"/>
        <v>48.804006281861184</v>
      </c>
      <c r="Z50">
        <f t="shared" si="30"/>
        <v>55.407181187694185</v>
      </c>
      <c r="AA50">
        <f t="shared" si="3"/>
        <v>1.135299853616468</v>
      </c>
      <c r="AB50">
        <f t="shared" si="31"/>
        <v>48.804006281861184</v>
      </c>
      <c r="AG50">
        <f t="shared" si="114"/>
        <v>0.67029229611931362</v>
      </c>
      <c r="AH50">
        <f t="shared" si="115"/>
        <v>0.82261643759244962</v>
      </c>
      <c r="AI50">
        <f t="shared" si="32"/>
        <v>1.1218912452033674</v>
      </c>
      <c r="AJ50">
        <f t="shared" si="4"/>
        <v>0</v>
      </c>
      <c r="AK50">
        <f t="shared" si="5"/>
        <v>1.1218912452033674</v>
      </c>
      <c r="AL50">
        <f t="shared" si="77"/>
        <v>1.1218912452033674</v>
      </c>
      <c r="AM50">
        <f t="shared" si="6"/>
        <v>0</v>
      </c>
      <c r="AN50">
        <f t="shared" si="7"/>
        <v>30</v>
      </c>
      <c r="AO50">
        <f t="shared" si="78"/>
        <v>30</v>
      </c>
      <c r="AQ50">
        <f t="shared" si="79"/>
        <v>1.2765932480503011</v>
      </c>
      <c r="AS50">
        <f t="shared" si="33"/>
        <v>0.94130639846237496</v>
      </c>
      <c r="AU50">
        <f t="shared" si="8"/>
        <v>4.2273501016311146</v>
      </c>
      <c r="AV50">
        <f t="shared" si="9"/>
        <v>1.8701407271001074</v>
      </c>
      <c r="AW50">
        <f t="shared" si="80"/>
        <v>6.0974908287312219</v>
      </c>
      <c r="AX50">
        <f t="shared" si="34"/>
        <v>0.69329339237575371</v>
      </c>
      <c r="AY50">
        <f t="shared" si="81"/>
        <v>0.30670660762424629</v>
      </c>
      <c r="AZ50">
        <f t="shared" si="10"/>
        <v>-23.668169038059389</v>
      </c>
      <c r="BA50">
        <f t="shared" si="82"/>
        <v>0.13</v>
      </c>
      <c r="BB50">
        <f t="shared" si="83"/>
        <v>9.2524243830615056</v>
      </c>
      <c r="BC50">
        <f t="shared" si="84"/>
        <v>4.0931872797810032</v>
      </c>
      <c r="BD50">
        <f t="shared" si="11"/>
        <v>51.389165260961867</v>
      </c>
      <c r="BE50">
        <f t="shared" si="85"/>
        <v>5.2073194476498818E-3</v>
      </c>
      <c r="BF50">
        <f t="shared" si="86"/>
        <v>2.0503704432841595E-3</v>
      </c>
      <c r="BG50">
        <f t="shared" si="87"/>
        <v>0.94880782485063697</v>
      </c>
      <c r="BH50">
        <f t="shared" si="88"/>
        <v>2.1609965575557226E-3</v>
      </c>
      <c r="BI50">
        <f t="shared" si="35"/>
        <v>3.5539081009752775E-2</v>
      </c>
      <c r="BJ50">
        <f t="shared" si="36"/>
        <v>151.19545137048442</v>
      </c>
      <c r="BK50">
        <f t="shared" si="89"/>
        <v>2.3505390332589416E-4</v>
      </c>
      <c r="BL50">
        <f t="shared" si="90"/>
        <v>0.30904529947399217</v>
      </c>
      <c r="BM50">
        <f t="shared" si="91"/>
        <v>1.2977901919366563</v>
      </c>
      <c r="BN50">
        <f t="shared" si="92"/>
        <v>0.48798764593509381</v>
      </c>
      <c r="BO50">
        <f t="shared" si="37"/>
        <v>1.210904447315418E-4</v>
      </c>
      <c r="BP50">
        <f t="shared" si="93"/>
        <v>1.0801642557631213</v>
      </c>
      <c r="BQ50">
        <f t="shared" si="94"/>
        <v>0.9935511569254224</v>
      </c>
      <c r="BR50">
        <f t="shared" si="95"/>
        <v>1.0871752785289144</v>
      </c>
      <c r="BS50">
        <f t="shared" si="38"/>
        <v>0.53052810488815483</v>
      </c>
      <c r="BT50">
        <f t="shared" si="39"/>
        <v>0.53052810488815483</v>
      </c>
      <c r="BU50">
        <f t="shared" si="40"/>
        <v>0.53052810488815483</v>
      </c>
      <c r="BV50">
        <f t="shared" si="12"/>
        <v>206.31162091563144</v>
      </c>
      <c r="BW50">
        <f t="shared" si="13"/>
        <v>4.3630328308096002</v>
      </c>
      <c r="BX50">
        <f t="shared" si="14"/>
        <v>1588453.1813035659</v>
      </c>
      <c r="BY50">
        <f t="shared" si="15"/>
        <v>0.14604061824003897</v>
      </c>
      <c r="BZ50">
        <f t="shared" si="16"/>
        <v>717868.16044368572</v>
      </c>
      <c r="CA50">
        <f t="shared" si="96"/>
        <v>1.6187778227438283E-4</v>
      </c>
      <c r="CB50">
        <f t="shared" si="97"/>
        <v>7.0280314380871319E-6</v>
      </c>
      <c r="CC50">
        <f t="shared" si="98"/>
        <v>-3.8988304229549069</v>
      </c>
      <c r="CD50">
        <f t="shared" si="99"/>
        <v>14.89159132362639</v>
      </c>
      <c r="CE50">
        <f t="shared" si="100"/>
        <v>4.5093898362827288E-3</v>
      </c>
      <c r="CF50">
        <f t="shared" si="17"/>
        <v>26.987173517901827</v>
      </c>
      <c r="CG50" s="20">
        <f t="shared" si="18"/>
        <v>102450832412.07756</v>
      </c>
      <c r="CH50" s="33">
        <f t="shared" si="41"/>
        <v>0.19700844661912817</v>
      </c>
      <c r="CI50" s="33">
        <f t="shared" ref="CI50:CI57" si="118">CH50*$CI$14</f>
        <v>39.401689323825636</v>
      </c>
      <c r="CJ50">
        <f t="shared" si="101"/>
        <v>6600</v>
      </c>
      <c r="CK50" s="6">
        <f t="shared" ref="CK50:CK57" si="119">C50+CI50</f>
        <v>1424.3770822229283</v>
      </c>
      <c r="CL50" s="20"/>
      <c r="CM50" s="20"/>
      <c r="CN50" s="20"/>
      <c r="CO50" s="20"/>
      <c r="CP50" s="20"/>
      <c r="CQ50" s="20"/>
      <c r="CR50" s="20"/>
      <c r="CS50" s="25">
        <f t="shared" si="21"/>
        <v>1.2765932480503011</v>
      </c>
      <c r="CT50" s="26">
        <v>0.8</v>
      </c>
      <c r="CU50" s="26">
        <f t="shared" si="102"/>
        <v>0.23696762166933716</v>
      </c>
      <c r="CV50" s="26">
        <f t="shared" si="42"/>
        <v>-8.3410551454445175E-2</v>
      </c>
      <c r="CW50" s="26">
        <f t="shared" si="103"/>
        <v>1.1142344892969737E-2</v>
      </c>
      <c r="CX50" s="26">
        <f t="shared" si="104"/>
        <v>-2.7543965743585329E-5</v>
      </c>
      <c r="CY50" s="26">
        <f t="shared" si="43"/>
        <v>5.9627476246957075E-3</v>
      </c>
      <c r="CZ50" s="26">
        <f t="shared" si="44"/>
        <v>0.96032185572251616</v>
      </c>
      <c r="DA50" s="26">
        <f t="shared" si="45"/>
        <v>0.93348549426842087</v>
      </c>
      <c r="DB50" s="26">
        <f t="shared" si="46"/>
        <v>0.13348549426842082</v>
      </c>
      <c r="DC50" s="26">
        <v>0.85</v>
      </c>
      <c r="DD50" s="26">
        <f t="shared" si="47"/>
        <v>0.22302834980643499</v>
      </c>
      <c r="DE50" s="26">
        <f t="shared" si="48"/>
        <v>-7.8504048427713122E-2</v>
      </c>
      <c r="DF50" s="26">
        <f t="shared" si="49"/>
        <v>9.8700356145337478E-3</v>
      </c>
      <c r="DG50" s="26">
        <f t="shared" si="50"/>
        <v>-2.0341443838038439E-5</v>
      </c>
      <c r="DH50" s="26">
        <f t="shared" si="51"/>
        <v>5.2584119633303887E-3</v>
      </c>
      <c r="DI50" s="26">
        <f t="shared" si="105"/>
        <v>0.96477175791547476</v>
      </c>
      <c r="DJ50" s="26">
        <f t="shared" si="106"/>
        <v>0.93645949598436462</v>
      </c>
      <c r="DK50" s="26">
        <f t="shared" si="107"/>
        <v>8.6459495984364643E-2</v>
      </c>
      <c r="DL50" s="26">
        <f t="shared" si="108"/>
        <v>-0.94051996568112484</v>
      </c>
      <c r="DM50" s="26">
        <f t="shared" si="109"/>
        <v>0.9419273371530722</v>
      </c>
      <c r="DN50" s="26">
        <f t="shared" si="52"/>
        <v>0.85</v>
      </c>
      <c r="DO50" s="26">
        <f t="shared" si="53"/>
        <v>0.22302834980643499</v>
      </c>
      <c r="DP50" s="26">
        <f t="shared" si="54"/>
        <v>-7.8504048427713122E-2</v>
      </c>
      <c r="DQ50" s="26">
        <f t="shared" si="55"/>
        <v>9.8700356145337478E-3</v>
      </c>
      <c r="DR50" s="26">
        <f t="shared" si="56"/>
        <v>-2.0341443838038439E-5</v>
      </c>
      <c r="DS50" s="26">
        <f t="shared" si="57"/>
        <v>5.2584119633303887E-3</v>
      </c>
      <c r="DT50" s="26">
        <f t="shared" si="58"/>
        <v>0.96477175791547476</v>
      </c>
      <c r="DU50" s="26">
        <f t="shared" si="59"/>
        <v>0.93645949598436462</v>
      </c>
      <c r="DV50" s="26">
        <f t="shared" si="60"/>
        <v>8.6459495984364643E-2</v>
      </c>
      <c r="DW50" s="26">
        <f t="shared" si="61"/>
        <v>0.9419273371530722</v>
      </c>
      <c r="DX50" s="26">
        <f t="shared" si="62"/>
        <v>0.20126191252549044</v>
      </c>
      <c r="DY50" s="26">
        <f t="shared" si="63"/>
        <v>-7.0842450931766665E-2</v>
      </c>
      <c r="DZ50" s="26">
        <f t="shared" si="64"/>
        <v>8.0375144800834339E-3</v>
      </c>
      <c r="EA50" s="26">
        <f t="shared" si="65"/>
        <v>-1.2172769471671335E-5</v>
      </c>
      <c r="EB50" s="26">
        <f t="shared" si="66"/>
        <v>4.2545825401077873E-3</v>
      </c>
      <c r="EC50" s="26">
        <f t="shared" si="67"/>
        <v>0.97121726320177337</v>
      </c>
      <c r="ED50" s="26">
        <f t="shared" si="68"/>
        <v>0.94133936032845789</v>
      </c>
      <c r="EE50" s="26">
        <f t="shared" si="69"/>
        <v>-5.8797682461431133E-4</v>
      </c>
      <c r="EF50" s="26">
        <f t="shared" si="70"/>
        <v>-0.94691606985234877</v>
      </c>
      <c r="EG50" s="26">
        <f t="shared" si="71"/>
        <v>0.94130639846237496</v>
      </c>
      <c r="EK50">
        <f t="shared" si="22"/>
        <v>851.48769644955087</v>
      </c>
      <c r="EU50">
        <f t="shared" si="110"/>
        <v>2.3329970667902842</v>
      </c>
      <c r="EV50">
        <f t="shared" si="72"/>
        <v>3.481170717528357E-2</v>
      </c>
      <c r="EW50">
        <f t="shared" si="111"/>
        <v>1.0633787684244203</v>
      </c>
      <c r="EX50">
        <f t="shared" si="112"/>
        <v>1.4582690177663782E-2</v>
      </c>
    </row>
    <row r="51" spans="3:154">
      <c r="C51" s="6">
        <f t="shared" si="73"/>
        <v>1424.3770822229283</v>
      </c>
      <c r="D51">
        <v>318.099999999999</v>
      </c>
      <c r="E51" s="6">
        <f t="shared" si="23"/>
        <v>1464.1938156292622</v>
      </c>
      <c r="F51" s="6">
        <f t="shared" si="24"/>
        <v>-1146.0938156292632</v>
      </c>
      <c r="G51" s="6">
        <f t="shared" si="117"/>
        <v>871.23854111146363</v>
      </c>
      <c r="H51" s="6"/>
      <c r="I51" s="6">
        <f>Sheet10!K51</f>
        <v>1773.8121753429305</v>
      </c>
      <c r="J51" s="6"/>
      <c r="K51" s="6">
        <f t="shared" si="116"/>
        <v>871.23854111146363</v>
      </c>
      <c r="O51">
        <f t="shared" si="25"/>
        <v>120.67861608909224</v>
      </c>
      <c r="Q51">
        <f t="shared" si="26"/>
        <v>1.136844376003354</v>
      </c>
      <c r="R51">
        <f t="shared" si="27"/>
        <v>2.0766764868527198E-2</v>
      </c>
      <c r="S51">
        <f t="shared" si="28"/>
        <v>5684.2218800167702</v>
      </c>
      <c r="T51">
        <f t="shared" si="74"/>
        <v>31916.905856294165</v>
      </c>
      <c r="U51">
        <f t="shared" si="29"/>
        <v>13427.933860751786</v>
      </c>
      <c r="V51">
        <f t="shared" si="75"/>
        <v>0.87620815816124664</v>
      </c>
      <c r="W51">
        <f t="shared" si="2"/>
        <v>54.006116207951074</v>
      </c>
      <c r="X51">
        <f t="shared" si="113"/>
        <v>1.4391157917663839</v>
      </c>
      <c r="Y51">
        <f t="shared" si="76"/>
        <v>48.771171472597302</v>
      </c>
      <c r="Z51">
        <f t="shared" si="30"/>
        <v>55.445231999717457</v>
      </c>
      <c r="AA51">
        <f t="shared" si="3"/>
        <v>1.136844376003354</v>
      </c>
      <c r="AB51">
        <f t="shared" si="31"/>
        <v>48.771171472597302</v>
      </c>
      <c r="AG51">
        <f t="shared" si="114"/>
        <v>0.6652052156527527</v>
      </c>
      <c r="AH51">
        <f t="shared" si="115"/>
        <v>0.81927455258062987</v>
      </c>
      <c r="AI51">
        <f t="shared" si="32"/>
        <v>1.1110496033479085</v>
      </c>
      <c r="AJ51">
        <f t="shared" si="4"/>
        <v>0</v>
      </c>
      <c r="AK51">
        <f t="shared" si="5"/>
        <v>1.1110496033479085</v>
      </c>
      <c r="AL51">
        <f t="shared" si="77"/>
        <v>1.1110496033479085</v>
      </c>
      <c r="AM51">
        <f t="shared" si="6"/>
        <v>0</v>
      </c>
      <c r="AN51">
        <f t="shared" si="7"/>
        <v>30</v>
      </c>
      <c r="AO51">
        <f t="shared" si="78"/>
        <v>30</v>
      </c>
      <c r="AQ51">
        <f t="shared" si="79"/>
        <v>1.3062047093125391</v>
      </c>
      <c r="AS51">
        <f t="shared" si="33"/>
        <v>0.94017906504159388</v>
      </c>
      <c r="AU51">
        <f t="shared" si="8"/>
        <v>4.2331012138578759</v>
      </c>
      <c r="AV51">
        <f t="shared" si="9"/>
        <v>1.780930876616982</v>
      </c>
      <c r="AW51">
        <f t="shared" si="80"/>
        <v>6.0140320904748581</v>
      </c>
      <c r="AX51">
        <f t="shared" si="34"/>
        <v>0.70387073932683941</v>
      </c>
      <c r="AY51">
        <f t="shared" si="81"/>
        <v>0.29612926067316059</v>
      </c>
      <c r="AZ51">
        <f t="shared" si="10"/>
        <v>-22.99557445299293</v>
      </c>
      <c r="BA51">
        <f t="shared" si="82"/>
        <v>0.13</v>
      </c>
      <c r="BB51">
        <f t="shared" si="83"/>
        <v>9.2634531306308343</v>
      </c>
      <c r="BC51">
        <f t="shared" si="84"/>
        <v>3.8972774027766484</v>
      </c>
      <c r="BD51">
        <f t="shared" si="11"/>
        <v>51.371875314173082</v>
      </c>
      <c r="BE51">
        <f t="shared" si="85"/>
        <v>5.1578651332149089E-3</v>
      </c>
      <c r="BF51">
        <f t="shared" si="86"/>
        <v>2.0490985801152784E-3</v>
      </c>
      <c r="BG51">
        <f t="shared" si="87"/>
        <v>0.94928462835796001</v>
      </c>
      <c r="BH51">
        <f t="shared" si="88"/>
        <v>2.1585713271895478E-3</v>
      </c>
      <c r="BI51">
        <f t="shared" si="35"/>
        <v>3.5541510917434863E-2</v>
      </c>
      <c r="BJ51">
        <f t="shared" si="36"/>
        <v>146.94164989984586</v>
      </c>
      <c r="BK51">
        <f t="shared" si="89"/>
        <v>2.4187499556224969E-4</v>
      </c>
      <c r="BL51">
        <f t="shared" si="90"/>
        <v>0.31908072700096152</v>
      </c>
      <c r="BM51">
        <f t="shared" si="91"/>
        <v>1.3076232922733513</v>
      </c>
      <c r="BN51">
        <f t="shared" si="92"/>
        <v>0.49397954125804794</v>
      </c>
      <c r="BO51">
        <f t="shared" si="37"/>
        <v>1.1496020093202048E-4</v>
      </c>
      <c r="BP51">
        <f t="shared" si="93"/>
        <v>1.0805896751538053</v>
      </c>
      <c r="BQ51">
        <f t="shared" si="94"/>
        <v>0.99387656339702024</v>
      </c>
      <c r="BR51">
        <f t="shared" si="95"/>
        <v>1.0872473654680055</v>
      </c>
      <c r="BS51">
        <f t="shared" si="38"/>
        <v>0.53707795482790655</v>
      </c>
      <c r="BT51">
        <f t="shared" si="39"/>
        <v>0.53707795482790655</v>
      </c>
      <c r="BU51">
        <f t="shared" si="40"/>
        <v>0.53707795482790655</v>
      </c>
      <c r="BV51">
        <f t="shared" si="12"/>
        <v>206.45330516192226</v>
      </c>
      <c r="BW51">
        <f t="shared" si="13"/>
        <v>4.2564535747442349</v>
      </c>
      <c r="BX51">
        <f t="shared" si="14"/>
        <v>1588717.8673130672</v>
      </c>
      <c r="BY51">
        <f t="shared" si="15"/>
        <v>0.14961015312011317</v>
      </c>
      <c r="BZ51">
        <f t="shared" si="16"/>
        <v>700857.37535794277</v>
      </c>
      <c r="CA51">
        <f t="shared" si="96"/>
        <v>1.6187778227438283E-4</v>
      </c>
      <c r="CB51">
        <f t="shared" si="97"/>
        <v>7.1986115540602098E-6</v>
      </c>
      <c r="CC51">
        <f t="shared" si="98"/>
        <v>-3.8964250512165099</v>
      </c>
      <c r="CD51">
        <f t="shared" si="99"/>
        <v>14.885656526316131</v>
      </c>
      <c r="CE51">
        <f t="shared" si="100"/>
        <v>4.5129862714938934E-3</v>
      </c>
      <c r="CF51">
        <f t="shared" si="17"/>
        <v>27.300312197789804</v>
      </c>
      <c r="CG51" s="20">
        <f t="shared" si="18"/>
        <v>101390258914.14034</v>
      </c>
      <c r="CH51" s="33">
        <f t="shared" si="41"/>
        <v>0.19908366703166908</v>
      </c>
      <c r="CI51" s="33">
        <f t="shared" si="118"/>
        <v>39.816733406333817</v>
      </c>
      <c r="CJ51">
        <f t="shared" si="101"/>
        <v>6800</v>
      </c>
      <c r="CK51" s="6">
        <f t="shared" si="119"/>
        <v>1464.1938156292622</v>
      </c>
      <c r="CL51" s="20"/>
      <c r="CM51" s="20"/>
      <c r="CN51" s="20"/>
      <c r="CO51" s="20"/>
      <c r="CP51" s="20"/>
      <c r="CQ51" s="20"/>
      <c r="CR51" s="20"/>
      <c r="CS51" s="25">
        <f t="shared" si="21"/>
        <v>1.3062047093125391</v>
      </c>
      <c r="CT51" s="26">
        <v>0.8</v>
      </c>
      <c r="CU51" s="26">
        <f t="shared" si="102"/>
        <v>0.24246424916614007</v>
      </c>
      <c r="CV51" s="26">
        <f t="shared" si="42"/>
        <v>-8.5345316750303837E-2</v>
      </c>
      <c r="CW51" s="26">
        <f t="shared" si="103"/>
        <v>1.1665248677057307E-2</v>
      </c>
      <c r="CX51" s="26">
        <f t="shared" si="104"/>
        <v>-3.0890147360861758E-5</v>
      </c>
      <c r="CY51" s="26">
        <f t="shared" si="43"/>
        <v>6.2539754110011439E-3</v>
      </c>
      <c r="CZ51" s="26">
        <f t="shared" si="44"/>
        <v>0.95849895605532576</v>
      </c>
      <c r="DA51" s="26">
        <f t="shared" si="45"/>
        <v>0.93234525097675458</v>
      </c>
      <c r="DB51" s="26">
        <f t="shared" si="46"/>
        <v>0.13234525097675454</v>
      </c>
      <c r="DC51" s="26">
        <v>0.85</v>
      </c>
      <c r="DD51" s="26">
        <f t="shared" si="47"/>
        <v>0.22820164627401421</v>
      </c>
      <c r="DE51" s="26">
        <f t="shared" si="48"/>
        <v>-8.0325004000285971E-2</v>
      </c>
      <c r="DF51" s="26">
        <f t="shared" si="49"/>
        <v>1.0333230662030004E-2</v>
      </c>
      <c r="DG51" s="26">
        <f t="shared" si="50"/>
        <v>-2.2812626313116741E-5</v>
      </c>
      <c r="DH51" s="26">
        <f t="shared" si="51"/>
        <v>5.5141309738128679E-3</v>
      </c>
      <c r="DI51" s="26">
        <f t="shared" si="105"/>
        <v>0.96314935112784072</v>
      </c>
      <c r="DJ51" s="26">
        <f t="shared" si="106"/>
        <v>0.93534197095751892</v>
      </c>
      <c r="DK51" s="26">
        <f t="shared" si="107"/>
        <v>8.5341970957518942E-2</v>
      </c>
      <c r="DL51" s="26">
        <f t="shared" si="108"/>
        <v>-0.9400656003847131</v>
      </c>
      <c r="DM51" s="26">
        <f t="shared" si="109"/>
        <v>0.9407829952745782</v>
      </c>
      <c r="DN51" s="26">
        <f t="shared" si="52"/>
        <v>0.85</v>
      </c>
      <c r="DO51" s="26">
        <f t="shared" si="53"/>
        <v>0.22820164627401421</v>
      </c>
      <c r="DP51" s="26">
        <f t="shared" si="54"/>
        <v>-8.0325004000285971E-2</v>
      </c>
      <c r="DQ51" s="26">
        <f t="shared" si="55"/>
        <v>1.0333230662030004E-2</v>
      </c>
      <c r="DR51" s="26">
        <f t="shared" si="56"/>
        <v>-2.2812626313116741E-5</v>
      </c>
      <c r="DS51" s="26">
        <f t="shared" si="57"/>
        <v>5.5141309738128679E-3</v>
      </c>
      <c r="DT51" s="26">
        <f t="shared" si="58"/>
        <v>0.96314935112784072</v>
      </c>
      <c r="DU51" s="26">
        <f t="shared" si="59"/>
        <v>0.93534197095751892</v>
      </c>
      <c r="DV51" s="26">
        <f t="shared" si="60"/>
        <v>8.5341970957518942E-2</v>
      </c>
      <c r="DW51" s="26">
        <f t="shared" si="61"/>
        <v>0.9407829952745782</v>
      </c>
      <c r="DX51" s="26">
        <f t="shared" si="62"/>
        <v>0.20618080929098778</v>
      </c>
      <c r="DY51" s="26">
        <f t="shared" si="63"/>
        <v>-7.2573860011485303E-2</v>
      </c>
      <c r="DZ51" s="26">
        <f t="shared" si="64"/>
        <v>8.435193655864634E-3</v>
      </c>
      <c r="EA51" s="26">
        <f t="shared" si="65"/>
        <v>-1.3734808879677365E-5</v>
      </c>
      <c r="EB51" s="26">
        <f t="shared" si="66"/>
        <v>4.4713592579043561E-3</v>
      </c>
      <c r="EC51" s="26">
        <f t="shared" si="67"/>
        <v>0.96981486227797953</v>
      </c>
      <c r="ED51" s="26">
        <f t="shared" si="68"/>
        <v>0.94021145911615889</v>
      </c>
      <c r="EE51" s="26">
        <f t="shared" si="69"/>
        <v>-5.7153615841931682E-4</v>
      </c>
      <c r="EF51" s="26">
        <f t="shared" si="70"/>
        <v>-0.94636123049353094</v>
      </c>
      <c r="EG51" s="26">
        <f t="shared" si="71"/>
        <v>0.94017906504159388</v>
      </c>
      <c r="EK51">
        <f t="shared" si="22"/>
        <v>871.23854111146363</v>
      </c>
      <c r="EU51">
        <f t="shared" si="110"/>
        <v>2.3900161598802208</v>
      </c>
      <c r="EV51">
        <f t="shared" si="72"/>
        <v>3.566251491966619E-2</v>
      </c>
      <c r="EW51">
        <f t="shared" si="111"/>
        <v>1.0654895404269882</v>
      </c>
      <c r="EX51">
        <f t="shared" si="112"/>
        <v>1.4611636339711706E-2</v>
      </c>
    </row>
    <row r="52" spans="3:154">
      <c r="C52" s="6">
        <f t="shared" si="73"/>
        <v>1464.1938156292622</v>
      </c>
      <c r="D52">
        <v>318.19999999999902</v>
      </c>
      <c r="E52" s="6">
        <f t="shared" si="23"/>
        <v>1504.4341728056274</v>
      </c>
      <c r="F52" s="6">
        <f t="shared" si="24"/>
        <v>-1186.2341728056285</v>
      </c>
      <c r="G52" s="6">
        <f t="shared" si="117"/>
        <v>891.19690781463055</v>
      </c>
      <c r="H52" s="6"/>
      <c r="I52" s="6">
        <f>Sheet10!K52</f>
        <v>1840.5229998516172</v>
      </c>
      <c r="J52" s="6"/>
      <c r="K52" s="6">
        <f t="shared" si="116"/>
        <v>891.19690781463055</v>
      </c>
      <c r="O52">
        <f t="shared" si="25"/>
        <v>123.96707543066542</v>
      </c>
      <c r="Q52">
        <f t="shared" si="26"/>
        <v>1.1384117920808197</v>
      </c>
      <c r="R52">
        <f t="shared" si="27"/>
        <v>2.0277371600424553E-2</v>
      </c>
      <c r="S52">
        <f t="shared" si="28"/>
        <v>5692.0589604040979</v>
      </c>
      <c r="T52">
        <f t="shared" si="74"/>
        <v>31960.911062669013</v>
      </c>
      <c r="U52">
        <f t="shared" si="29"/>
        <v>12778.082226903376</v>
      </c>
      <c r="V52">
        <f t="shared" si="75"/>
        <v>0.87583233423649542</v>
      </c>
      <c r="W52">
        <f t="shared" si="2"/>
        <v>54.006116207951074</v>
      </c>
      <c r="X52">
        <f t="shared" si="113"/>
        <v>1.4776972171140241</v>
      </c>
      <c r="Y52">
        <f t="shared" si="76"/>
        <v>48.737911721425775</v>
      </c>
      <c r="Z52">
        <f t="shared" si="30"/>
        <v>55.483813425065101</v>
      </c>
      <c r="AA52">
        <f t="shared" si="3"/>
        <v>1.1384117920808197</v>
      </c>
      <c r="AB52">
        <f t="shared" si="31"/>
        <v>48.737911721425775</v>
      </c>
      <c r="AG52">
        <f t="shared" si="114"/>
        <v>0.66015713754959415</v>
      </c>
      <c r="AH52">
        <f t="shared" si="115"/>
        <v>0.81593741711500056</v>
      </c>
      <c r="AI52">
        <f t="shared" si="32"/>
        <v>1.1003166621223319</v>
      </c>
      <c r="AJ52">
        <f t="shared" si="4"/>
        <v>0</v>
      </c>
      <c r="AK52">
        <f t="shared" si="5"/>
        <v>1.1003166621223319</v>
      </c>
      <c r="AL52">
        <f t="shared" si="77"/>
        <v>1.1003166621223319</v>
      </c>
      <c r="AM52">
        <f t="shared" si="6"/>
        <v>0</v>
      </c>
      <c r="AN52">
        <f t="shared" si="7"/>
        <v>30</v>
      </c>
      <c r="AO52">
        <f t="shared" si="78"/>
        <v>30</v>
      </c>
      <c r="AQ52">
        <f t="shared" si="79"/>
        <v>1.3361272980729093</v>
      </c>
      <c r="AS52">
        <f t="shared" si="33"/>
        <v>0.93905273690015434</v>
      </c>
      <c r="AU52">
        <f t="shared" si="8"/>
        <v>4.2389375719735449</v>
      </c>
      <c r="AV52">
        <f t="shared" si="9"/>
        <v>1.6947418283283699</v>
      </c>
      <c r="AW52">
        <f t="shared" si="80"/>
        <v>5.9336794003019149</v>
      </c>
      <c r="AX52">
        <f t="shared" si="34"/>
        <v>0.71438601346710118</v>
      </c>
      <c r="AY52">
        <f t="shared" si="81"/>
        <v>0.28561398653289882</v>
      </c>
      <c r="AZ52">
        <f t="shared" si="10"/>
        <v>-22.356769985492473</v>
      </c>
      <c r="BA52">
        <f t="shared" si="82"/>
        <v>0.13</v>
      </c>
      <c r="BB52">
        <f t="shared" si="83"/>
        <v>9.2746431536401097</v>
      </c>
      <c r="BC52">
        <f t="shared" si="84"/>
        <v>3.7080342487741014</v>
      </c>
      <c r="BD52">
        <f t="shared" si="11"/>
        <v>51.354355669496066</v>
      </c>
      <c r="BE52">
        <f t="shared" si="85"/>
        <v>5.1089104527842965E-3</v>
      </c>
      <c r="BF52">
        <f t="shared" si="86"/>
        <v>2.0478367390405353E-3</v>
      </c>
      <c r="BG52">
        <f t="shared" si="87"/>
        <v>0.94975679858799189</v>
      </c>
      <c r="BH52">
        <f t="shared" si="88"/>
        <v>2.1561696026657184E-3</v>
      </c>
      <c r="BI52">
        <f t="shared" si="35"/>
        <v>3.5544851317191303E-2</v>
      </c>
      <c r="BJ52">
        <f t="shared" si="36"/>
        <v>142.74689381529726</v>
      </c>
      <c r="BK52">
        <f t="shared" si="89"/>
        <v>2.4900612802954169E-4</v>
      </c>
      <c r="BL52">
        <f t="shared" si="90"/>
        <v>0.32964487716154312</v>
      </c>
      <c r="BM52">
        <f t="shared" si="91"/>
        <v>1.3179751889688147</v>
      </c>
      <c r="BN52">
        <f t="shared" si="92"/>
        <v>0.50011461718417272</v>
      </c>
      <c r="BO52">
        <f t="shared" si="37"/>
        <v>1.0906190973755679E-4</v>
      </c>
      <c r="BP52">
        <f t="shared" si="93"/>
        <v>1.0809991630738309</v>
      </c>
      <c r="BQ52">
        <f t="shared" si="94"/>
        <v>0.99418976481563703</v>
      </c>
      <c r="BR52">
        <f t="shared" si="95"/>
        <v>1.0873167289891501</v>
      </c>
      <c r="BS52">
        <f t="shared" si="38"/>
        <v>0.54378298967635563</v>
      </c>
      <c r="BT52">
        <f t="shared" si="39"/>
        <v>0.54378298967635563</v>
      </c>
      <c r="BU52">
        <f t="shared" si="40"/>
        <v>0.54378298967635563</v>
      </c>
      <c r="BV52">
        <f t="shared" si="12"/>
        <v>206.59696517548156</v>
      </c>
      <c r="BW52">
        <f t="shared" si="13"/>
        <v>4.1482930017138253</v>
      </c>
      <c r="BX52">
        <f t="shared" si="14"/>
        <v>1588985.5274147445</v>
      </c>
      <c r="BY52">
        <f t="shared" si="15"/>
        <v>0.1533493041912431</v>
      </c>
      <c r="BZ52">
        <f t="shared" si="16"/>
        <v>683883.40829108143</v>
      </c>
      <c r="CA52">
        <f t="shared" si="96"/>
        <v>1.6187778227438283E-4</v>
      </c>
      <c r="CB52">
        <f t="shared" si="97"/>
        <v>7.3772808915004575E-6</v>
      </c>
      <c r="CC52">
        <f t="shared" si="98"/>
        <v>-3.8939259817447098</v>
      </c>
      <c r="CD52">
        <f t="shared" si="99"/>
        <v>14.879468604046666</v>
      </c>
      <c r="CE52">
        <f t="shared" si="100"/>
        <v>4.516740681787269E-3</v>
      </c>
      <c r="CF52">
        <f t="shared" si="17"/>
        <v>27.61954948925997</v>
      </c>
      <c r="CG52" s="20">
        <f t="shared" si="18"/>
        <v>100335524149.6058</v>
      </c>
      <c r="CH52" s="33">
        <f t="shared" si="41"/>
        <v>0.20120178588182616</v>
      </c>
      <c r="CI52" s="33">
        <f t="shared" si="118"/>
        <v>40.240357176365229</v>
      </c>
      <c r="CJ52">
        <f t="shared" si="101"/>
        <v>7000</v>
      </c>
      <c r="CK52" s="6">
        <f t="shared" si="119"/>
        <v>1504.4341728056274</v>
      </c>
      <c r="CL52" s="20"/>
      <c r="CM52" s="20"/>
      <c r="CN52" s="20"/>
      <c r="CO52" s="20"/>
      <c r="CP52" s="20"/>
      <c r="CQ52" s="20"/>
      <c r="CR52" s="20"/>
      <c r="CS52" s="25">
        <f t="shared" si="21"/>
        <v>1.3361272980729093</v>
      </c>
      <c r="CT52" s="26">
        <v>0.8</v>
      </c>
      <c r="CU52" s="26">
        <f t="shared" si="102"/>
        <v>0.24801862970478381</v>
      </c>
      <c r="CV52" s="26">
        <f t="shared" si="42"/>
        <v>-8.7300410616935914E-2</v>
      </c>
      <c r="CW52" s="26">
        <f t="shared" si="103"/>
        <v>1.2205826295296408E-2</v>
      </c>
      <c r="CX52" s="26">
        <f t="shared" si="104"/>
        <v>-3.4594171913751621E-5</v>
      </c>
      <c r="CY52" s="26">
        <f t="shared" si="43"/>
        <v>6.5561209017283573E-3</v>
      </c>
      <c r="CZ52" s="26">
        <f t="shared" si="44"/>
        <v>0.95661808106377078</v>
      </c>
      <c r="DA52" s="26">
        <f t="shared" si="45"/>
        <v>0.93121171364650768</v>
      </c>
      <c r="DB52" s="26">
        <f t="shared" si="46"/>
        <v>0.13121171364650763</v>
      </c>
      <c r="DC52" s="26">
        <v>0.85</v>
      </c>
      <c r="DD52" s="26">
        <f t="shared" si="47"/>
        <v>0.2334292985456789</v>
      </c>
      <c r="DE52" s="26">
        <f t="shared" si="48"/>
        <v>-8.2165092345351465E-2</v>
      </c>
      <c r="DF52" s="26">
        <f t="shared" si="49"/>
        <v>1.08120814242072E-2</v>
      </c>
      <c r="DG52" s="26">
        <f t="shared" si="50"/>
        <v>-2.5548078721050108E-5</v>
      </c>
      <c r="DH52" s="26">
        <f t="shared" si="51"/>
        <v>5.7793361617155588E-3</v>
      </c>
      <c r="DI52" s="26">
        <f t="shared" si="105"/>
        <v>0.9614749761091711</v>
      </c>
      <c r="DJ52" s="26">
        <f t="shared" si="106"/>
        <v>0.93422922425558919</v>
      </c>
      <c r="DK52" s="26">
        <f t="shared" si="107"/>
        <v>8.4229224255589208E-2</v>
      </c>
      <c r="DL52" s="26">
        <f t="shared" si="108"/>
        <v>-0.93964978781836972</v>
      </c>
      <c r="DM52" s="26">
        <f t="shared" si="109"/>
        <v>0.93963895415881304</v>
      </c>
      <c r="DN52" s="26">
        <f t="shared" si="52"/>
        <v>0.85</v>
      </c>
      <c r="DO52" s="26">
        <f t="shared" si="53"/>
        <v>0.2334292985456789</v>
      </c>
      <c r="DP52" s="26">
        <f t="shared" si="54"/>
        <v>-8.2165092345351465E-2</v>
      </c>
      <c r="DQ52" s="26">
        <f t="shared" si="55"/>
        <v>1.08120814242072E-2</v>
      </c>
      <c r="DR52" s="26">
        <f t="shared" si="56"/>
        <v>-2.5548078721050108E-5</v>
      </c>
      <c r="DS52" s="26">
        <f t="shared" si="57"/>
        <v>5.7793361617155597E-3</v>
      </c>
      <c r="DT52" s="26">
        <f t="shared" si="58"/>
        <v>0.9614749761091711</v>
      </c>
      <c r="DU52" s="26">
        <f t="shared" si="59"/>
        <v>0.93422922425558919</v>
      </c>
      <c r="DV52" s="26">
        <f t="shared" si="60"/>
        <v>8.4229224255589208E-2</v>
      </c>
      <c r="DW52" s="26">
        <f t="shared" si="61"/>
        <v>0.93963895415881304</v>
      </c>
      <c r="DX52" s="26">
        <f t="shared" si="62"/>
        <v>0.21116078988174</v>
      </c>
      <c r="DY52" s="26">
        <f t="shared" si="63"/>
        <v>-7.4326770068905285E-2</v>
      </c>
      <c r="DZ52" s="26">
        <f t="shared" si="64"/>
        <v>8.8475929408612722E-3</v>
      </c>
      <c r="EA52" s="26">
        <f t="shared" si="65"/>
        <v>-1.547561119777161E-5</v>
      </c>
      <c r="EB52" s="26">
        <f t="shared" si="66"/>
        <v>4.6967843048824455E-3</v>
      </c>
      <c r="EC52" s="26">
        <f t="shared" si="67"/>
        <v>0.96836269022963239</v>
      </c>
      <c r="ED52" s="26">
        <f t="shared" si="68"/>
        <v>0.93908448916805798</v>
      </c>
      <c r="EE52" s="26">
        <f t="shared" si="69"/>
        <v>-5.5446499075506583E-4</v>
      </c>
      <c r="EF52" s="26">
        <f t="shared" si="70"/>
        <v>-0.94583532396120185</v>
      </c>
      <c r="EG52" s="26">
        <f t="shared" si="71"/>
        <v>0.93905273690015434</v>
      </c>
      <c r="EK52">
        <f t="shared" si="22"/>
        <v>891.19690781463055</v>
      </c>
      <c r="EU52">
        <f t="shared" si="110"/>
        <v>2.4477433272568403</v>
      </c>
      <c r="EV52">
        <f t="shared" si="72"/>
        <v>3.6523888161570102E-2</v>
      </c>
      <c r="EW52">
        <f t="shared" si="111"/>
        <v>1.067647077192361</v>
      </c>
      <c r="EX52">
        <f t="shared" si="112"/>
        <v>1.4641223812332554E-2</v>
      </c>
    </row>
    <row r="53" spans="3:154">
      <c r="C53" s="6">
        <f t="shared" si="73"/>
        <v>1504.4341728056274</v>
      </c>
      <c r="D53">
        <v>318.29999999999899</v>
      </c>
      <c r="E53" s="6">
        <f t="shared" si="23"/>
        <v>1545.1074220787036</v>
      </c>
      <c r="F53" s="6">
        <f t="shared" si="24"/>
        <v>-1226.8074220787046</v>
      </c>
      <c r="G53" s="6">
        <f t="shared" si="117"/>
        <v>911.36708640281324</v>
      </c>
      <c r="H53" s="6"/>
      <c r="I53" s="6">
        <f>Sheet10!K53</f>
        <v>1907.0734351867238</v>
      </c>
      <c r="J53" s="6"/>
      <c r="K53" s="6">
        <f t="shared" si="116"/>
        <v>911.36708640281324</v>
      </c>
      <c r="O53">
        <f t="shared" si="25"/>
        <v>127.30445530754625</v>
      </c>
      <c r="Q53">
        <f t="shared" si="26"/>
        <v>1.1400025257138926</v>
      </c>
      <c r="R53">
        <f t="shared" si="27"/>
        <v>1.98048418271062E-2</v>
      </c>
      <c r="S53">
        <f t="shared" si="28"/>
        <v>5700.0126285694632</v>
      </c>
      <c r="T53">
        <f t="shared" si="74"/>
        <v>32005.570909417536</v>
      </c>
      <c r="U53">
        <f t="shared" si="29"/>
        <v>12149.82927762343</v>
      </c>
      <c r="V53">
        <f t="shared" si="75"/>
        <v>0.87545091939342334</v>
      </c>
      <c r="W53">
        <f t="shared" si="2"/>
        <v>54.006116207951074</v>
      </c>
      <c r="X53">
        <f t="shared" si="113"/>
        <v>1.5168182012338554</v>
      </c>
      <c r="Y53">
        <f t="shared" si="76"/>
        <v>48.70422052303379</v>
      </c>
      <c r="Z53">
        <f t="shared" si="30"/>
        <v>55.522934409184927</v>
      </c>
      <c r="AA53">
        <f t="shared" si="3"/>
        <v>1.1400025257138926</v>
      </c>
      <c r="AB53">
        <f t="shared" si="31"/>
        <v>48.70422052303379</v>
      </c>
      <c r="AG53">
        <f t="shared" si="114"/>
        <v>0.65514749081196766</v>
      </c>
      <c r="AH53">
        <f t="shared" si="115"/>
        <v>0.81260499083799065</v>
      </c>
      <c r="AI53">
        <f t="shared" si="32"/>
        <v>1.0896908201947126</v>
      </c>
      <c r="AJ53">
        <f t="shared" si="4"/>
        <v>0</v>
      </c>
      <c r="AK53">
        <f t="shared" si="5"/>
        <v>1.0896908201947126</v>
      </c>
      <c r="AL53">
        <f t="shared" si="77"/>
        <v>1.0896908201947126</v>
      </c>
      <c r="AM53">
        <f t="shared" si="6"/>
        <v>0</v>
      </c>
      <c r="AN53">
        <f t="shared" si="7"/>
        <v>30</v>
      </c>
      <c r="AO53">
        <f t="shared" si="78"/>
        <v>30</v>
      </c>
      <c r="AQ53">
        <f t="shared" si="79"/>
        <v>1.3663674458812791</v>
      </c>
      <c r="AS53">
        <f t="shared" si="33"/>
        <v>0.93792771734765878</v>
      </c>
      <c r="AU53">
        <f t="shared" si="8"/>
        <v>4.2448607542623638</v>
      </c>
      <c r="AV53">
        <f t="shared" si="9"/>
        <v>1.6114173878521867</v>
      </c>
      <c r="AW53">
        <f t="shared" si="80"/>
        <v>5.8562781421145509</v>
      </c>
      <c r="AX53">
        <f t="shared" si="34"/>
        <v>0.72483933502681175</v>
      </c>
      <c r="AY53">
        <f t="shared" si="81"/>
        <v>0.27516066497318825</v>
      </c>
      <c r="AZ53">
        <f t="shared" si="10"/>
        <v>-21.749554193213875</v>
      </c>
      <c r="BA53">
        <f t="shared" si="82"/>
        <v>0.13</v>
      </c>
      <c r="BB53">
        <f t="shared" si="83"/>
        <v>9.2859973804141873</v>
      </c>
      <c r="BC53">
        <f t="shared" si="84"/>
        <v>3.5251138985711039</v>
      </c>
      <c r="BD53">
        <f t="shared" si="11"/>
        <v>51.336602663306834</v>
      </c>
      <c r="BE53">
        <f t="shared" si="85"/>
        <v>5.0604480793550316E-3</v>
      </c>
      <c r="BF53">
        <f t="shared" si="86"/>
        <v>2.0465848132426739E-3</v>
      </c>
      <c r="BG53">
        <f t="shared" si="87"/>
        <v>0.95022440045827727</v>
      </c>
      <c r="BH53">
        <f t="shared" si="88"/>
        <v>2.1537910542558584E-3</v>
      </c>
      <c r="BI53">
        <f t="shared" si="35"/>
        <v>3.5549107314238527E-2</v>
      </c>
      <c r="BJ53">
        <f t="shared" si="36"/>
        <v>138.60644398780647</v>
      </c>
      <c r="BK53">
        <f t="shared" si="89"/>
        <v>2.5647514135321059E-4</v>
      </c>
      <c r="BL53">
        <f t="shared" si="90"/>
        <v>0.34078911819669078</v>
      </c>
      <c r="BM53">
        <f t="shared" si="91"/>
        <v>1.3288963197923473</v>
      </c>
      <c r="BN53">
        <f t="shared" si="92"/>
        <v>0.50640421291254833</v>
      </c>
      <c r="BO53">
        <f t="shared" si="37"/>
        <v>1.033834252477122E-4</v>
      </c>
      <c r="BP53">
        <f t="shared" si="93"/>
        <v>1.0813935441278142</v>
      </c>
      <c r="BQ53">
        <f t="shared" si="94"/>
        <v>0.99449139402362197</v>
      </c>
      <c r="BR53">
        <f t="shared" si="95"/>
        <v>1.0873835114375339</v>
      </c>
      <c r="BS53">
        <f t="shared" si="38"/>
        <v>0.5506555912436073</v>
      </c>
      <c r="BT53">
        <f t="shared" si="39"/>
        <v>0.5506555912436073</v>
      </c>
      <c r="BU53">
        <f t="shared" si="40"/>
        <v>0.5506555912436073</v>
      </c>
      <c r="BV53">
        <f t="shared" si="12"/>
        <v>206.74263426516572</v>
      </c>
      <c r="BW53">
        <f t="shared" si="13"/>
        <v>4.0385214027395415</v>
      </c>
      <c r="BX53">
        <f t="shared" si="14"/>
        <v>1589256.1887510987</v>
      </c>
      <c r="BY53">
        <f t="shared" si="15"/>
        <v>0.15727381252334244</v>
      </c>
      <c r="BZ53">
        <f t="shared" si="16"/>
        <v>666931.81003674539</v>
      </c>
      <c r="CA53">
        <f t="shared" si="96"/>
        <v>1.6187778227438283E-4</v>
      </c>
      <c r="CB53">
        <f t="shared" si="97"/>
        <v>7.5647913685838878E-6</v>
      </c>
      <c r="CC53">
        <f t="shared" si="98"/>
        <v>-3.8913251882086963</v>
      </c>
      <c r="CD53">
        <f t="shared" si="99"/>
        <v>14.873005314751964</v>
      </c>
      <c r="CE53">
        <f t="shared" si="100"/>
        <v>4.5206671706451299E-3</v>
      </c>
      <c r="CF53">
        <f t="shared" si="17"/>
        <v>27.94539472085826</v>
      </c>
      <c r="CG53" s="20">
        <f t="shared" si="18"/>
        <v>99285626744.239471</v>
      </c>
      <c r="CH53" s="33">
        <f t="shared" si="41"/>
        <v>0.20336624636538123</v>
      </c>
      <c r="CI53" s="33">
        <f t="shared" si="118"/>
        <v>40.673249273076244</v>
      </c>
      <c r="CJ53">
        <f t="shared" si="101"/>
        <v>7200</v>
      </c>
      <c r="CK53" s="6">
        <f t="shared" si="119"/>
        <v>1545.1074220787036</v>
      </c>
      <c r="CL53" s="20"/>
      <c r="CM53" s="20"/>
      <c r="CN53" s="20"/>
      <c r="CO53" s="20"/>
      <c r="CP53" s="20"/>
      <c r="CQ53" s="20"/>
      <c r="CR53" s="20"/>
      <c r="CS53" s="25">
        <f t="shared" si="21"/>
        <v>1.3663674458812791</v>
      </c>
      <c r="CT53" s="26">
        <v>0.8</v>
      </c>
      <c r="CU53" s="26">
        <f t="shared" si="102"/>
        <v>0.25363195714171244</v>
      </c>
      <c r="CV53" s="26">
        <f t="shared" si="42"/>
        <v>-8.9276253281474802E-2</v>
      </c>
      <c r="CW53" s="26">
        <f t="shared" si="103"/>
        <v>1.2764579823625206E-2</v>
      </c>
      <c r="CX53" s="26">
        <f t="shared" si="104"/>
        <v>-3.8690227680019651E-5</v>
      </c>
      <c r="CY53" s="26">
        <f t="shared" si="43"/>
        <v>6.869573407630062E-3</v>
      </c>
      <c r="CZ53" s="26">
        <f t="shared" si="44"/>
        <v>0.9546778441869852</v>
      </c>
      <c r="DA53" s="26">
        <f t="shared" si="45"/>
        <v>0.93008524630111089</v>
      </c>
      <c r="DB53" s="26">
        <f t="shared" si="46"/>
        <v>0.13008524630111085</v>
      </c>
      <c r="DC53" s="26">
        <v>0.85</v>
      </c>
      <c r="DD53" s="26">
        <f t="shared" si="47"/>
        <v>0.23871243025102348</v>
      </c>
      <c r="DE53" s="26">
        <f t="shared" si="48"/>
        <v>-8.4024708970799819E-2</v>
      </c>
      <c r="DF53" s="26">
        <f t="shared" si="49"/>
        <v>1.1307032646533056E-2</v>
      </c>
      <c r="DG53" s="26">
        <f t="shared" si="50"/>
        <v>-2.8573049384412865E-5</v>
      </c>
      <c r="DH53" s="26">
        <f t="shared" si="51"/>
        <v>6.0543591247960949E-3</v>
      </c>
      <c r="DI53" s="26">
        <f t="shared" si="105"/>
        <v>0.9597473625533286</v>
      </c>
      <c r="DJ53" s="26">
        <f t="shared" si="106"/>
        <v>0.93312155192709145</v>
      </c>
      <c r="DK53" s="26">
        <f t="shared" si="107"/>
        <v>8.3121551927091475E-2</v>
      </c>
      <c r="DL53" s="26">
        <f t="shared" si="108"/>
        <v>-0.93927388748038865</v>
      </c>
      <c r="DM53" s="26">
        <f t="shared" si="109"/>
        <v>0.93849554217893338</v>
      </c>
      <c r="DN53" s="26">
        <f t="shared" si="52"/>
        <v>0.85</v>
      </c>
      <c r="DO53" s="26">
        <f t="shared" si="53"/>
        <v>0.23871243025102348</v>
      </c>
      <c r="DP53" s="26">
        <f t="shared" si="54"/>
        <v>-8.4024708970799819E-2</v>
      </c>
      <c r="DQ53" s="26">
        <f t="shared" si="55"/>
        <v>1.1307032646533056E-2</v>
      </c>
      <c r="DR53" s="26">
        <f t="shared" si="56"/>
        <v>-2.8573049384412865E-5</v>
      </c>
      <c r="DS53" s="26">
        <f t="shared" si="57"/>
        <v>6.0543591247960949E-3</v>
      </c>
      <c r="DT53" s="26">
        <f t="shared" si="58"/>
        <v>0.9597473625533286</v>
      </c>
      <c r="DU53" s="26">
        <f t="shared" si="59"/>
        <v>0.93312155192709145</v>
      </c>
      <c r="DV53" s="26">
        <f t="shared" si="60"/>
        <v>8.3121551927091475E-2</v>
      </c>
      <c r="DW53" s="26">
        <f t="shared" si="61"/>
        <v>0.93849554217893338</v>
      </c>
      <c r="DX53" s="26">
        <f t="shared" si="62"/>
        <v>0.21620301492565219</v>
      </c>
      <c r="DY53" s="26">
        <f t="shared" si="63"/>
        <v>-7.6101589635001951E-2</v>
      </c>
      <c r="DZ53" s="26">
        <f t="shared" si="64"/>
        <v>9.2751740800628858E-3</v>
      </c>
      <c r="EA53" s="26">
        <f t="shared" si="65"/>
        <v>-1.7413663582006233E-5</v>
      </c>
      <c r="EB53" s="26">
        <f t="shared" si="66"/>
        <v>4.9311792418900218E-3</v>
      </c>
      <c r="EC53" s="26">
        <f t="shared" si="67"/>
        <v>0.9668593546134634</v>
      </c>
      <c r="ED53" s="26">
        <f t="shared" si="68"/>
        <v>0.93795875488794</v>
      </c>
      <c r="EE53" s="26">
        <f t="shared" si="69"/>
        <v>-5.3678729099337907E-4</v>
      </c>
      <c r="EF53" s="26">
        <f t="shared" si="70"/>
        <v>-0.94533958613341251</v>
      </c>
      <c r="EG53" s="26">
        <f t="shared" si="71"/>
        <v>0.93792771734765878</v>
      </c>
      <c r="EK53">
        <f t="shared" si="22"/>
        <v>911.36708640281324</v>
      </c>
      <c r="EU53">
        <f t="shared" si="110"/>
        <v>2.5061920227399148</v>
      </c>
      <c r="EV53">
        <f t="shared" si="72"/>
        <v>3.7396027651541007E-2</v>
      </c>
      <c r="EW53">
        <f t="shared" si="111"/>
        <v>1.0698524888657455</v>
      </c>
      <c r="EX53">
        <f t="shared" si="112"/>
        <v>1.4671467819550059E-2</v>
      </c>
    </row>
    <row r="54" spans="3:154">
      <c r="C54" s="6">
        <f t="shared" si="73"/>
        <v>1545.1074220787036</v>
      </c>
      <c r="D54">
        <v>318.39999999999901</v>
      </c>
      <c r="E54" s="6">
        <f t="shared" si="23"/>
        <v>1586.2235881345821</v>
      </c>
      <c r="F54" s="6">
        <f t="shared" si="24"/>
        <v>-1267.8235881345831</v>
      </c>
      <c r="G54" s="6">
        <f t="shared" si="117"/>
        <v>931.75371103935129</v>
      </c>
      <c r="H54" s="6"/>
      <c r="I54" s="6">
        <f>Sheet10!K54</f>
        <v>1973.4641846880691</v>
      </c>
      <c r="J54" s="6"/>
      <c r="K54" s="6">
        <f t="shared" si="116"/>
        <v>931.75371103935129</v>
      </c>
      <c r="O54">
        <f t="shared" si="25"/>
        <v>130.69171316456712</v>
      </c>
      <c r="Q54">
        <f t="shared" si="26"/>
        <v>1.14161703326048</v>
      </c>
      <c r="R54">
        <f t="shared" si="27"/>
        <v>1.9348312769127296E-2</v>
      </c>
      <c r="S54">
        <f t="shared" si="28"/>
        <v>5708.0851663024005</v>
      </c>
      <c r="T54">
        <f t="shared" si="74"/>
        <v>32050.898208787981</v>
      </c>
      <c r="U54">
        <f t="shared" si="29"/>
        <v>11542.070248203539</v>
      </c>
      <c r="V54">
        <f t="shared" si="75"/>
        <v>0.87506380420976382</v>
      </c>
      <c r="W54">
        <f t="shared" si="2"/>
        <v>54.006116207951074</v>
      </c>
      <c r="X54">
        <f t="shared" si="113"/>
        <v>1.556488428603497</v>
      </c>
      <c r="Y54">
        <f t="shared" si="76"/>
        <v>48.670090772793316</v>
      </c>
      <c r="Z54">
        <f t="shared" si="30"/>
        <v>55.562604636554568</v>
      </c>
      <c r="AA54">
        <f t="shared" si="3"/>
        <v>1.14161703326048</v>
      </c>
      <c r="AB54">
        <f t="shared" si="31"/>
        <v>48.670090772793316</v>
      </c>
      <c r="AG54">
        <f t="shared" si="114"/>
        <v>0.6501756467642934</v>
      </c>
      <c r="AH54">
        <f t="shared" si="115"/>
        <v>0.80927718661211101</v>
      </c>
      <c r="AI54">
        <f t="shared" si="32"/>
        <v>1.0791703617859583</v>
      </c>
      <c r="AJ54">
        <f t="shared" si="4"/>
        <v>0</v>
      </c>
      <c r="AK54">
        <f t="shared" si="5"/>
        <v>1.0791703617859583</v>
      </c>
      <c r="AL54">
        <f t="shared" si="77"/>
        <v>1.0791703617859583</v>
      </c>
      <c r="AM54">
        <f t="shared" si="6"/>
        <v>0</v>
      </c>
      <c r="AN54">
        <f t="shared" si="7"/>
        <v>30</v>
      </c>
      <c r="AO54">
        <f t="shared" si="78"/>
        <v>30</v>
      </c>
      <c r="AQ54">
        <f t="shared" si="79"/>
        <v>1.3969321005087725</v>
      </c>
      <c r="AS54">
        <f t="shared" si="33"/>
        <v>0.93680431433093048</v>
      </c>
      <c r="AU54">
        <f t="shared" si="8"/>
        <v>4.2508724599975576</v>
      </c>
      <c r="AV54">
        <f t="shared" si="9"/>
        <v>1.530811031560821</v>
      </c>
      <c r="AW54">
        <f t="shared" si="80"/>
        <v>5.781683491558379</v>
      </c>
      <c r="AX54">
        <f t="shared" si="34"/>
        <v>0.73523091781210415</v>
      </c>
      <c r="AY54">
        <f t="shared" si="81"/>
        <v>0.26476908218789585</v>
      </c>
      <c r="AZ54">
        <f t="shared" si="10"/>
        <v>-21.171900703310154</v>
      </c>
      <c r="BA54">
        <f t="shared" si="82"/>
        <v>0.13</v>
      </c>
      <c r="BB54">
        <f t="shared" si="83"/>
        <v>9.2975189672645122</v>
      </c>
      <c r="BC54">
        <f t="shared" si="84"/>
        <v>3.3481937496761929</v>
      </c>
      <c r="BD54">
        <f t="shared" si="11"/>
        <v>51.318612307797117</v>
      </c>
      <c r="BE54">
        <f t="shared" si="85"/>
        <v>5.0124701649717504E-3</v>
      </c>
      <c r="BF54">
        <f t="shared" si="86"/>
        <v>2.0453426800801288E-3</v>
      </c>
      <c r="BG54">
        <f t="shared" si="87"/>
        <v>0.95068750409170422</v>
      </c>
      <c r="BH54">
        <f t="shared" si="88"/>
        <v>2.1514353257795983E-3</v>
      </c>
      <c r="BI54">
        <f t="shared" si="35"/>
        <v>3.5554284412881013E-2</v>
      </c>
      <c r="BJ54">
        <f t="shared" si="36"/>
        <v>134.51562132488334</v>
      </c>
      <c r="BK54">
        <f t="shared" si="89"/>
        <v>2.6431342369530439E-4</v>
      </c>
      <c r="BL54">
        <f t="shared" si="90"/>
        <v>0.35257185828664561</v>
      </c>
      <c r="BM54">
        <f t="shared" si="91"/>
        <v>1.340444038916963</v>
      </c>
      <c r="BN54">
        <f t="shared" si="92"/>
        <v>0.5128607681297559</v>
      </c>
      <c r="BO54">
        <f t="shared" si="37"/>
        <v>9.7913363706438267E-5</v>
      </c>
      <c r="BP54">
        <f t="shared" si="93"/>
        <v>1.0817735919418421</v>
      </c>
      <c r="BQ54">
        <f t="shared" si="94"/>
        <v>0.99478204465026032</v>
      </c>
      <c r="BR54">
        <f t="shared" si="95"/>
        <v>1.0874478462487385</v>
      </c>
      <c r="BS54">
        <f t="shared" si="38"/>
        <v>0.55770933772817666</v>
      </c>
      <c r="BT54">
        <f t="shared" si="39"/>
        <v>0.55770933772817666</v>
      </c>
      <c r="BU54">
        <f t="shared" si="40"/>
        <v>0.55770933772817666</v>
      </c>
      <c r="BV54">
        <f t="shared" si="12"/>
        <v>206.89034849164835</v>
      </c>
      <c r="BW54">
        <f t="shared" si="13"/>
        <v>3.9271068244224239</v>
      </c>
      <c r="BX54">
        <f t="shared" si="14"/>
        <v>1589529.882290323</v>
      </c>
      <c r="BY54">
        <f t="shared" si="15"/>
        <v>0.16140141293282731</v>
      </c>
      <c r="BZ54">
        <f t="shared" si="16"/>
        <v>649987.94201896351</v>
      </c>
      <c r="CA54">
        <f t="shared" si="96"/>
        <v>1.6187778227438283E-4</v>
      </c>
      <c r="CB54">
        <f t="shared" si="97"/>
        <v>7.7619901445076432E-6</v>
      </c>
      <c r="CC54">
        <f t="shared" si="98"/>
        <v>-3.888613726691537</v>
      </c>
      <c r="CD54">
        <f t="shared" si="99"/>
        <v>14.866241776312508</v>
      </c>
      <c r="CE54">
        <f t="shared" si="100"/>
        <v>4.5247815476336575E-3</v>
      </c>
      <c r="CF54">
        <f t="shared" si="17"/>
        <v>28.278406214688534</v>
      </c>
      <c r="CG54" s="20">
        <f t="shared" si="18"/>
        <v>98239547905.177322</v>
      </c>
      <c r="CH54" s="33">
        <f t="shared" si="41"/>
        <v>0.20558083027939264</v>
      </c>
      <c r="CI54" s="33">
        <f t="shared" si="118"/>
        <v>41.11616605587853</v>
      </c>
      <c r="CJ54">
        <f t="shared" si="101"/>
        <v>7400</v>
      </c>
      <c r="CK54" s="6">
        <f t="shared" si="119"/>
        <v>1586.2235881345821</v>
      </c>
      <c r="CL54" s="20"/>
      <c r="CM54" s="20"/>
      <c r="CN54" s="20"/>
      <c r="CO54" s="20"/>
      <c r="CP54" s="20"/>
      <c r="CQ54" s="20"/>
      <c r="CR54" s="20"/>
      <c r="CS54" s="25">
        <f t="shared" si="21"/>
        <v>1.3969321005087725</v>
      </c>
      <c r="CT54" s="26">
        <v>0.8</v>
      </c>
      <c r="CU54" s="26">
        <f t="shared" si="102"/>
        <v>0.25930552115694094</v>
      </c>
      <c r="CV54" s="26">
        <f t="shared" si="42"/>
        <v>-9.1273298700121297E-2</v>
      </c>
      <c r="CW54" s="26">
        <f t="shared" si="103"/>
        <v>1.3342035918396456E-2</v>
      </c>
      <c r="CX54" s="26">
        <f t="shared" si="104"/>
        <v>-4.3215569472969227E-5</v>
      </c>
      <c r="CY54" s="26">
        <f t="shared" si="43"/>
        <v>7.1947439387210783E-3</v>
      </c>
      <c r="CZ54" s="26">
        <f t="shared" si="44"/>
        <v>0.95267679873957456</v>
      </c>
      <c r="DA54" s="26">
        <f t="shared" si="45"/>
        <v>0.92896621841103988</v>
      </c>
      <c r="DB54" s="26">
        <f t="shared" si="46"/>
        <v>0.12896621841103983</v>
      </c>
      <c r="DC54" s="26">
        <v>0.85</v>
      </c>
      <c r="DD54" s="26">
        <f t="shared" si="47"/>
        <v>0.24405225520653265</v>
      </c>
      <c r="DE54" s="26">
        <f t="shared" si="48"/>
        <v>-8.5904281129525931E-2</v>
      </c>
      <c r="DF54" s="26">
        <f t="shared" si="49"/>
        <v>1.1818550848129732E-2</v>
      </c>
      <c r="DG54" s="26">
        <f t="shared" si="50"/>
        <v>-3.1915051287339632E-5</v>
      </c>
      <c r="DH54" s="26">
        <f t="shared" si="51"/>
        <v>6.3395497661975801E-3</v>
      </c>
      <c r="DI54" s="26">
        <f t="shared" si="105"/>
        <v>0.95796518418484855</v>
      </c>
      <c r="DJ54" s="26">
        <f t="shared" si="106"/>
        <v>0.93201925272931563</v>
      </c>
      <c r="DK54" s="26">
        <f t="shared" si="107"/>
        <v>8.201925272931565E-2</v>
      </c>
      <c r="DL54" s="26">
        <f t="shared" si="108"/>
        <v>-0.93893931363448491</v>
      </c>
      <c r="DM54" s="26">
        <f t="shared" si="109"/>
        <v>0.93735309251439491</v>
      </c>
      <c r="DN54" s="26">
        <f t="shared" si="52"/>
        <v>0.85</v>
      </c>
      <c r="DO54" s="26">
        <f t="shared" si="53"/>
        <v>0.24405225520653265</v>
      </c>
      <c r="DP54" s="26">
        <f t="shared" si="54"/>
        <v>-8.5904281129525931E-2</v>
      </c>
      <c r="DQ54" s="26">
        <f t="shared" si="55"/>
        <v>1.1818550848129732E-2</v>
      </c>
      <c r="DR54" s="26">
        <f t="shared" si="56"/>
        <v>-3.1915051287339632E-5</v>
      </c>
      <c r="DS54" s="26">
        <f t="shared" si="57"/>
        <v>6.3395497661975801E-3</v>
      </c>
      <c r="DT54" s="26">
        <f t="shared" si="58"/>
        <v>0.95796518418484855</v>
      </c>
      <c r="DU54" s="26">
        <f t="shared" si="59"/>
        <v>0.93201925272931563</v>
      </c>
      <c r="DV54" s="26">
        <f t="shared" si="60"/>
        <v>8.201925272931565E-2</v>
      </c>
      <c r="DW54" s="26">
        <f t="shared" si="61"/>
        <v>0.93735309251439491</v>
      </c>
      <c r="DX54" s="26">
        <f t="shared" si="62"/>
        <v>0.22130872408933458</v>
      </c>
      <c r="DY54" s="26">
        <f t="shared" si="63"/>
        <v>-7.7898755061690569E-2</v>
      </c>
      <c r="DZ54" s="26">
        <f t="shared" si="64"/>
        <v>9.7184196057722733E-3</v>
      </c>
      <c r="EA54" s="26">
        <f t="shared" si="65"/>
        <v>-1.9569245991824223E-5</v>
      </c>
      <c r="EB54" s="26">
        <f t="shared" si="66"/>
        <v>5.1748825608005306E-3</v>
      </c>
      <c r="EC54" s="26">
        <f t="shared" si="67"/>
        <v>0.96530340809266546</v>
      </c>
      <c r="ED54" s="26">
        <f t="shared" si="68"/>
        <v>0.93683456556249356</v>
      </c>
      <c r="EE54" s="26">
        <f t="shared" si="69"/>
        <v>-5.1852695190135467E-4</v>
      </c>
      <c r="EF54" s="26">
        <f t="shared" si="70"/>
        <v>-0.94487530212643112</v>
      </c>
      <c r="EG54" s="26">
        <f t="shared" si="71"/>
        <v>0.93680431433093048</v>
      </c>
      <c r="EK54">
        <f t="shared" si="22"/>
        <v>931.75371103935129</v>
      </c>
      <c r="EU54">
        <f t="shared" si="110"/>
        <v>2.5653766163537051</v>
      </c>
      <c r="EV54">
        <f t="shared" si="72"/>
        <v>3.8279147811227272E-2</v>
      </c>
      <c r="EW54">
        <f t="shared" si="111"/>
        <v>1.0721069475102978</v>
      </c>
      <c r="EX54">
        <f t="shared" si="112"/>
        <v>1.4702384434502391E-2</v>
      </c>
    </row>
    <row r="55" spans="3:154">
      <c r="C55" s="6">
        <f t="shared" si="73"/>
        <v>1586.2235881345821</v>
      </c>
      <c r="D55">
        <v>318.49999999999898</v>
      </c>
      <c r="E55" s="6">
        <f t="shared" si="23"/>
        <v>1627.7935298884036</v>
      </c>
      <c r="F55" s="6">
        <f t="shared" si="24"/>
        <v>-1309.2935298884045</v>
      </c>
      <c r="G55" s="6">
        <f t="shared" si="117"/>
        <v>952.36179406729048</v>
      </c>
      <c r="H55" s="6"/>
      <c r="I55" s="6">
        <f>Sheet10!K55</f>
        <v>2039.6958204571531</v>
      </c>
      <c r="J55" s="6"/>
      <c r="K55" s="6">
        <f t="shared" si="116"/>
        <v>952.36179406729048</v>
      </c>
      <c r="O55">
        <f t="shared" si="25"/>
        <v>134.12988124264709</v>
      </c>
      <c r="Q55">
        <f t="shared" si="26"/>
        <v>1.1432558067294059</v>
      </c>
      <c r="R55">
        <f t="shared" si="27"/>
        <v>1.8906974947635578E-2</v>
      </c>
      <c r="S55">
        <f t="shared" si="28"/>
        <v>5716.2790336470289</v>
      </c>
      <c r="T55">
        <f t="shared" si="74"/>
        <v>32096.906773928069</v>
      </c>
      <c r="U55">
        <f t="shared" si="29"/>
        <v>10953.767162624154</v>
      </c>
      <c r="V55">
        <f t="shared" si="75"/>
        <v>0.87467087071512606</v>
      </c>
      <c r="W55">
        <f t="shared" si="2"/>
        <v>54.006116207951074</v>
      </c>
      <c r="X55">
        <f t="shared" si="113"/>
        <v>1.5967183952099013</v>
      </c>
      <c r="Y55">
        <f t="shared" si="76"/>
        <v>48.635514707970742</v>
      </c>
      <c r="Z55">
        <f t="shared" si="30"/>
        <v>55.602834603160971</v>
      </c>
      <c r="AA55">
        <f t="shared" si="3"/>
        <v>1.1432558067294059</v>
      </c>
      <c r="AB55">
        <f t="shared" si="31"/>
        <v>48.635514707970742</v>
      </c>
      <c r="AG55">
        <f t="shared" si="114"/>
        <v>0.64524091781988369</v>
      </c>
      <c r="AH55">
        <f t="shared" si="115"/>
        <v>0.80595386846621797</v>
      </c>
      <c r="AI55">
        <f t="shared" si="32"/>
        <v>1.0687534556537175</v>
      </c>
      <c r="AJ55">
        <f t="shared" si="4"/>
        <v>0</v>
      </c>
      <c r="AK55">
        <f t="shared" si="5"/>
        <v>1.0687534556537175</v>
      </c>
      <c r="AL55">
        <f t="shared" si="77"/>
        <v>1.0687534556537175</v>
      </c>
      <c r="AM55">
        <f t="shared" si="6"/>
        <v>0</v>
      </c>
      <c r="AN55">
        <f t="shared" si="7"/>
        <v>30</v>
      </c>
      <c r="AO55">
        <f t="shared" si="78"/>
        <v>30</v>
      </c>
      <c r="AQ55">
        <f t="shared" si="79"/>
        <v>1.4278287767125795</v>
      </c>
      <c r="AS55">
        <f t="shared" si="33"/>
        <v>0.93568284044458183</v>
      </c>
      <c r="AU55">
        <f t="shared" si="8"/>
        <v>4.2569745212004593</v>
      </c>
      <c r="AV55">
        <f t="shared" si="9"/>
        <v>1.4527850939309261</v>
      </c>
      <c r="AW55">
        <f t="shared" si="80"/>
        <v>5.7097596151313859</v>
      </c>
      <c r="AX55">
        <f t="shared" si="34"/>
        <v>0.74556107579714681</v>
      </c>
      <c r="AY55">
        <f t="shared" si="81"/>
        <v>0.25443892420285319</v>
      </c>
      <c r="AZ55">
        <f t="shared" si="10"/>
        <v>-20.621941525564264</v>
      </c>
      <c r="BA55">
        <f t="shared" si="82"/>
        <v>0.13</v>
      </c>
      <c r="BB55">
        <f t="shared" si="83"/>
        <v>9.3092113206896538</v>
      </c>
      <c r="BC55">
        <f t="shared" si="84"/>
        <v>3.1769707278250601</v>
      </c>
      <c r="BD55">
        <f t="shared" si="11"/>
        <v>51.300380259224511</v>
      </c>
      <c r="BE55">
        <f t="shared" si="85"/>
        <v>4.9649683363482905E-3</v>
      </c>
      <c r="BF55">
        <f t="shared" si="86"/>
        <v>2.044110200859183E-3</v>
      </c>
      <c r="BG55">
        <f t="shared" si="87"/>
        <v>0.95114618486489455</v>
      </c>
      <c r="BH55">
        <f t="shared" si="88"/>
        <v>2.1491020343518893E-3</v>
      </c>
      <c r="BI55">
        <f t="shared" si="35"/>
        <v>3.5560388589885021E-2</v>
      </c>
      <c r="BJ55">
        <f t="shared" si="36"/>
        <v>130.46977559879429</v>
      </c>
      <c r="BK55">
        <f t="shared" si="89"/>
        <v>2.7255652450293357E-4</v>
      </c>
      <c r="BL55">
        <f t="shared" si="90"/>
        <v>0.36505983506703532</v>
      </c>
      <c r="BM55">
        <f t="shared" si="91"/>
        <v>1.3526838843434004</v>
      </c>
      <c r="BN55">
        <f t="shared" si="92"/>
        <v>0.51949798652455859</v>
      </c>
      <c r="BO55">
        <f t="shared" si="37"/>
        <v>9.2641040998522214E-5</v>
      </c>
      <c r="BP55">
        <f t="shared" si="93"/>
        <v>1.0821400332943565</v>
      </c>
      <c r="BQ55">
        <f t="shared" si="94"/>
        <v>0.9950622742952131</v>
      </c>
      <c r="BR55">
        <f t="shared" si="95"/>
        <v>1.0875098586777587</v>
      </c>
      <c r="BS55">
        <f t="shared" si="38"/>
        <v>0.56495918190870287</v>
      </c>
      <c r="BT55">
        <f t="shared" si="39"/>
        <v>0.56495918190870287</v>
      </c>
      <c r="BU55">
        <f t="shared" si="40"/>
        <v>0.56495918190870287</v>
      </c>
      <c r="BV55">
        <f t="shared" si="12"/>
        <v>207.04014693730164</v>
      </c>
      <c r="BW55">
        <f t="shared" si="13"/>
        <v>3.8140148513628347</v>
      </c>
      <c r="BX55">
        <f t="shared" si="14"/>
        <v>1589806.6432206437</v>
      </c>
      <c r="BY55">
        <f t="shared" si="15"/>
        <v>0.16575217308184562</v>
      </c>
      <c r="BZ55">
        <f t="shared" si="16"/>
        <v>633036.87970806402</v>
      </c>
      <c r="CA55">
        <f t="shared" si="96"/>
        <v>1.6187778227438283E-4</v>
      </c>
      <c r="CB55">
        <f t="shared" si="97"/>
        <v>7.9698358211399668E-6</v>
      </c>
      <c r="CC55">
        <f t="shared" si="98"/>
        <v>-3.8857815907495166</v>
      </c>
      <c r="CD55">
        <f t="shared" si="99"/>
        <v>14.859150040288542</v>
      </c>
      <c r="CE55">
        <f t="shared" si="100"/>
        <v>4.5291016081444946E-3</v>
      </c>
      <c r="CF55">
        <f t="shared" si="17"/>
        <v>28.619198694213342</v>
      </c>
      <c r="CG55" s="20">
        <f t="shared" si="18"/>
        <v>97196243989.728287</v>
      </c>
      <c r="CH55" s="33">
        <f t="shared" si="41"/>
        <v>0.20784970876910713</v>
      </c>
      <c r="CI55" s="33">
        <f t="shared" si="118"/>
        <v>41.569941753821425</v>
      </c>
      <c r="CJ55">
        <f t="shared" si="101"/>
        <v>7600</v>
      </c>
      <c r="CK55" s="6">
        <f t="shared" si="119"/>
        <v>1627.7935298884036</v>
      </c>
      <c r="CL55" s="20"/>
      <c r="CM55" s="20"/>
      <c r="CN55" s="20"/>
      <c r="CO55" s="20"/>
      <c r="CP55" s="20"/>
      <c r="CQ55" s="20"/>
      <c r="CR55" s="20"/>
      <c r="CS55" s="25">
        <f t="shared" si="21"/>
        <v>1.4278287767125795</v>
      </c>
      <c r="CT55" s="26">
        <v>0.8</v>
      </c>
      <c r="CU55" s="26">
        <f t="shared" si="102"/>
        <v>0.26504071667727258</v>
      </c>
      <c r="CV55" s="26">
        <f t="shared" si="42"/>
        <v>-9.3292037875034595E-2</v>
      </c>
      <c r="CW55" s="26">
        <f t="shared" si="103"/>
        <v>1.393874818008449E-2</v>
      </c>
      <c r="CX55" s="26">
        <f t="shared" si="104"/>
        <v>-4.821080762868981E-5</v>
      </c>
      <c r="CY55" s="26">
        <f t="shared" si="43"/>
        <v>7.5320671630089318E-3</v>
      </c>
      <c r="CZ55" s="26">
        <f t="shared" si="44"/>
        <v>0.95061343163849887</v>
      </c>
      <c r="DA55" s="26">
        <f t="shared" si="45"/>
        <v>0.9278550053258382</v>
      </c>
      <c r="DB55" s="26">
        <f t="shared" si="46"/>
        <v>0.12785500532583816</v>
      </c>
      <c r="DC55" s="26">
        <v>0.85</v>
      </c>
      <c r="DD55" s="26">
        <f t="shared" si="47"/>
        <v>0.24945008628449186</v>
      </c>
      <c r="DE55" s="26">
        <f t="shared" si="48"/>
        <v>-8.7804270941209045E-2</v>
      </c>
      <c r="DF55" s="26">
        <f t="shared" si="49"/>
        <v>1.2347126415576573E-2</v>
      </c>
      <c r="DG55" s="26">
        <f t="shared" si="50"/>
        <v>-3.560407549496961E-5</v>
      </c>
      <c r="DH55" s="26">
        <f t="shared" si="51"/>
        <v>6.6352779543618293E-3</v>
      </c>
      <c r="DI55" s="26">
        <f t="shared" si="105"/>
        <v>0.95612705299425782</v>
      </c>
      <c r="DJ55" s="26">
        <f t="shared" si="106"/>
        <v>0.93092262830616423</v>
      </c>
      <c r="DK55" s="26">
        <f t="shared" si="107"/>
        <v>8.0922628306164257E-2</v>
      </c>
      <c r="DL55" s="26">
        <f t="shared" si="108"/>
        <v>-0.9386475403934792</v>
      </c>
      <c r="DM55" s="26">
        <f t="shared" si="109"/>
        <v>0.93621194306037558</v>
      </c>
      <c r="DN55" s="26">
        <f t="shared" si="52"/>
        <v>0.85</v>
      </c>
      <c r="DO55" s="26">
        <f t="shared" si="53"/>
        <v>0.24945008628449186</v>
      </c>
      <c r="DP55" s="26">
        <f t="shared" si="54"/>
        <v>-8.7804270941209045E-2</v>
      </c>
      <c r="DQ55" s="26">
        <f t="shared" si="55"/>
        <v>1.2347126415576573E-2</v>
      </c>
      <c r="DR55" s="26">
        <f t="shared" si="56"/>
        <v>-3.560407549496961E-5</v>
      </c>
      <c r="DS55" s="26">
        <f t="shared" si="57"/>
        <v>6.6352779543618293E-3</v>
      </c>
      <c r="DT55" s="26">
        <f t="shared" si="58"/>
        <v>0.95612705299425782</v>
      </c>
      <c r="DU55" s="26">
        <f t="shared" si="59"/>
        <v>0.93092262830616423</v>
      </c>
      <c r="DV55" s="26">
        <f t="shared" si="60"/>
        <v>8.0922628306164257E-2</v>
      </c>
      <c r="DW55" s="26">
        <f t="shared" si="61"/>
        <v>0.93621194306037558</v>
      </c>
      <c r="DX55" s="26">
        <f t="shared" si="62"/>
        <v>0.22647924427102109</v>
      </c>
      <c r="DY55" s="26">
        <f t="shared" si="63"/>
        <v>-7.971873340566285E-2</v>
      </c>
      <c r="DZ55" s="26">
        <f t="shared" si="64"/>
        <v>1.0177834674227877E-2</v>
      </c>
      <c r="EA55" s="26">
        <f t="shared" si="65"/>
        <v>-2.1964607989799533E-5</v>
      </c>
      <c r="EB55" s="26">
        <f t="shared" si="66"/>
        <v>5.4282511434482197E-3</v>
      </c>
      <c r="EC55" s="26">
        <f t="shared" si="67"/>
        <v>0.96369334341480328</v>
      </c>
      <c r="ED55" s="26">
        <f t="shared" si="68"/>
        <v>0.93571223536987957</v>
      </c>
      <c r="EE55" s="26">
        <f t="shared" si="69"/>
        <v>-4.997076904960096E-4</v>
      </c>
      <c r="EF55" s="26">
        <f t="shared" si="70"/>
        <v>-0.94444381029248925</v>
      </c>
      <c r="EG55" s="26">
        <f t="shared" si="71"/>
        <v>0.93568284044458183</v>
      </c>
      <c r="EK55">
        <f t="shared" si="22"/>
        <v>952.36179406729048</v>
      </c>
      <c r="EU55">
        <f t="shared" si="110"/>
        <v>2.6253124892980044</v>
      </c>
      <c r="EV55">
        <f t="shared" si="72"/>
        <v>3.9173478150485906E-2</v>
      </c>
      <c r="EW55">
        <f t="shared" si="111"/>
        <v>1.0744116929122238</v>
      </c>
      <c r="EX55">
        <f t="shared" si="112"/>
        <v>1.4733990659050658E-2</v>
      </c>
    </row>
    <row r="56" spans="3:154">
      <c r="C56" s="6">
        <f t="shared" si="73"/>
        <v>1627.7935298884036</v>
      </c>
      <c r="D56">
        <v>318.599999999999</v>
      </c>
      <c r="E56" s="6">
        <f t="shared" si="23"/>
        <v>1669.8290303802123</v>
      </c>
      <c r="F56" s="6">
        <f t="shared" si="24"/>
        <v>-1351.2290303802133</v>
      </c>
      <c r="G56" s="6">
        <f t="shared" si="117"/>
        <v>973.19676494420128</v>
      </c>
      <c r="H56" s="6"/>
      <c r="I56" s="6">
        <f>Sheet10!K56</f>
        <v>2105.7688815474821</v>
      </c>
      <c r="J56" s="6"/>
      <c r="K56" s="6">
        <f t="shared" si="116"/>
        <v>973.19676494420128</v>
      </c>
      <c r="O56">
        <f t="shared" si="25"/>
        <v>137.62007418495901</v>
      </c>
      <c r="Q56">
        <f t="shared" si="26"/>
        <v>1.1449193774058248</v>
      </c>
      <c r="R56">
        <f t="shared" si="27"/>
        <v>1.8480067766733825E-2</v>
      </c>
      <c r="S56">
        <f t="shared" si="28"/>
        <v>5724.5968870291244</v>
      </c>
      <c r="T56">
        <f t="shared" si="74"/>
        <v>32143.611520668535</v>
      </c>
      <c r="U56">
        <f t="shared" si="29"/>
        <v>10383.943223412389</v>
      </c>
      <c r="V56">
        <f t="shared" si="75"/>
        <v>0.87427199152171897</v>
      </c>
      <c r="W56">
        <f t="shared" si="2"/>
        <v>54.006116207951074</v>
      </c>
      <c r="X56">
        <f t="shared" si="113"/>
        <v>1.6375194918656018</v>
      </c>
      <c r="Y56">
        <f t="shared" si="76"/>
        <v>48.600483840089112</v>
      </c>
      <c r="Z56">
        <f t="shared" si="30"/>
        <v>55.643635699816677</v>
      </c>
      <c r="AA56">
        <f t="shared" si="3"/>
        <v>1.1449193774058248</v>
      </c>
      <c r="AB56">
        <f t="shared" si="31"/>
        <v>48.600483840089112</v>
      </c>
      <c r="AG56">
        <f t="shared" si="114"/>
        <v>0.64034255555964681</v>
      </c>
      <c r="AH56">
        <f t="shared" si="115"/>
        <v>0.80263484904739069</v>
      </c>
      <c r="AI56">
        <f t="shared" si="32"/>
        <v>1.0584381526631035</v>
      </c>
      <c r="AJ56">
        <f t="shared" si="4"/>
        <v>0</v>
      </c>
      <c r="AK56">
        <f t="shared" si="5"/>
        <v>1.0584381526631035</v>
      </c>
      <c r="AL56">
        <f t="shared" si="77"/>
        <v>1.0584381526631035</v>
      </c>
      <c r="AM56">
        <f t="shared" si="6"/>
        <v>0</v>
      </c>
      <c r="AN56">
        <f t="shared" si="7"/>
        <v>30</v>
      </c>
      <c r="AO56">
        <f t="shared" si="78"/>
        <v>30</v>
      </c>
      <c r="AQ56">
        <f t="shared" si="79"/>
        <v>1.4590656146089973</v>
      </c>
      <c r="AS56">
        <f t="shared" si="33"/>
        <v>0.93456361289414724</v>
      </c>
      <c r="AU56">
        <f t="shared" si="8"/>
        <v>4.2631689161399366</v>
      </c>
      <c r="AV56">
        <f t="shared" si="9"/>
        <v>1.3772100234769424</v>
      </c>
      <c r="AW56">
        <f t="shared" si="80"/>
        <v>5.6403789396168786</v>
      </c>
      <c r="AX56">
        <f t="shared" si="34"/>
        <v>0.75583023087266388</v>
      </c>
      <c r="AY56">
        <f t="shared" si="81"/>
        <v>0.24416976912733612</v>
      </c>
      <c r="AZ56">
        <f t="shared" si="10"/>
        <v>-20.097952147177949</v>
      </c>
      <c r="BA56">
        <f t="shared" si="82"/>
        <v>0.13</v>
      </c>
      <c r="BB56">
        <f t="shared" si="83"/>
        <v>9.3210781228686912</v>
      </c>
      <c r="BC56">
        <f t="shared" si="84"/>
        <v>3.0111596497681523</v>
      </c>
      <c r="BD56">
        <f t="shared" si="11"/>
        <v>51.281901781400322</v>
      </c>
      <c r="BE56">
        <f t="shared" si="85"/>
        <v>4.9179336840587421E-3</v>
      </c>
      <c r="BF56">
        <f t="shared" si="86"/>
        <v>2.0428872204408064E-3</v>
      </c>
      <c r="BG56">
        <f t="shared" si="87"/>
        <v>0.95160052351857205</v>
      </c>
      <c r="BH56">
        <f t="shared" si="88"/>
        <v>2.1467907698150147E-3</v>
      </c>
      <c r="BI56">
        <f t="shared" si="35"/>
        <v>3.5567426374591669E-2</v>
      </c>
      <c r="BJ56">
        <f t="shared" si="36"/>
        <v>126.46425232667823</v>
      </c>
      <c r="BK56">
        <f t="shared" si="89"/>
        <v>2.8124490296843E-4</v>
      </c>
      <c r="BL56">
        <f t="shared" si="90"/>
        <v>0.37832970326766585</v>
      </c>
      <c r="BM56">
        <f t="shared" si="91"/>
        <v>1.3656911384461212</v>
      </c>
      <c r="BN56">
        <f t="shared" si="92"/>
        <v>0.5263310293387804</v>
      </c>
      <c r="BO56">
        <f t="shared" si="37"/>
        <v>8.7556415550412385E-5</v>
      </c>
      <c r="BP56">
        <f t="shared" si="93"/>
        <v>1.0824935518967826</v>
      </c>
      <c r="BQ56">
        <f t="shared" si="94"/>
        <v>0.995332607441201</v>
      </c>
      <c r="BR56">
        <f t="shared" si="95"/>
        <v>1.0875696664652179</v>
      </c>
      <c r="BS56">
        <f t="shared" si="38"/>
        <v>0.57242166202827227</v>
      </c>
      <c r="BT56">
        <f t="shared" si="39"/>
        <v>0.57242166202827227</v>
      </c>
      <c r="BU56">
        <f t="shared" si="40"/>
        <v>0.57242166202827227</v>
      </c>
      <c r="BV56">
        <f t="shared" si="12"/>
        <v>207.19207201642919</v>
      </c>
      <c r="BW56">
        <f t="shared" si="13"/>
        <v>3.6992083562356206</v>
      </c>
      <c r="BX56">
        <f t="shared" si="14"/>
        <v>1590086.5114050328</v>
      </c>
      <c r="BY56">
        <f t="shared" si="15"/>
        <v>0.17034890497741723</v>
      </c>
      <c r="BZ56">
        <f t="shared" si="16"/>
        <v>616063.30704999017</v>
      </c>
      <c r="CA56">
        <f t="shared" si="96"/>
        <v>1.6187778227438283E-4</v>
      </c>
      <c r="CB56">
        <f t="shared" si="97"/>
        <v>8.1894181040563246E-6</v>
      </c>
      <c r="CC56">
        <f t="shared" si="98"/>
        <v>-3.8828175376932865</v>
      </c>
      <c r="CD56">
        <f t="shared" si="99"/>
        <v>14.851698579162212</v>
      </c>
      <c r="CE56">
        <f t="shared" si="100"/>
        <v>4.5336474707737655E-3</v>
      </c>
      <c r="CF56">
        <f t="shared" si="17"/>
        <v>28.968452053582872</v>
      </c>
      <c r="CG56" s="20">
        <f t="shared" si="18"/>
        <v>96154638317.500595</v>
      </c>
      <c r="CH56" s="33">
        <f t="shared" si="41"/>
        <v>0.21017750245904332</v>
      </c>
      <c r="CI56" s="33">
        <f t="shared" si="118"/>
        <v>42.035500491808662</v>
      </c>
      <c r="CJ56">
        <f t="shared" si="101"/>
        <v>7800</v>
      </c>
      <c r="CK56" s="6">
        <f t="shared" si="119"/>
        <v>1669.8290303802123</v>
      </c>
      <c r="CL56" s="20"/>
      <c r="CM56" s="20"/>
      <c r="CN56" s="20"/>
      <c r="CO56" s="20"/>
      <c r="CP56" s="20"/>
      <c r="CQ56" s="20"/>
      <c r="CR56" s="20"/>
      <c r="CS56" s="25">
        <f t="shared" si="21"/>
        <v>1.4590656146089973</v>
      </c>
      <c r="CT56" s="26">
        <v>0.8</v>
      </c>
      <c r="CU56" s="26">
        <f t="shared" si="102"/>
        <v>0.27083905471179515</v>
      </c>
      <c r="CV56" s="26">
        <f t="shared" si="42"/>
        <v>-9.5333002668333167E-2</v>
      </c>
      <c r="CW56" s="26">
        <f t="shared" si="103"/>
        <v>1.4555299840376752E-2</v>
      </c>
      <c r="CX56" s="26">
        <f t="shared" si="104"/>
        <v>-5.3720230503800984E-5</v>
      </c>
      <c r="CY56" s="26">
        <f t="shared" si="43"/>
        <v>7.8820036184700966E-3</v>
      </c>
      <c r="CZ56" s="26">
        <f t="shared" si="44"/>
        <v>0.94848615622407562</v>
      </c>
      <c r="DA56" s="26">
        <f t="shared" si="45"/>
        <v>0.92675198871797426</v>
      </c>
      <c r="DB56" s="26">
        <f t="shared" si="46"/>
        <v>0.12675198871797422</v>
      </c>
      <c r="DC56" s="26">
        <v>0.85</v>
      </c>
      <c r="DD56" s="26">
        <f t="shared" si="47"/>
        <v>0.25490734561110134</v>
      </c>
      <c r="DE56" s="26">
        <f t="shared" si="48"/>
        <v>-8.972517898196064E-2</v>
      </c>
      <c r="DF56" s="26">
        <f t="shared" si="49"/>
        <v>1.2893275983171106E-2</v>
      </c>
      <c r="DG56" s="26">
        <f t="shared" si="50"/>
        <v>-3.9672829320666565E-5</v>
      </c>
      <c r="DH56" s="26">
        <f t="shared" si="51"/>
        <v>6.9419353984788721E-3</v>
      </c>
      <c r="DI56" s="26">
        <f t="shared" si="105"/>
        <v>0.95423151264691419</v>
      </c>
      <c r="DJ56" s="26">
        <f t="shared" si="106"/>
        <v>0.92983198334651884</v>
      </c>
      <c r="DK56" s="26">
        <f t="shared" si="107"/>
        <v>7.9831983346518864E-2</v>
      </c>
      <c r="DL56" s="26">
        <f t="shared" si="108"/>
        <v>-0.93840010742910829</v>
      </c>
      <c r="DM56" s="26">
        <f t="shared" si="109"/>
        <v>0.93507243628224945</v>
      </c>
      <c r="DN56" s="26">
        <f t="shared" si="52"/>
        <v>0.85</v>
      </c>
      <c r="DO56" s="26">
        <f t="shared" si="53"/>
        <v>0.25490734561110134</v>
      </c>
      <c r="DP56" s="26">
        <f t="shared" si="54"/>
        <v>-8.972517898196064E-2</v>
      </c>
      <c r="DQ56" s="26">
        <f t="shared" si="55"/>
        <v>1.2893275983171106E-2</v>
      </c>
      <c r="DR56" s="26">
        <f t="shared" si="56"/>
        <v>-3.9672829320666565E-5</v>
      </c>
      <c r="DS56" s="26">
        <f t="shared" si="57"/>
        <v>6.9419353984788721E-3</v>
      </c>
      <c r="DT56" s="26">
        <f t="shared" si="58"/>
        <v>0.95423151264691419</v>
      </c>
      <c r="DU56" s="26">
        <f t="shared" si="59"/>
        <v>0.92983198334651884</v>
      </c>
      <c r="DV56" s="26">
        <f t="shared" si="60"/>
        <v>7.9831983346518864E-2</v>
      </c>
      <c r="DW56" s="26">
        <f t="shared" si="61"/>
        <v>0.93507243628224945</v>
      </c>
      <c r="DX56" s="26">
        <f t="shared" si="62"/>
        <v>0.23171599906302276</v>
      </c>
      <c r="DY56" s="26">
        <f t="shared" si="63"/>
        <v>-8.1562025759088566E-2</v>
      </c>
      <c r="DZ56" s="26">
        <f t="shared" si="64"/>
        <v>1.0653949157509878E-2</v>
      </c>
      <c r="EA56" s="26">
        <f t="shared" si="65"/>
        <v>-2.462416578136881E-5</v>
      </c>
      <c r="EB56" s="26">
        <f t="shared" si="66"/>
        <v>5.691661908986209E-3</v>
      </c>
      <c r="EC56" s="26">
        <f t="shared" si="67"/>
        <v>0.96202758764313789</v>
      </c>
      <c r="ED56" s="26">
        <f t="shared" si="68"/>
        <v>0.93459208334018506</v>
      </c>
      <c r="EE56" s="26">
        <f t="shared" si="69"/>
        <v>-4.8035294206438817E-4</v>
      </c>
      <c r="EF56" s="26">
        <f t="shared" si="70"/>
        <v>-0.94404650669844015</v>
      </c>
      <c r="EG56" s="26">
        <f t="shared" si="71"/>
        <v>0.93456361289414724</v>
      </c>
      <c r="EK56">
        <f t="shared" si="22"/>
        <v>973.19676494420128</v>
      </c>
      <c r="EU56">
        <f t="shared" si="110"/>
        <v>2.6860161436354471</v>
      </c>
      <c r="EV56">
        <f t="shared" si="72"/>
        <v>4.0079264904076643E-2</v>
      </c>
      <c r="EW56">
        <f t="shared" si="111"/>
        <v>1.076768039229433</v>
      </c>
      <c r="EX56">
        <f t="shared" si="112"/>
        <v>1.4766304514955505E-2</v>
      </c>
    </row>
    <row r="57" spans="3:154">
      <c r="C57" s="6">
        <f t="shared" si="73"/>
        <v>1669.8290303802123</v>
      </c>
      <c r="D57">
        <v>318.69999999999902</v>
      </c>
      <c r="E57" s="6">
        <f t="shared" si="23"/>
        <v>1712.342901011024</v>
      </c>
      <c r="F57" s="6">
        <f t="shared" si="24"/>
        <v>-1393.6429010110251</v>
      </c>
      <c r="G57" s="6">
        <f t="shared" si="117"/>
        <v>994.26451519010561</v>
      </c>
      <c r="H57" s="6"/>
      <c r="I57" s="6">
        <f>Sheet10!K57</f>
        <v>2171.6839037792438</v>
      </c>
      <c r="J57" s="6"/>
      <c r="K57" s="6">
        <f t="shared" si="116"/>
        <v>994.26451519010561</v>
      </c>
      <c r="O57">
        <f t="shared" si="25"/>
        <v>141.16349780426674</v>
      </c>
      <c r="Q57">
        <f t="shared" si="26"/>
        <v>1.1466083200300987</v>
      </c>
      <c r="R57">
        <f t="shared" si="27"/>
        <v>1.8066875461021922E-2</v>
      </c>
      <c r="S57">
        <f t="shared" si="28"/>
        <v>5733.0416001504937</v>
      </c>
      <c r="T57">
        <f t="shared" si="74"/>
        <v>32191.028584845022</v>
      </c>
      <c r="U57">
        <f t="shared" si="29"/>
        <v>9831.677653917759</v>
      </c>
      <c r="V57">
        <f t="shared" si="75"/>
        <v>0.87386702882236955</v>
      </c>
      <c r="W57">
        <f t="shared" si="2"/>
        <v>54.006116207951074</v>
      </c>
      <c r="X57">
        <f t="shared" si="113"/>
        <v>1.6789041003637162</v>
      </c>
      <c r="Y57">
        <f t="shared" si="76"/>
        <v>48.564988876805856</v>
      </c>
      <c r="Z57">
        <f t="shared" si="30"/>
        <v>55.68502030831479</v>
      </c>
      <c r="AA57">
        <f t="shared" si="3"/>
        <v>1.1466083200300987</v>
      </c>
      <c r="AB57">
        <f t="shared" si="31"/>
        <v>48.564988876805856</v>
      </c>
      <c r="AG57">
        <f t="shared" si="114"/>
        <v>0.6354797480279023</v>
      </c>
      <c r="AH57">
        <f t="shared" si="115"/>
        <v>0.79931988649307295</v>
      </c>
      <c r="AI57">
        <f t="shared" si="32"/>
        <v>1.0482223817693779</v>
      </c>
      <c r="AJ57">
        <f t="shared" si="4"/>
        <v>0</v>
      </c>
      <c r="AK57">
        <f t="shared" si="5"/>
        <v>1.0482223817693779</v>
      </c>
      <c r="AL57">
        <f t="shared" si="77"/>
        <v>1.0482223817693779</v>
      </c>
      <c r="AM57">
        <f t="shared" si="6"/>
        <v>0</v>
      </c>
      <c r="AN57">
        <f t="shared" si="7"/>
        <v>30</v>
      </c>
      <c r="AO57">
        <f t="shared" si="78"/>
        <v>30</v>
      </c>
      <c r="AQ57">
        <f t="shared" si="79"/>
        <v>1.4906514470616277</v>
      </c>
      <c r="AS57">
        <f t="shared" si="33"/>
        <v>0.93344695340121486</v>
      </c>
      <c r="AU57">
        <f t="shared" si="8"/>
        <v>4.2694577848926532</v>
      </c>
      <c r="AV57">
        <f t="shared" si="9"/>
        <v>1.3039636986882692</v>
      </c>
      <c r="AW57">
        <f t="shared" si="80"/>
        <v>5.5734214835809226</v>
      </c>
      <c r="AX57">
        <f t="shared" si="34"/>
        <v>0.76603892195670209</v>
      </c>
      <c r="AY57">
        <f t="shared" si="81"/>
        <v>0.23396107804329791</v>
      </c>
      <c r="AZ57">
        <f t="shared" si="10"/>
        <v>-19.598338188184968</v>
      </c>
      <c r="BA57">
        <f t="shared" si="82"/>
        <v>0.13</v>
      </c>
      <c r="BB57">
        <f t="shared" si="83"/>
        <v>9.3331233610542483</v>
      </c>
      <c r="BC57">
        <f t="shared" si="84"/>
        <v>2.8504917184700962</v>
      </c>
      <c r="BD57">
        <f t="shared" si="11"/>
        <v>51.263171703534788</v>
      </c>
      <c r="BE57">
        <f t="shared" si="85"/>
        <v>4.8713567445051245E-3</v>
      </c>
      <c r="BF57">
        <f t="shared" si="86"/>
        <v>2.0416735666589107E-3</v>
      </c>
      <c r="BG57">
        <f t="shared" si="87"/>
        <v>0.95205060633773397</v>
      </c>
      <c r="BH57">
        <f t="shared" si="88"/>
        <v>2.1445010938154268E-3</v>
      </c>
      <c r="BI57">
        <f t="shared" si="35"/>
        <v>3.5575404937285157E-2</v>
      </c>
      <c r="BJ57">
        <f t="shared" si="36"/>
        <v>122.49435689218551</v>
      </c>
      <c r="BK57">
        <f t="shared" si="89"/>
        <v>2.9042484764091759E-4</v>
      </c>
      <c r="BL57">
        <f t="shared" si="90"/>
        <v>0.39247000497813006</v>
      </c>
      <c r="BM57">
        <f t="shared" si="91"/>
        <v>1.3795527647538917</v>
      </c>
      <c r="BN57">
        <f t="shared" si="92"/>
        <v>0.5333767459256914</v>
      </c>
      <c r="BO57">
        <f t="shared" si="37"/>
        <v>8.2650035991862244E-5</v>
      </c>
      <c r="BP57">
        <f t="shared" si="93"/>
        <v>1.0828347918654078</v>
      </c>
      <c r="BQ57">
        <f t="shared" si="94"/>
        <v>0.99559353812804252</v>
      </c>
      <c r="BR57">
        <f t="shared" si="95"/>
        <v>1.0876273804482499</v>
      </c>
      <c r="BS57">
        <f t="shared" si="38"/>
        <v>0.58011515296317151</v>
      </c>
      <c r="BT57">
        <f t="shared" si="39"/>
        <v>0.58011515296317151</v>
      </c>
      <c r="BU57">
        <f t="shared" si="40"/>
        <v>0.58011515296317151</v>
      </c>
      <c r="BV57">
        <f t="shared" si="12"/>
        <v>207.34616983330386</v>
      </c>
      <c r="BW57">
        <f t="shared" si="13"/>
        <v>3.5826472115633496</v>
      </c>
      <c r="BX57">
        <f t="shared" si="14"/>
        <v>1590369.5319075712</v>
      </c>
      <c r="BY57">
        <f t="shared" si="15"/>
        <v>0.17521766776882586</v>
      </c>
      <c r="BZ57">
        <f t="shared" si="16"/>
        <v>599051.39956767904</v>
      </c>
      <c r="CA57">
        <f t="shared" si="96"/>
        <v>1.6187778227438283E-4</v>
      </c>
      <c r="CB57">
        <f t="shared" si="97"/>
        <v>8.4219818260019083E-6</v>
      </c>
      <c r="CC57">
        <f t="shared" si="98"/>
        <v>-3.8797088790574592</v>
      </c>
      <c r="CD57">
        <f t="shared" si="99"/>
        <v>14.843851665566817</v>
      </c>
      <c r="CE57">
        <f t="shared" si="100"/>
        <v>4.5384419868912699E-3</v>
      </c>
      <c r="CF57">
        <f t="shared" si="17"/>
        <v>29.326921805914512</v>
      </c>
      <c r="CG57" s="20">
        <f t="shared" si="18"/>
        <v>95113612028.246185</v>
      </c>
      <c r="CH57" s="33">
        <f t="shared" si="41"/>
        <v>0.21256935315405825</v>
      </c>
      <c r="CI57" s="33">
        <f t="shared" si="118"/>
        <v>42.513870630811653</v>
      </c>
      <c r="CJ57">
        <f t="shared" si="101"/>
        <v>8000</v>
      </c>
      <c r="CK57" s="6">
        <f t="shared" si="119"/>
        <v>1712.342901011024</v>
      </c>
      <c r="CL57" s="20"/>
      <c r="CM57" s="20"/>
      <c r="CN57" s="20"/>
      <c r="CO57" s="20"/>
      <c r="CP57" s="20"/>
      <c r="CQ57" s="20"/>
      <c r="CR57" s="20"/>
      <c r="CS57" s="25">
        <f t="shared" si="21"/>
        <v>1.4906514470616277</v>
      </c>
      <c r="CT57" s="26">
        <v>0.8</v>
      </c>
      <c r="CU57" s="26">
        <f t="shared" si="102"/>
        <v>0.27670217486081466</v>
      </c>
      <c r="CV57" s="26">
        <f t="shared" si="42"/>
        <v>-9.7396770205131072E-2</v>
      </c>
      <c r="CW57" s="26">
        <f t="shared" si="103"/>
        <v>1.5192306831257532E-2</v>
      </c>
      <c r="CX57" s="26">
        <f t="shared" si="104"/>
        <v>-5.9792165714783089E-5</v>
      </c>
      <c r="CY57" s="26">
        <f t="shared" si="43"/>
        <v>8.2450422226976895E-3</v>
      </c>
      <c r="CZ57" s="26">
        <f t="shared" si="44"/>
        <v>0.94629330400681133</v>
      </c>
      <c r="DA57" s="26">
        <f t="shared" si="45"/>
        <v>0.92565755703843355</v>
      </c>
      <c r="DB57" s="26">
        <f t="shared" si="46"/>
        <v>0.12565755703843351</v>
      </c>
      <c r="DC57" s="26">
        <v>0.85</v>
      </c>
      <c r="DD57" s="26">
        <f t="shared" si="47"/>
        <v>0.26042557633959029</v>
      </c>
      <c r="DE57" s="26">
        <f t="shared" si="48"/>
        <v>-9.1667548428358669E-2</v>
      </c>
      <c r="DF57" s="26">
        <f t="shared" si="49"/>
        <v>1.345754515156377E-2</v>
      </c>
      <c r="DG57" s="26">
        <f t="shared" si="50"/>
        <v>-4.415700310421713E-5</v>
      </c>
      <c r="DH57" s="26">
        <f t="shared" si="51"/>
        <v>7.2599377773809948E-3</v>
      </c>
      <c r="DI57" s="26">
        <f t="shared" si="105"/>
        <v>0.95227703091225779</v>
      </c>
      <c r="DJ57" s="26">
        <f t="shared" si="106"/>
        <v>0.92874762571756142</v>
      </c>
      <c r="DK57" s="26">
        <f t="shared" si="107"/>
        <v>7.8747625717561442E-2</v>
      </c>
      <c r="DL57" s="26">
        <f t="shared" si="108"/>
        <v>-0.93819862641744256</v>
      </c>
      <c r="DM57" s="26">
        <f t="shared" si="109"/>
        <v>0.93393491900351966</v>
      </c>
      <c r="DN57" s="26">
        <f t="shared" si="52"/>
        <v>0.85</v>
      </c>
      <c r="DO57" s="26">
        <f t="shared" si="53"/>
        <v>0.26042557633959029</v>
      </c>
      <c r="DP57" s="26">
        <f t="shared" si="54"/>
        <v>-9.1667548428358669E-2</v>
      </c>
      <c r="DQ57" s="26">
        <f t="shared" si="55"/>
        <v>1.345754515156377E-2</v>
      </c>
      <c r="DR57" s="26">
        <f t="shared" si="56"/>
        <v>-4.415700310421713E-5</v>
      </c>
      <c r="DS57" s="26">
        <f t="shared" si="57"/>
        <v>7.2599377773809939E-3</v>
      </c>
      <c r="DT57" s="26">
        <f t="shared" si="58"/>
        <v>0.95227703091225779</v>
      </c>
      <c r="DU57" s="26">
        <f t="shared" si="59"/>
        <v>0.92874762571756142</v>
      </c>
      <c r="DV57" s="26">
        <f t="shared" si="60"/>
        <v>7.8747625717561442E-2</v>
      </c>
      <c r="DW57" s="26">
        <f t="shared" si="61"/>
        <v>0.93393491900351966</v>
      </c>
      <c r="DX57" s="26">
        <f t="shared" si="62"/>
        <v>0.23702051972190741</v>
      </c>
      <c r="DY57" s="26">
        <f t="shared" si="63"/>
        <v>-8.3429171111023867E-2</v>
      </c>
      <c r="DZ57" s="26">
        <f t="shared" si="64"/>
        <v>1.1147320037913831E-2</v>
      </c>
      <c r="EA57" s="26">
        <f t="shared" si="65"/>
        <v>-2.7574722536056377E-5</v>
      </c>
      <c r="EB57" s="26">
        <f t="shared" si="66"/>
        <v>5.9655136830509044E-3</v>
      </c>
      <c r="EC57" s="26">
        <f t="shared" si="67"/>
        <v>0.96030449549900598</v>
      </c>
      <c r="ED57" s="26">
        <f t="shared" si="68"/>
        <v>0.93347443325722057</v>
      </c>
      <c r="EE57" s="26">
        <f t="shared" si="69"/>
        <v>-4.6048574629908856E-4</v>
      </c>
      <c r="EF57" s="26">
        <f t="shared" si="70"/>
        <v>-0.94368485016991632</v>
      </c>
      <c r="EG57" s="26">
        <f t="shared" si="71"/>
        <v>0.93344695340121486</v>
      </c>
      <c r="EK57">
        <f t="shared" si="22"/>
        <v>994.26451519010561</v>
      </c>
      <c r="EU57">
        <f t="shared" si="110"/>
        <v>2.747505329456132</v>
      </c>
      <c r="EV57">
        <f t="shared" si="72"/>
        <v>4.0996772929142972E-2</v>
      </c>
      <c r="EW57">
        <f t="shared" si="111"/>
        <v>1.0791773826399647</v>
      </c>
      <c r="EX57">
        <f t="shared" si="112"/>
        <v>1.4799345148764131E-2</v>
      </c>
    </row>
    <row r="58" spans="3:154">
      <c r="C58" s="6"/>
      <c r="E58" s="6"/>
      <c r="F58" s="6"/>
      <c r="G58" s="6"/>
      <c r="H58" s="6"/>
      <c r="I58" s="6"/>
      <c r="J58" s="6"/>
      <c r="K58" s="6"/>
      <c r="CG58" s="20"/>
      <c r="CH58" s="33"/>
      <c r="CI58" s="33"/>
      <c r="CK58" s="6"/>
      <c r="CL58" s="20"/>
      <c r="CM58" s="20"/>
      <c r="CN58" s="20"/>
      <c r="CO58" s="20"/>
      <c r="CP58" s="20"/>
      <c r="CQ58" s="20"/>
      <c r="CR58" s="20"/>
      <c r="CS58" s="25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</row>
    <row r="59" spans="3:154">
      <c r="C59" s="6"/>
      <c r="E59" s="6"/>
      <c r="F59" s="6"/>
      <c r="G59" s="6"/>
      <c r="H59" s="6"/>
      <c r="I59" s="6"/>
      <c r="J59" s="6"/>
      <c r="K59" s="6"/>
      <c r="CG59" s="20"/>
      <c r="CH59" s="33"/>
      <c r="CI59" s="33"/>
      <c r="CK59" s="6"/>
      <c r="CL59" s="20"/>
      <c r="CM59" s="20"/>
      <c r="CN59" s="20"/>
      <c r="CO59" s="20"/>
      <c r="CP59" s="20"/>
      <c r="CQ59" s="20"/>
      <c r="CR59" s="20"/>
      <c r="CS59" s="25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</row>
    <row r="60" spans="3:154">
      <c r="C60" s="6"/>
      <c r="E60" s="6"/>
      <c r="F60" s="6"/>
      <c r="G60" s="6"/>
      <c r="H60" s="6"/>
      <c r="I60" s="6"/>
      <c r="J60" s="6"/>
      <c r="K60" s="6"/>
      <c r="CG60" s="20"/>
      <c r="CH60" s="33"/>
      <c r="CI60" s="33"/>
      <c r="CK60" s="6"/>
      <c r="CL60" s="20"/>
      <c r="CM60" s="20"/>
      <c r="CN60" s="20"/>
      <c r="CO60" s="20"/>
      <c r="CP60" s="20"/>
      <c r="CQ60" s="20"/>
      <c r="CR60" s="20"/>
      <c r="CS60" s="25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</row>
    <row r="61" spans="3:154">
      <c r="C61" s="6"/>
      <c r="E61" s="6"/>
      <c r="F61" s="6"/>
      <c r="G61" s="6"/>
      <c r="H61" s="6"/>
      <c r="I61" s="6"/>
      <c r="J61" s="6"/>
      <c r="K61" s="6"/>
      <c r="CG61" s="20"/>
      <c r="CH61" s="33"/>
      <c r="CI61" s="33"/>
      <c r="CK61" s="6"/>
      <c r="CL61" s="20"/>
      <c r="CM61" s="20"/>
      <c r="CN61" s="20"/>
      <c r="CO61" s="20"/>
      <c r="CP61" s="20"/>
      <c r="CQ61" s="20"/>
      <c r="CR61" s="20"/>
      <c r="CS61" s="25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</row>
    <row r="62" spans="3:154">
      <c r="C62" s="6"/>
      <c r="E62" s="6"/>
      <c r="F62" s="6"/>
      <c r="G62" s="6"/>
      <c r="H62" s="6"/>
      <c r="I62" s="6"/>
      <c r="J62" s="6"/>
      <c r="K62" s="6"/>
      <c r="CG62" s="20"/>
      <c r="CH62" s="33"/>
      <c r="CI62" s="33"/>
      <c r="CK62" s="6"/>
      <c r="CL62" s="20"/>
      <c r="CM62" s="20"/>
      <c r="CN62" s="20"/>
      <c r="CO62" s="20"/>
      <c r="CP62" s="20"/>
      <c r="CQ62" s="20"/>
      <c r="CR62" s="20"/>
      <c r="CS62" s="25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</row>
    <row r="63" spans="3:154">
      <c r="C63" s="6"/>
      <c r="E63" s="6"/>
      <c r="F63" s="6"/>
      <c r="G63" s="6"/>
      <c r="H63" s="6"/>
      <c r="I63" s="6"/>
      <c r="J63" s="6"/>
      <c r="K63" s="6"/>
      <c r="CG63" s="20"/>
      <c r="CH63" s="33"/>
      <c r="CI63" s="33"/>
      <c r="CK63" s="6"/>
      <c r="CL63" s="20"/>
      <c r="CM63" s="20"/>
      <c r="CN63" s="20"/>
      <c r="CO63" s="20"/>
      <c r="CP63" s="20"/>
      <c r="CQ63" s="20"/>
      <c r="CR63" s="20"/>
      <c r="CS63" s="25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</row>
    <row r="64" spans="3:154">
      <c r="C64" s="6"/>
      <c r="E64" s="6"/>
      <c r="F64" s="6"/>
      <c r="G64" s="6"/>
      <c r="H64" s="6"/>
      <c r="I64" s="6"/>
      <c r="J64" s="6"/>
      <c r="K64" s="6"/>
      <c r="CG64" s="20"/>
      <c r="CH64" s="33"/>
      <c r="CI64" s="33"/>
      <c r="CK64" s="6"/>
      <c r="CL64" s="20"/>
      <c r="CM64" s="20"/>
      <c r="CN64" s="20"/>
      <c r="CO64" s="20"/>
      <c r="CP64" s="20"/>
      <c r="CQ64" s="20"/>
      <c r="CR64" s="20"/>
      <c r="CS64" s="25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</row>
    <row r="65" spans="3:137">
      <c r="C65" s="6"/>
      <c r="E65" s="6"/>
      <c r="F65" s="6"/>
      <c r="G65" s="6"/>
      <c r="H65" s="6"/>
      <c r="I65" s="6"/>
      <c r="J65" s="6"/>
      <c r="K65" s="6"/>
      <c r="CG65" s="20"/>
      <c r="CH65" s="33"/>
      <c r="CI65" s="33"/>
      <c r="CK65" s="6"/>
      <c r="CL65" s="20"/>
      <c r="CM65" s="20"/>
      <c r="CN65" s="20"/>
      <c r="CO65" s="20"/>
      <c r="CP65" s="20"/>
      <c r="CQ65" s="20"/>
      <c r="CR65" s="20"/>
      <c r="CS65" s="25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</row>
    <row r="66" spans="3:137">
      <c r="C66" s="6"/>
      <c r="E66" s="6"/>
      <c r="F66" s="6"/>
      <c r="G66" s="6"/>
      <c r="H66" s="6"/>
      <c r="I66" s="6"/>
      <c r="J66" s="6"/>
      <c r="K66" s="6"/>
      <c r="CG66" s="20"/>
      <c r="CH66" s="33"/>
      <c r="CI66" s="33"/>
      <c r="CK66" s="6"/>
      <c r="CL66" s="20"/>
      <c r="CM66" s="20"/>
      <c r="CN66" s="20"/>
      <c r="CO66" s="20"/>
      <c r="CP66" s="20"/>
      <c r="CQ66" s="20"/>
      <c r="CR66" s="20"/>
      <c r="CS66" s="25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</row>
    <row r="67" spans="3:137">
      <c r="C67" s="6"/>
      <c r="E67" s="6"/>
      <c r="F67" s="6"/>
      <c r="G67" s="6"/>
      <c r="H67" s="6"/>
      <c r="I67" s="6"/>
      <c r="J67" s="6"/>
      <c r="K67" s="6"/>
      <c r="CG67" s="20"/>
      <c r="CH67" s="33"/>
      <c r="CI67" s="33"/>
      <c r="CK67" s="6"/>
      <c r="CL67" s="20"/>
      <c r="CM67" s="20"/>
      <c r="CN67" s="20"/>
      <c r="CO67" s="20"/>
      <c r="CP67" s="20"/>
      <c r="CQ67" s="20"/>
      <c r="CR67" s="20"/>
      <c r="CS67" s="25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</row>
    <row r="68" spans="3:137">
      <c r="C68" s="6"/>
      <c r="E68" s="6"/>
      <c r="F68" s="6"/>
      <c r="G68" s="6"/>
      <c r="H68" s="6"/>
      <c r="I68" s="6"/>
      <c r="J68" s="6"/>
      <c r="K68" s="6"/>
      <c r="CG68" s="20"/>
      <c r="CH68" s="33"/>
      <c r="CI68" s="33"/>
      <c r="CK68" s="6"/>
      <c r="CL68" s="20"/>
      <c r="CM68" s="20"/>
      <c r="CN68" s="20"/>
      <c r="CO68" s="20"/>
      <c r="CP68" s="20"/>
      <c r="CQ68" s="20"/>
      <c r="CR68" s="20"/>
      <c r="CS68" s="25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</row>
    <row r="69" spans="3:137">
      <c r="E69" s="6"/>
      <c r="F69" s="6"/>
      <c r="K69" s="6"/>
      <c r="CG69" s="20"/>
      <c r="CH69" s="33"/>
      <c r="CI69" s="33"/>
      <c r="CK69" s="6"/>
      <c r="CS69" s="25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</row>
    <row r="70" spans="3:137">
      <c r="E70" s="6"/>
      <c r="F70" s="6"/>
      <c r="K70" s="6"/>
      <c r="CG70" s="20"/>
      <c r="CH70" s="33"/>
      <c r="CI70" s="33"/>
      <c r="CK70" s="6"/>
      <c r="CS70" s="25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</row>
    <row r="71" spans="3:137">
      <c r="E71" s="6"/>
      <c r="F71" s="6"/>
      <c r="K71" s="6"/>
      <c r="CG71" s="20"/>
      <c r="CH71" s="33"/>
      <c r="CI71" s="33"/>
      <c r="CK71" s="6"/>
      <c r="CS71" s="25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</row>
    <row r="72" spans="3:137">
      <c r="E72" s="6"/>
      <c r="F72" s="6"/>
      <c r="K72" s="6"/>
      <c r="CG72" s="20"/>
      <c r="CH72" s="33"/>
      <c r="CI72" s="33"/>
      <c r="CK72" s="6"/>
      <c r="CS72" s="25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</row>
    <row r="73" spans="3:137">
      <c r="E73" s="6"/>
      <c r="F73" s="6"/>
      <c r="K73" s="6"/>
      <c r="CG73" s="20"/>
      <c r="CH73" s="33"/>
      <c r="CI73" s="33"/>
      <c r="CK73" s="6"/>
      <c r="CS73" s="25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</row>
    <row r="74" spans="3:137">
      <c r="E74" s="6"/>
      <c r="F74" s="6"/>
      <c r="K74" s="6"/>
      <c r="CG74" s="20"/>
      <c r="CH74" s="33"/>
      <c r="CI74" s="33"/>
      <c r="CK74" s="6"/>
      <c r="CS74" s="25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</row>
    <row r="75" spans="3:137">
      <c r="E75" s="6"/>
      <c r="F75" s="6"/>
      <c r="K75" s="6"/>
      <c r="CG75" s="20"/>
      <c r="CH75" s="33"/>
      <c r="CI75" s="33"/>
      <c r="CK75" s="6"/>
      <c r="CS75" s="25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</row>
    <row r="76" spans="3:137">
      <c r="E76" s="6"/>
      <c r="F76" s="6"/>
      <c r="K76" s="6"/>
      <c r="CG76" s="20"/>
      <c r="CH76" s="33"/>
      <c r="CI76" s="33"/>
      <c r="CK76" s="6"/>
      <c r="CS76" s="25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</row>
    <row r="77" spans="3:137">
      <c r="E77" s="6"/>
      <c r="F77" s="6"/>
      <c r="K77" s="6"/>
      <c r="CG77" s="20"/>
      <c r="CH77" s="33"/>
      <c r="CI77" s="33"/>
      <c r="CK77" s="6"/>
      <c r="CS77" s="25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</row>
    <row r="78" spans="3:137">
      <c r="E78" s="6"/>
      <c r="F78" s="6"/>
      <c r="K78" s="6"/>
      <c r="CG78" s="20"/>
      <c r="CH78" s="33"/>
      <c r="CI78" s="33"/>
      <c r="CK78" s="6"/>
      <c r="CS78" s="25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</row>
  </sheetData>
  <conditionalFormatting sqref="I11: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{0A22AE68-5978-404B-A712-412C671FBEDC}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22AE68-5978-404B-A712-412C671FB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1CEF-362C-48B9-841F-1DB69E9A2582}">
  <dimension ref="C3:FF68"/>
  <sheetViews>
    <sheetView zoomScale="70" workbookViewId="0">
      <selection activeCell="E18" sqref="E18"/>
    </sheetView>
  </sheetViews>
  <sheetFormatPr defaultRowHeight="14.4"/>
  <cols>
    <col min="3" max="6" width="9.109375" bestFit="1" customWidth="1"/>
    <col min="7" max="7" width="10.109375" customWidth="1"/>
    <col min="8" max="9" width="9.109375" bestFit="1" customWidth="1"/>
    <col min="10" max="10" width="11.5546875" bestFit="1" customWidth="1"/>
    <col min="11" max="11" width="9.109375" bestFit="1" customWidth="1"/>
    <col min="13" max="13" width="9.109375" bestFit="1" customWidth="1"/>
    <col min="14" max="16" width="9" bestFit="1" customWidth="1"/>
    <col min="17" max="17" width="9.109375" bestFit="1" customWidth="1"/>
    <col min="18" max="18" width="9" bestFit="1" customWidth="1"/>
    <col min="19" max="30" width="9.109375" bestFit="1" customWidth="1"/>
    <col min="31" max="31" width="9" bestFit="1" customWidth="1"/>
  </cols>
  <sheetData>
    <row r="3" spans="16:161" ht="15.6">
      <c r="Q3" s="2" t="s">
        <v>0</v>
      </c>
      <c r="R3" s="2">
        <f>Sheet1!P3</f>
        <v>5000</v>
      </c>
      <c r="S3" s="2" t="s">
        <v>1</v>
      </c>
      <c r="U3" s="47" t="s">
        <v>176</v>
      </c>
      <c r="V3" s="2">
        <f>Sheet1!T3</f>
        <v>0</v>
      </c>
      <c r="W3" s="47" t="s">
        <v>177</v>
      </c>
      <c r="EE3" s="39"/>
    </row>
    <row r="4" spans="16:161" ht="15.6">
      <c r="Q4" s="2" t="s">
        <v>4</v>
      </c>
      <c r="R4" s="2">
        <f>Sheet1!P4</f>
        <v>0</v>
      </c>
      <c r="S4" s="2" t="s">
        <v>5</v>
      </c>
      <c r="U4" s="3" t="s">
        <v>2</v>
      </c>
      <c r="V4" s="2">
        <f>Sheet1!T4</f>
        <v>30</v>
      </c>
      <c r="W4" s="2" t="s">
        <v>3</v>
      </c>
      <c r="EE4" s="39"/>
    </row>
    <row r="5" spans="16:161" ht="15.6">
      <c r="Q5" s="2" t="s">
        <v>7</v>
      </c>
      <c r="R5" s="2">
        <f>Sheet1!P5</f>
        <v>250</v>
      </c>
      <c r="S5" s="2" t="s">
        <v>8</v>
      </c>
      <c r="U5" s="3" t="s">
        <v>6</v>
      </c>
      <c r="V5" s="2">
        <f>Sheet1!T5</f>
        <v>1.0740000000000001</v>
      </c>
      <c r="W5" s="2"/>
      <c r="EE5" s="39"/>
    </row>
    <row r="6" spans="16:161" ht="15.6">
      <c r="Q6" s="3" t="s">
        <v>11</v>
      </c>
      <c r="R6" s="2">
        <f>Sheet1!P6</f>
        <v>0.71</v>
      </c>
      <c r="S6" s="2"/>
      <c r="U6" s="3" t="s">
        <v>9</v>
      </c>
      <c r="V6" s="2">
        <f>Sheet1!T6</f>
        <v>67.017600000000002</v>
      </c>
      <c r="W6" s="2" t="s">
        <v>10</v>
      </c>
      <c r="EE6" s="39"/>
    </row>
    <row r="7" spans="16:161" ht="15.6">
      <c r="Q7" s="2" t="s">
        <v>14</v>
      </c>
      <c r="R7" s="2">
        <f>Sheet1!P7</f>
        <v>100</v>
      </c>
      <c r="S7" s="2" t="s">
        <v>15</v>
      </c>
      <c r="U7" s="3" t="s">
        <v>12</v>
      </c>
      <c r="V7" s="2">
        <f>Sheet1!T7</f>
        <v>1</v>
      </c>
      <c r="W7" s="2" t="s">
        <v>13</v>
      </c>
      <c r="EE7" s="39"/>
    </row>
    <row r="8" spans="16:161" ht="15.6">
      <c r="Q8" s="3" t="s">
        <v>17</v>
      </c>
      <c r="R8" s="2">
        <f>Sheet1!P8</f>
        <v>0.71</v>
      </c>
      <c r="S8" s="2"/>
      <c r="U8" s="3" t="s">
        <v>16</v>
      </c>
      <c r="V8" s="2">
        <f>Sheet1!T8</f>
        <v>72</v>
      </c>
      <c r="W8" s="2" t="s">
        <v>3</v>
      </c>
      <c r="EE8" s="39"/>
    </row>
    <row r="9" spans="16:161" ht="16.8">
      <c r="Q9" s="31" t="s">
        <v>150</v>
      </c>
      <c r="R9" s="2">
        <f>Sheet1!P9</f>
        <v>32</v>
      </c>
      <c r="S9" s="2" t="s">
        <v>20</v>
      </c>
      <c r="U9" s="3" t="s">
        <v>18</v>
      </c>
      <c r="V9" s="2">
        <f>Sheet1!T9</f>
        <v>0.33333333333333331</v>
      </c>
      <c r="W9" s="2" t="s">
        <v>19</v>
      </c>
      <c r="EE9" s="39"/>
    </row>
    <row r="10" spans="16:161" ht="16.2">
      <c r="Q10" s="3" t="s">
        <v>23</v>
      </c>
      <c r="R10" s="2">
        <f>Sheet1!P10</f>
        <v>250</v>
      </c>
      <c r="S10" s="2" t="s">
        <v>8</v>
      </c>
      <c r="U10" s="2" t="s">
        <v>21</v>
      </c>
      <c r="V10" s="2">
        <f>Sheet1!T10</f>
        <v>8.7266666666666659E-2</v>
      </c>
      <c r="W10" s="2" t="s">
        <v>22</v>
      </c>
      <c r="EE10" s="39"/>
    </row>
    <row r="11" spans="16:161" ht="15.6">
      <c r="Q11" s="36" t="s">
        <v>153</v>
      </c>
      <c r="R11" s="2">
        <f>Sheet1!P11</f>
        <v>5000</v>
      </c>
      <c r="S11" s="36" t="s">
        <v>1</v>
      </c>
      <c r="EE11" s="39"/>
    </row>
    <row r="12" spans="16:161" ht="15.6">
      <c r="Q12" s="36" t="s">
        <v>152</v>
      </c>
      <c r="R12" s="2">
        <f>Sheet1!P12</f>
        <v>1250000</v>
      </c>
      <c r="S12" s="36" t="s">
        <v>154</v>
      </c>
      <c r="Y12" s="2" t="s">
        <v>24</v>
      </c>
      <c r="Z12" s="3" t="s">
        <v>25</v>
      </c>
      <c r="AA12" s="2" t="s">
        <v>26</v>
      </c>
      <c r="CV12" s="21" t="s">
        <v>27</v>
      </c>
      <c r="CW12" s="21">
        <v>0.32650000000000001</v>
      </c>
      <c r="CX12" s="21" t="s">
        <v>28</v>
      </c>
      <c r="CY12" s="21">
        <v>-1.07</v>
      </c>
      <c r="CZ12" s="21" t="s">
        <v>29</v>
      </c>
      <c r="DA12" s="21">
        <f>-0.5339</f>
        <v>-0.53390000000000004</v>
      </c>
      <c r="DB12" s="21" t="s">
        <v>30</v>
      </c>
      <c r="DC12" s="21">
        <f>0.01569</f>
        <v>1.5689999999999999E-2</v>
      </c>
      <c r="DD12" s="21" t="s">
        <v>31</v>
      </c>
      <c r="DE12" s="21">
        <f>-0.05165</f>
        <v>-5.1650000000000001E-2</v>
      </c>
      <c r="DF12" s="21" t="s">
        <v>32</v>
      </c>
      <c r="DG12" s="21">
        <v>0.54749999999999999</v>
      </c>
      <c r="DH12" s="21" t="s">
        <v>33</v>
      </c>
      <c r="DI12" s="21">
        <v>-0.73609999999999998</v>
      </c>
      <c r="EE12" s="39"/>
    </row>
    <row r="13" spans="16:161">
      <c r="Y13" s="2">
        <v>1400</v>
      </c>
      <c r="Z13" s="2">
        <f>Sheet1!X13</f>
        <v>0.73</v>
      </c>
      <c r="AA13" s="2">
        <f>SLOPE(Z13:Z14,Y13:Y14)</f>
        <v>-1.1428571428571431E-4</v>
      </c>
      <c r="CV13" s="21" t="s">
        <v>34</v>
      </c>
      <c r="CW13" s="21">
        <f>0.1844</f>
        <v>0.18440000000000001</v>
      </c>
      <c r="CX13" s="21" t="s">
        <v>35</v>
      </c>
      <c r="CY13" s="21">
        <f>0.1056</f>
        <v>0.1056</v>
      </c>
      <c r="CZ13" s="21" t="s">
        <v>36</v>
      </c>
      <c r="DA13" s="21">
        <f>0.6134</f>
        <v>0.61339999999999995</v>
      </c>
      <c r="DB13" s="21" t="s">
        <v>37</v>
      </c>
      <c r="DC13" s="21">
        <v>0.72099999999999997</v>
      </c>
      <c r="DD13" s="27"/>
      <c r="DE13" s="27"/>
      <c r="DF13" s="27"/>
      <c r="DG13" s="27"/>
      <c r="DH13" s="27"/>
      <c r="DI13" s="27"/>
      <c r="EE13" s="39"/>
    </row>
    <row r="14" spans="16:161" ht="23.4">
      <c r="Y14" s="2">
        <v>0</v>
      </c>
      <c r="Z14" s="2">
        <f>Sheet1!X14</f>
        <v>0.89</v>
      </c>
      <c r="AA14" s="2"/>
      <c r="AS14" s="13" t="s">
        <v>38</v>
      </c>
      <c r="BY14" s="16"/>
      <c r="CJ14" s="18" t="s">
        <v>39</v>
      </c>
      <c r="CK14" s="19">
        <f>Sheet1!CI14</f>
        <v>200</v>
      </c>
      <c r="CL14" s="19" t="s">
        <v>19</v>
      </c>
      <c r="CP14" s="13" t="s">
        <v>40</v>
      </c>
      <c r="EE14" s="39"/>
      <c r="EK14" s="13" t="s">
        <v>41</v>
      </c>
    </row>
    <row r="15" spans="16:161">
      <c r="CC15" s="17" t="s">
        <v>42</v>
      </c>
      <c r="CD15" s="2">
        <v>5.9999999999999995E-4</v>
      </c>
      <c r="CE15" s="2" t="s">
        <v>43</v>
      </c>
      <c r="EE15" s="39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39"/>
      <c r="FB16" s="35" t="s">
        <v>156</v>
      </c>
      <c r="FE16" s="35" t="s">
        <v>155</v>
      </c>
    </row>
    <row r="17" spans="3:162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40" t="s">
        <v>164</v>
      </c>
      <c r="H17" s="40" t="s">
        <v>165</v>
      </c>
      <c r="I17" s="40" t="s">
        <v>137</v>
      </c>
      <c r="J17" s="40" t="s">
        <v>166</v>
      </c>
      <c r="K17" s="1" t="s">
        <v>158</v>
      </c>
      <c r="M17" s="4" t="s">
        <v>159</v>
      </c>
      <c r="N17" s="4" t="s">
        <v>51</v>
      </c>
      <c r="O17" s="32" t="s">
        <v>151</v>
      </c>
      <c r="P17" s="5" t="s">
        <v>52</v>
      </c>
      <c r="Q17" s="4" t="s">
        <v>53</v>
      </c>
      <c r="R17" s="5" t="s">
        <v>54</v>
      </c>
      <c r="S17" s="4" t="s">
        <v>55</v>
      </c>
      <c r="T17" s="4" t="s">
        <v>56</v>
      </c>
      <c r="U17" s="4" t="s">
        <v>57</v>
      </c>
      <c r="V17" s="4" t="s">
        <v>58</v>
      </c>
      <c r="W17" s="4" t="s">
        <v>59</v>
      </c>
      <c r="X17" s="8" t="s">
        <v>60</v>
      </c>
      <c r="Y17" s="4" t="s">
        <v>61</v>
      </c>
      <c r="Z17" s="9" t="s">
        <v>62</v>
      </c>
      <c r="AA17" s="9" t="s">
        <v>63</v>
      </c>
      <c r="AB17" s="9" t="s">
        <v>64</v>
      </c>
      <c r="AC17" s="4" t="s">
        <v>65</v>
      </c>
      <c r="AD17" s="4" t="s">
        <v>66</v>
      </c>
      <c r="AE17" s="5" t="s">
        <v>67</v>
      </c>
      <c r="AF17" s="5" t="s">
        <v>68</v>
      </c>
      <c r="AG17" s="5" t="s">
        <v>52</v>
      </c>
      <c r="AH17" s="10" t="s">
        <v>69</v>
      </c>
      <c r="AI17" s="5" t="s">
        <v>70</v>
      </c>
      <c r="AJ17" s="5" t="s">
        <v>71</v>
      </c>
      <c r="AK17" s="11" t="s">
        <v>72</v>
      </c>
      <c r="AL17" s="5" t="s">
        <v>73</v>
      </c>
      <c r="AM17" s="5" t="s">
        <v>74</v>
      </c>
      <c r="AN17" s="12" t="s">
        <v>75</v>
      </c>
      <c r="AO17" s="5" t="s">
        <v>76</v>
      </c>
      <c r="AP17" s="5" t="s">
        <v>77</v>
      </c>
      <c r="AQ17" s="11" t="s">
        <v>78</v>
      </c>
      <c r="AS17" s="5" t="s">
        <v>79</v>
      </c>
      <c r="AT17" s="5" t="s">
        <v>80</v>
      </c>
      <c r="AU17" s="5" t="s">
        <v>81</v>
      </c>
      <c r="AW17" s="4" t="s">
        <v>82</v>
      </c>
      <c r="AX17" s="4" t="s">
        <v>83</v>
      </c>
      <c r="AY17" s="4" t="s">
        <v>84</v>
      </c>
      <c r="AZ17" s="10" t="s">
        <v>85</v>
      </c>
      <c r="BA17" s="10" t="s">
        <v>86</v>
      </c>
      <c r="BB17" s="5" t="s">
        <v>87</v>
      </c>
      <c r="BC17" s="5" t="s">
        <v>88</v>
      </c>
      <c r="BD17" s="5" t="s">
        <v>89</v>
      </c>
      <c r="BE17" s="5" t="s">
        <v>90</v>
      </c>
      <c r="BF17" s="5" t="s">
        <v>91</v>
      </c>
      <c r="BG17" s="5" t="s">
        <v>92</v>
      </c>
      <c r="BH17" s="5" t="s">
        <v>93</v>
      </c>
      <c r="BI17" s="5" t="s">
        <v>94</v>
      </c>
      <c r="BJ17" s="5" t="s">
        <v>95</v>
      </c>
      <c r="BK17" s="5" t="s">
        <v>96</v>
      </c>
      <c r="BL17" s="5" t="s">
        <v>97</v>
      </c>
      <c r="BM17" s="5" t="s">
        <v>98</v>
      </c>
      <c r="BN17" s="14" t="s">
        <v>99</v>
      </c>
      <c r="BO17" s="14" t="s">
        <v>100</v>
      </c>
      <c r="BP17" s="14" t="s">
        <v>101</v>
      </c>
      <c r="BQ17" s="5" t="s">
        <v>68</v>
      </c>
      <c r="BR17" s="15" t="s">
        <v>102</v>
      </c>
      <c r="BS17" s="15" t="s">
        <v>103</v>
      </c>
      <c r="BT17" s="15" t="s">
        <v>104</v>
      </c>
      <c r="BU17" s="5" t="s">
        <v>105</v>
      </c>
      <c r="BV17" s="5" t="s">
        <v>105</v>
      </c>
      <c r="BW17" s="5" t="s">
        <v>105</v>
      </c>
      <c r="BX17" s="5" t="s">
        <v>106</v>
      </c>
      <c r="BY17" s="5" t="s">
        <v>107</v>
      </c>
      <c r="BZ17" s="4" t="s">
        <v>108</v>
      </c>
      <c r="CA17" s="10" t="s">
        <v>109</v>
      </c>
      <c r="CB17" s="5" t="s">
        <v>110</v>
      </c>
      <c r="CC17" s="5" t="s">
        <v>111</v>
      </c>
      <c r="CD17" s="5" t="s">
        <v>112</v>
      </c>
      <c r="CE17" s="5" t="s">
        <v>113</v>
      </c>
      <c r="CF17" s="5" t="s">
        <v>114</v>
      </c>
      <c r="CG17" s="5" t="s">
        <v>115</v>
      </c>
      <c r="CH17" s="10" t="s">
        <v>116</v>
      </c>
      <c r="CI17" s="5" t="s">
        <v>117</v>
      </c>
      <c r="CJ17" s="5" t="s">
        <v>118</v>
      </c>
      <c r="CK17" s="10" t="s">
        <v>119</v>
      </c>
      <c r="CL17" s="5" t="s">
        <v>120</v>
      </c>
      <c r="CM17" s="4" t="s">
        <v>50</v>
      </c>
      <c r="CP17" s="22" t="s">
        <v>121</v>
      </c>
      <c r="CQ17" s="22" t="s">
        <v>122</v>
      </c>
      <c r="CR17" s="22" t="s">
        <v>123</v>
      </c>
      <c r="CS17" s="23" t="s">
        <v>124</v>
      </c>
      <c r="CT17" s="23" t="s">
        <v>125</v>
      </c>
      <c r="CU17" s="23" t="s">
        <v>126</v>
      </c>
      <c r="CV17" s="24" t="s">
        <v>81</v>
      </c>
      <c r="CW17" s="24" t="s">
        <v>127</v>
      </c>
      <c r="CX17" s="24" t="s">
        <v>128</v>
      </c>
      <c r="CY17" s="24" t="s">
        <v>129</v>
      </c>
      <c r="CZ17" s="24" t="s">
        <v>130</v>
      </c>
      <c r="DA17" s="24" t="s">
        <v>131</v>
      </c>
      <c r="DB17" s="24" t="s">
        <v>132</v>
      </c>
      <c r="DC17" s="24" t="s">
        <v>133</v>
      </c>
      <c r="DD17" s="24" t="s">
        <v>134</v>
      </c>
      <c r="DE17" s="24" t="s">
        <v>81</v>
      </c>
      <c r="DF17" s="24" t="s">
        <v>127</v>
      </c>
      <c r="DG17" s="24" t="s">
        <v>128</v>
      </c>
      <c r="DH17" s="24" t="s">
        <v>129</v>
      </c>
      <c r="DI17" s="24" t="s">
        <v>130</v>
      </c>
      <c r="DJ17" s="24" t="s">
        <v>131</v>
      </c>
      <c r="DK17" s="24" t="s">
        <v>132</v>
      </c>
      <c r="DL17" s="24" t="s">
        <v>135</v>
      </c>
      <c r="DM17" s="24" t="s">
        <v>136</v>
      </c>
      <c r="DN17" s="24" t="s">
        <v>137</v>
      </c>
      <c r="DO17" s="24" t="s">
        <v>81</v>
      </c>
      <c r="DP17" s="24" t="s">
        <v>81</v>
      </c>
      <c r="DQ17" s="24" t="s">
        <v>127</v>
      </c>
      <c r="DR17" s="24" t="s">
        <v>128</v>
      </c>
      <c r="DS17" s="24" t="s">
        <v>129</v>
      </c>
      <c r="DT17" s="24" t="s">
        <v>130</v>
      </c>
      <c r="DU17" s="24" t="s">
        <v>131</v>
      </c>
      <c r="DV17" s="24" t="s">
        <v>132</v>
      </c>
      <c r="DW17" s="24" t="s">
        <v>133</v>
      </c>
      <c r="DX17" s="24" t="s">
        <v>134</v>
      </c>
      <c r="DY17" s="24" t="s">
        <v>81</v>
      </c>
      <c r="DZ17" s="24" t="s">
        <v>127</v>
      </c>
      <c r="EA17" s="24" t="s">
        <v>128</v>
      </c>
      <c r="EB17" s="24" t="s">
        <v>129</v>
      </c>
      <c r="EC17" s="24" t="s">
        <v>130</v>
      </c>
      <c r="ED17" s="24" t="s">
        <v>131</v>
      </c>
      <c r="EE17" s="24" t="s">
        <v>132</v>
      </c>
      <c r="EF17" s="24" t="s">
        <v>135</v>
      </c>
      <c r="EG17" s="24" t="s">
        <v>136</v>
      </c>
      <c r="EH17" s="24" t="s">
        <v>137</v>
      </c>
      <c r="EI17" s="24" t="s">
        <v>81</v>
      </c>
      <c r="EK17" s="28" t="s">
        <v>138</v>
      </c>
      <c r="EL17" s="28" t="s">
        <v>139</v>
      </c>
      <c r="EM17" s="28" t="s">
        <v>50</v>
      </c>
      <c r="EN17" s="28" t="s">
        <v>140</v>
      </c>
      <c r="EO17" s="28" t="s">
        <v>141</v>
      </c>
      <c r="EP17" s="29" t="s">
        <v>142</v>
      </c>
      <c r="EQ17" s="29" t="s">
        <v>143</v>
      </c>
      <c r="ER17" s="29" t="s">
        <v>27</v>
      </c>
      <c r="ES17" s="29" t="s">
        <v>28</v>
      </c>
      <c r="ET17" s="29" t="s">
        <v>52</v>
      </c>
      <c r="EU17" s="29" t="s">
        <v>68</v>
      </c>
      <c r="EV17" s="29" t="s">
        <v>67</v>
      </c>
      <c r="EW17" s="28" t="s">
        <v>144</v>
      </c>
      <c r="EX17" s="28" t="s">
        <v>145</v>
      </c>
      <c r="EY17" s="29" t="s">
        <v>146</v>
      </c>
      <c r="EZ17" s="28" t="s">
        <v>147</v>
      </c>
      <c r="FB17" s="30" t="s">
        <v>148</v>
      </c>
      <c r="FC17" s="30" t="s">
        <v>149</v>
      </c>
      <c r="FE17" s="38" t="s">
        <v>148</v>
      </c>
      <c r="FF17" s="38" t="s">
        <v>149</v>
      </c>
    </row>
    <row r="18" spans="3:162">
      <c r="C18">
        <f>Sheet1!C18</f>
        <v>314.7</v>
      </c>
      <c r="D18">
        <v>345</v>
      </c>
      <c r="E18" s="6">
        <f>CM18</f>
        <v>343.31906622569147</v>
      </c>
      <c r="F18" s="6">
        <f>D18-E18</f>
        <v>1.680933774308528</v>
      </c>
      <c r="G18" s="6">
        <f>Sheet1!D18</f>
        <v>314.8</v>
      </c>
      <c r="H18" s="6">
        <f>Sheet1!F18</f>
        <v>-28.113346345668731</v>
      </c>
      <c r="I18" s="46">
        <f>ABS((F18-H18)/(D18-G18))</f>
        <v>0.98656556688666452</v>
      </c>
      <c r="J18" s="6">
        <f>D18-F18*(1/I18)</f>
        <v>343.29617632043141</v>
      </c>
      <c r="K18">
        <f t="shared" ref="K18:K49" si="0">AVERAGE(C18,D18)</f>
        <v>329.85</v>
      </c>
      <c r="M18">
        <f t="shared" ref="M18:M57" si="1">K18</f>
        <v>329.85</v>
      </c>
      <c r="N18">
        <f>Sheet1!L18</f>
        <v>220</v>
      </c>
      <c r="O18">
        <f>460+N18</f>
        <v>680</v>
      </c>
      <c r="P18">
        <f>$R$9/($N$18+460)</f>
        <v>4.7058823529411764E-2</v>
      </c>
      <c r="Q18">
        <f>(($R$8*M18^1.187)/56.06)*10^(10.393*$P$18)</f>
        <v>38.100377612559789</v>
      </c>
      <c r="R18">
        <f>($N$18-60)*($R$9/$R$8)</f>
        <v>7211.2676056338032</v>
      </c>
      <c r="S18">
        <f>1+(4.67*10^-4*Q18)+(0.11*10^-4*$R$18)+(0.1337*10^-8*Q18*$R$18)</f>
        <v>1.0974841634562262</v>
      </c>
      <c r="T18">
        <f>0.0283*AU18*($O$18)/M18</f>
        <v>5.6894507717962346E-2</v>
      </c>
      <c r="U18">
        <f>$R$3*($R$4+S18)</f>
        <v>5487.4208172811313</v>
      </c>
      <c r="V18">
        <f>U18*5.615</f>
        <v>30811.867889033554</v>
      </c>
      <c r="W18">
        <f>IF($R$5&gt;0,T18*($R$10-Q18)*$R$3,0)</f>
        <v>60279.623506777622</v>
      </c>
      <c r="X18">
        <f>$Z$14+$AA$13*(Q18-$Y$14)</f>
        <v>0.88564567112999315</v>
      </c>
      <c r="Y18">
        <f t="shared" ref="Y18:Y57" si="2">(8830/(131.5+$R$9))</f>
        <v>54.006116207951074</v>
      </c>
      <c r="Z18">
        <f>0.01361*X18*Q18</f>
        <v>0.45924814355836069</v>
      </c>
      <c r="AA18">
        <f>(Y18+Z18)/S18</f>
        <v>49.627471780536375</v>
      </c>
      <c r="AB18">
        <f>($V$6*$R$4)+(S18*AA18)</f>
        <v>54.465364351509436</v>
      </c>
      <c r="AC18">
        <f t="shared" ref="AC18:AC57" si="3">$R$4+S18</f>
        <v>1.0974841634562262</v>
      </c>
      <c r="AD18">
        <f>AB18/AC18</f>
        <v>49.627471780536375</v>
      </c>
      <c r="AE18">
        <f>3.0324-0.02023*$R$9</f>
        <v>2.38504</v>
      </c>
      <c r="AF18">
        <f>10^$AE$18</f>
        <v>242.68336044245018</v>
      </c>
      <c r="AG18">
        <f>$AF$18*$N$18^-1.163</f>
        <v>0.45793350719104758</v>
      </c>
      <c r="AH18">
        <f>10^$AG$18-1</f>
        <v>1.8703410838025638</v>
      </c>
      <c r="AI18">
        <f>10.715*(Q18+100)^-0.515</f>
        <v>0.84682138988702604</v>
      </c>
      <c r="AJ18">
        <f>5.44*(Q18+150)^-0.338</f>
        <v>0.92652083973504185</v>
      </c>
      <c r="AK18">
        <f>AI18*$AH$18^AJ18</f>
        <v>1.5126279465838131</v>
      </c>
      <c r="AL18">
        <f t="shared" ref="AL18:AL57" si="4">(($R$4*$V$6)/($R$4*$V$6+S18*AA18))*$V$7</f>
        <v>0</v>
      </c>
      <c r="AM18">
        <f t="shared" ref="AM18:AM57" si="5">((S18*AA18)/($R$4*$V$6+S18*AA18))*AK18</f>
        <v>1.5126279465838131</v>
      </c>
      <c r="AN18">
        <f>AL18+AM18</f>
        <v>1.5126279465838131</v>
      </c>
      <c r="AO18">
        <f t="shared" ref="AO18:AO57" si="6">(($R$4*$V$6)/($R$4*$V$6+S18*AA18))*$V$8</f>
        <v>0</v>
      </c>
      <c r="AP18">
        <f t="shared" ref="AP18:AP57" si="7">((S18*AA18)/($R$4*$V$6+S18*AA18))*$V$4</f>
        <v>30</v>
      </c>
      <c r="AQ18">
        <f>AO18+AP18</f>
        <v>30</v>
      </c>
      <c r="AS18">
        <f>CU18</f>
        <v>0.49452773613193407</v>
      </c>
      <c r="AT18">
        <f>CT18</f>
        <v>1.8181818181818181</v>
      </c>
      <c r="AU18">
        <f>EI18</f>
        <v>0.97519504109176258</v>
      </c>
      <c r="AW18">
        <f t="shared" ref="AW18:AX57" si="8">(V18)*(1/86400)/$V$10</f>
        <v>4.0865413442504819</v>
      </c>
      <c r="AX18">
        <f t="shared" si="8"/>
        <v>7.9948146786639533</v>
      </c>
      <c r="AY18">
        <f>AW18+AX18</f>
        <v>12.081356022914434</v>
      </c>
      <c r="AZ18">
        <f>AW18/AY18</f>
        <v>0.33825187640357851</v>
      </c>
      <c r="BA18">
        <f>1-AZ18</f>
        <v>0.66174812359642154</v>
      </c>
      <c r="BB18">
        <f t="shared" ref="BB18:BB57" si="9">1.071-(0.2218*((AY18^2)/($V$9)))</f>
        <v>-96.050227294694196</v>
      </c>
      <c r="BC18">
        <f>IF(BB18&lt;0.13,0.13,BB18)</f>
        <v>0.13</v>
      </c>
      <c r="BD18">
        <f>1.938*AW18*(AD18/AQ18)^(1/4)</f>
        <v>8.9817278973372972</v>
      </c>
      <c r="BE18">
        <f>1.938*AX18*(AD18/AQ18)^(1/4)</f>
        <v>17.571644083431636</v>
      </c>
      <c r="BF18">
        <f t="shared" ref="BF18:BF57" si="10">120.872*$V$9*SQRT(AD18/AQ18)</f>
        <v>51.820894072559859</v>
      </c>
      <c r="BG18">
        <f>0.15726*AN18*(1/(AD18*AQ18^3))^(1/4)</f>
        <v>6.9916376514692546E-3</v>
      </c>
      <c r="BH18">
        <f>0.0019+0.0322*BG18-0.6642*BG18^2+4.9951*BG18^3</f>
        <v>2.094369832066715E-3</v>
      </c>
      <c r="BI18">
        <f>1-10.0147*BG18+33.8696*BG18^2+277.2817*BG18^3</f>
        <v>0.93173126114607063</v>
      </c>
      <c r="BJ18">
        <f>BH18/BI18</f>
        <v>2.2478260839832159E-3</v>
      </c>
      <c r="BK18">
        <f>BD18*($M$18^0.1)*BJ18</f>
        <v>3.6054065987481836E-2</v>
      </c>
      <c r="BL18">
        <f>(BE18^0.575)*(14.7^0.1)*BF18</f>
        <v>352.37392500014715</v>
      </c>
      <c r="BM18">
        <f>BK18/BL18</f>
        <v>1.0231763314344778E-4</v>
      </c>
      <c r="BN18">
        <f>(0.0047+1123.32*BM18+729489.64*BM18^2)</f>
        <v>0.12727239633390422</v>
      </c>
      <c r="BO18">
        <f>(1+1097.1566*BM18+722153.97*BM18^2)</f>
        <v>1.1198186227895452</v>
      </c>
      <c r="BP18">
        <f>SQRT(BN18/BO18)</f>
        <v>0.33712679188744521</v>
      </c>
      <c r="BQ18">
        <f>(BE18*BG18^0.38)/BF18^2.14</f>
        <v>5.7109965153833656E-4</v>
      </c>
      <c r="BR18">
        <f>1.0886-69.9473*BQ18+2334.3497*BQ18^2-12896.683*BQ18^3</f>
        <v>1.0494120785063126</v>
      </c>
      <c r="BS18">
        <f>1-53.4401*BQ18+1517.9369*BQ18^2-8419.8115*BQ18^3</f>
        <v>0.96997389160387182</v>
      </c>
      <c r="BT18">
        <f>BR18/BS18</f>
        <v>1.0818972423794708</v>
      </c>
      <c r="BU18">
        <f>IF(W18&lt;=0,1,(BP18*BT18))</f>
        <v>0.36473654647526471</v>
      </c>
      <c r="BV18">
        <f>IF(W18&gt;1,BP18*BT18,1)</f>
        <v>0.36473654647526471</v>
      </c>
      <c r="BW18">
        <f>IF($R$5=0,1,BV18)</f>
        <v>0.36473654647526471</v>
      </c>
      <c r="BX18">
        <f t="shared" ref="BX18:BX57" si="11">AD18*AW18</f>
        <v>202.80471524178597</v>
      </c>
      <c r="BY18">
        <f t="shared" ref="BY18:BY57" si="12">EW18*AX18</f>
        <v>6.9739277383593521</v>
      </c>
      <c r="BZ18">
        <f t="shared" ref="BZ18:BZ57" si="13">$V$10*(BX18+BY18)*86400</f>
        <v>1581697.4034874188</v>
      </c>
      <c r="CA18">
        <f t="shared" ref="CA18:CA57" si="14">(AN18^BU18)*EZ18^(1-BU18)</f>
        <v>7.705532517340552E-2</v>
      </c>
      <c r="CB18">
        <f t="shared" ref="CB18:CB57" si="15">2.2*10^-2*BZ18/CA18/$V$9</f>
        <v>1354767.219465307</v>
      </c>
      <c r="CC18">
        <f>$CD$15/3.7065</f>
        <v>1.6187778227438283E-4</v>
      </c>
      <c r="CD18">
        <f>5.0452/CB18</f>
        <v>3.7240345998268364E-6</v>
      </c>
      <c r="CE18">
        <f>LOG(($CD$15^1.1098/2.8257)+(7.149/CB18)^0.8981)</f>
        <v>-3.9498752314235288</v>
      </c>
      <c r="CF18">
        <f>-4*LOG(CC18-(CD18*CE18))</f>
        <v>15.012162584379599</v>
      </c>
      <c r="CG18">
        <f>1/CF18^2</f>
        <v>4.4372457436975725E-3</v>
      </c>
      <c r="CH18">
        <f t="shared" ref="CH18:CH57" si="16">BU18*AD18+(1-BU18)*EW18</f>
        <v>18.655097022062357</v>
      </c>
      <c r="CI18" s="20">
        <f t="shared" ref="CI18:CI57" si="17">CG18*BZ18^2/($V$9)^5/CH18</f>
        <v>144600250858.08441</v>
      </c>
      <c r="CJ18" s="33">
        <f>(1/144)*(CH18+(CI18/74130000000))</f>
        <v>0.1430953311284574</v>
      </c>
      <c r="CK18" s="33">
        <f t="shared" ref="CK18:CK57" si="18">CJ18*$CK$14</f>
        <v>28.61906622569148</v>
      </c>
      <c r="CL18">
        <v>200</v>
      </c>
      <c r="CM18" s="6">
        <f t="shared" ref="CM18:CM49" si="19">C18+CK18</f>
        <v>343.31906622569147</v>
      </c>
      <c r="CN18" s="20"/>
      <c r="CO18" s="20"/>
      <c r="CP18" s="25">
        <f>N18</f>
        <v>220</v>
      </c>
      <c r="CQ18" s="25">
        <f>CP18+460</f>
        <v>680</v>
      </c>
      <c r="CR18" s="25">
        <v>374</v>
      </c>
      <c r="CS18" s="25">
        <v>667</v>
      </c>
      <c r="CT18" s="25">
        <f>CQ18/CR18</f>
        <v>1.8181818181818181</v>
      </c>
      <c r="CU18" s="25">
        <f t="shared" ref="CU18:CU57" si="20">M18/$CS$18</f>
        <v>0.49452773613193407</v>
      </c>
      <c r="CV18" s="26">
        <v>0.8</v>
      </c>
      <c r="CW18" s="26">
        <f>0.27*CU18/CV18/$CT$18</f>
        <v>9.179671101949026E-2</v>
      </c>
      <c r="CX18" s="26">
        <f>($CW$12+$CY$12/$CT$18+$DA$12/$CT$18^3+$DC$12/$CT$18^4+$DE$12/$CT$18^5)*CW18</f>
        <v>-3.2311647616248135E-2</v>
      </c>
      <c r="CY18" s="26">
        <f>($DG$12+$DI$12/$CT$18+$CW$13/$CT$18^2)*CW18^2</f>
        <v>1.6720637054927715E-3</v>
      </c>
      <c r="CZ18" s="26">
        <f>$CY$13*($DI$12/$CT$18+$CW$13/$CT$18^2)*CW18^5</f>
        <v>-2.4027966986103858E-7</v>
      </c>
      <c r="DA18" s="26">
        <f>$DA$13*(1+$DC$13*CW18^2)*(CW18^2/$CT$18^3)</f>
        <v>8.6520037858642523E-4</v>
      </c>
      <c r="DB18" s="26">
        <f>EXP(-$DC$13*CW18^2)</f>
        <v>0.99394281449760458</v>
      </c>
      <c r="DC18" s="26">
        <f>1+CX18+CY18-CZ18+DA18*DB18</f>
        <v>0.970220616068311</v>
      </c>
      <c r="DD18" s="26">
        <f>DC18-CV18</f>
        <v>0.17022061606831096</v>
      </c>
      <c r="DE18" s="26">
        <v>0.85</v>
      </c>
      <c r="DF18" s="26">
        <f>0.27*CU18/DE18/$CT$18</f>
        <v>8.639690448893203E-2</v>
      </c>
      <c r="DG18" s="26">
        <f>($CW$12+$CY$12/$CT$18+$DA$12/$CT$18^3+$DC$12/$CT$18^4+$DE$12/$CT$18^5)*DF18</f>
        <v>-3.0410962462351192E-2</v>
      </c>
      <c r="DH18" s="26">
        <f>($DG$12+$DI$12/$CT$18+$CW$13/$CT$18^2)*DF18^2</f>
        <v>1.4811360159382343E-3</v>
      </c>
      <c r="DI18" s="26">
        <f>$CY$13*($DI$12/$CT$18+$CW$13/$CT$18^2)*DF18^5</f>
        <v>-1.7744850016882592E-7</v>
      </c>
      <c r="DJ18" s="26">
        <f>$DA$13*(1+$DC$13*DF18^2)*DF18^2/$CT$18^3</f>
        <v>7.6587738529697161E-4</v>
      </c>
      <c r="DK18" s="26">
        <f>EXP(-$DC$13*DF18^2)</f>
        <v>0.99463260571115675</v>
      </c>
      <c r="DL18" s="26">
        <f>1+DG18+DH18-DI18+DJ18*DK18</f>
        <v>0.97183211762148036</v>
      </c>
      <c r="DM18" s="26">
        <f>DL18-DE18</f>
        <v>0.12183211762148038</v>
      </c>
      <c r="DN18" s="26">
        <f>(DM18-DD18)/(DE18-CV18)</f>
        <v>-0.96776996893661282</v>
      </c>
      <c r="DO18" s="26">
        <f>CV18-DD18/DN18</f>
        <v>0.97588954145306839</v>
      </c>
      <c r="DP18" s="26">
        <f>DE18</f>
        <v>0.85</v>
      </c>
      <c r="DQ18" s="26">
        <f>0.27*CU18/DP18/$CT$18</f>
        <v>8.639690448893203E-2</v>
      </c>
      <c r="DR18" s="26">
        <f>($CW$12+$CY$12/$CT$18+$DA$12/$CT$18^3+$DC$12/$CT$18^4+$DE$12/$CT$18^5)*DQ18</f>
        <v>-3.0410962462351192E-2</v>
      </c>
      <c r="DS18" s="26">
        <f>($DG$12+$DI$12/$CT$18+$CW$13/$CT$18^2)*DQ18^2</f>
        <v>1.4811360159382343E-3</v>
      </c>
      <c r="DT18" s="26">
        <f>$CY$13*($DI$12/$CT$18+$CW$13/$CT$18^2)*DQ18^5</f>
        <v>-1.7744850016882592E-7</v>
      </c>
      <c r="DU18" s="26">
        <f>$DA$13*(1+$DC$13*DQ18^2)*(DQ18^2/$CT$18^3)</f>
        <v>7.6587738529697161E-4</v>
      </c>
      <c r="DV18" s="26">
        <f>EXP(-$DC$13*DQ18^2)</f>
        <v>0.99463260571115675</v>
      </c>
      <c r="DW18" s="26">
        <f>1+DR18+DS18-DT18+DU18*DV18</f>
        <v>0.97183211762148036</v>
      </c>
      <c r="DX18" s="26">
        <f>DW18-DP18</f>
        <v>0.12183211762148038</v>
      </c>
      <c r="DY18" s="26">
        <f>DO18</f>
        <v>0.97588954145306839</v>
      </c>
      <c r="DZ18" s="26">
        <f>0.27*CU18/DY18/$CT$18</f>
        <v>7.5251722347845135E-2</v>
      </c>
      <c r="EA18" s="26">
        <f>($CW$12+$CY$12/$CT$18+$DA$12/$CT$18^3+$DC$12/$CT$18^4+$DE$12/$CT$18^5)*DZ18</f>
        <v>-2.6487954829918246E-2</v>
      </c>
      <c r="EB18" s="26">
        <f>($DG$12+$DI$12/$CT$18+$CW$13/$CT$18^2)*DZ18^2</f>
        <v>1.1236510618819516E-3</v>
      </c>
      <c r="EC18" s="26">
        <f>$CY$13*($DI$12/$CT$18+$CW$13/$CT$18^2)*DZ18^5</f>
        <v>-8.8953623353718761E-8</v>
      </c>
      <c r="ED18" s="26">
        <f>$DA$13*(1+$DC$13*DZ18^2)*DZ18^2/$CT$18^3</f>
        <v>5.8027558422725945E-4</v>
      </c>
      <c r="EE18" s="26">
        <f>EXP(-$DC$13*DZ18^2)</f>
        <v>0.99592542922401972</v>
      </c>
      <c r="EF18" s="26">
        <f>1+EA18+EB18-EC18+ED18*EE18</f>
        <v>0.97521369639587674</v>
      </c>
      <c r="EG18" s="26">
        <f>EF18-DY18</f>
        <v>-6.7584505719164856E-4</v>
      </c>
      <c r="EH18" s="26">
        <f>(EG18-DX18)/(DY18-DP18)</f>
        <v>-0.9731385249690736</v>
      </c>
      <c r="EI18" s="26">
        <f>DP18-DX18/EH18</f>
        <v>0.97519504109176258</v>
      </c>
      <c r="EK18">
        <f>N18</f>
        <v>220</v>
      </c>
      <c r="EL18">
        <f>460+EK18</f>
        <v>680</v>
      </c>
      <c r="EM18">
        <f t="shared" ref="EM18:EM57" si="21">M18</f>
        <v>329.85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171676.47200412527</v>
      </c>
      <c r="ES18">
        <f>209.2+19.26*EQ18+EL18</f>
        <v>1251.8754300000001</v>
      </c>
      <c r="ET18">
        <f>ER18/ES18</f>
        <v>137.13542728778157</v>
      </c>
      <c r="EU18">
        <f>3.448+(986.4/EL18)+0.01009*EQ18</f>
        <v>5.0885879802941174</v>
      </c>
      <c r="EV18">
        <f>2.447-0.2224*EU18</f>
        <v>1.3152980331825883</v>
      </c>
      <c r="EW18">
        <f>(EM18*$EQ$18)/(DO18*10.73*$EL$18)</f>
        <v>0.87230636589625044</v>
      </c>
      <c r="EX18">
        <f>EW18/67.0176</f>
        <v>1.3016078849380617E-2</v>
      </c>
      <c r="EY18">
        <f>EXP($EU$18*EX18^$EV$18)</f>
        <v>1.0169918489275043</v>
      </c>
      <c r="EZ18">
        <f>$ET$18*10^-4*EY18</f>
        <v>1.3946561175086431E-2</v>
      </c>
      <c r="FB18" s="30">
        <v>84.5</v>
      </c>
      <c r="FC18" s="30">
        <v>38.9</v>
      </c>
      <c r="FE18" s="37">
        <v>108.5</v>
      </c>
      <c r="FF18" s="37">
        <v>20.100000000000001</v>
      </c>
    </row>
    <row r="19" spans="3:162">
      <c r="C19" s="6">
        <f>E18</f>
        <v>343.31906622569147</v>
      </c>
      <c r="D19">
        <v>346</v>
      </c>
      <c r="E19" s="6">
        <f t="shared" ref="E19:E57" si="22">CM19</f>
        <v>372.28421899568565</v>
      </c>
      <c r="F19" s="6">
        <f t="shared" ref="F19:F57" si="23">D19-E19</f>
        <v>-26.284218995685649</v>
      </c>
      <c r="G19" s="6">
        <f>Sheet1!D19</f>
        <v>314.89999999999998</v>
      </c>
      <c r="H19" s="6">
        <f>Sheet1!F19</f>
        <v>-56.562966788268227</v>
      </c>
      <c r="I19" s="46">
        <f t="shared" ref="I19:I57" si="24">ABS((F19-H19)/(D19-G19))</f>
        <v>0.97359317661037159</v>
      </c>
      <c r="J19" s="6">
        <f t="shared" ref="J19:J57" si="25">D19-F19*(1/I19)</f>
        <v>372.99712737017722</v>
      </c>
      <c r="K19" s="6">
        <f t="shared" si="0"/>
        <v>344.65953311284574</v>
      </c>
      <c r="M19" s="6">
        <f t="shared" si="1"/>
        <v>344.65953311284574</v>
      </c>
      <c r="Q19">
        <f t="shared" ref="Q19:Q57" si="26">(($R$8*M19^1.187)/56.06)*10^(10.393*$P$18)</f>
        <v>40.139308724627156</v>
      </c>
      <c r="S19">
        <f t="shared" ref="S19:S57" si="27">1+(4.67*10^-4*Q19)+(0.11*10^-4*$R$18)+(0.1337*10^-8*Q19*$R$18)</f>
        <v>1.0984560025680852</v>
      </c>
      <c r="T19">
        <f t="shared" ref="T19:T57" si="28">0.0283*AU19*($O$18)/M19</f>
        <v>5.4390656526074069E-2</v>
      </c>
      <c r="U19">
        <f t="shared" ref="U19:U57" si="29">$R$3*($R$4+S19)</f>
        <v>5492.280012840426</v>
      </c>
      <c r="V19">
        <f>U19*5.615</f>
        <v>30839.152272098992</v>
      </c>
      <c r="W19">
        <f t="shared" ref="W19:W57" si="30">IF($R$5&gt;0,T19*($R$10-Q19)*$R$3,0)</f>
        <v>57072.303887416369</v>
      </c>
      <c r="X19">
        <f>$Z$14+$AA$13*(Q19-$Y$14)</f>
        <v>0.88541265043147122</v>
      </c>
      <c r="Y19">
        <f t="shared" si="2"/>
        <v>54.006116207951074</v>
      </c>
      <c r="Z19">
        <f>0.01361*X19*Q19</f>
        <v>0.48369738196852885</v>
      </c>
      <c r="AA19">
        <f>(Y19+Z19)/S19</f>
        <v>49.605822593283321</v>
      </c>
      <c r="AB19">
        <f t="shared" ref="AB19:AB57" si="31">($R$4*$V$6)+(S19*AA19)</f>
        <v>54.489813589919599</v>
      </c>
      <c r="AC19">
        <f t="shared" si="3"/>
        <v>1.0984560025680852</v>
      </c>
      <c r="AD19">
        <f t="shared" ref="AD19:AD57" si="32">AB19/AC19</f>
        <v>49.605822593283321</v>
      </c>
      <c r="AI19">
        <f>10.715*(Q19+100)^-0.515</f>
        <v>0.84045369402512737</v>
      </c>
      <c r="AJ19">
        <f>5.44*(Q19+150)^-0.338</f>
        <v>0.92315067993426869</v>
      </c>
      <c r="AK19">
        <f t="shared" ref="AK19:AK57" si="33">AI19*$AH$18^AJ19</f>
        <v>1.4980892043554503</v>
      </c>
      <c r="AL19">
        <f t="shared" si="4"/>
        <v>0</v>
      </c>
      <c r="AM19">
        <f t="shared" si="5"/>
        <v>1.4980892043554503</v>
      </c>
      <c r="AN19">
        <f>AL19+AM19</f>
        <v>1.4980892043554503</v>
      </c>
      <c r="AO19">
        <f t="shared" si="6"/>
        <v>0</v>
      </c>
      <c r="AP19">
        <f t="shared" si="7"/>
        <v>30</v>
      </c>
      <c r="AQ19">
        <f>AO19+AP19</f>
        <v>30</v>
      </c>
      <c r="AS19">
        <f>CU19</f>
        <v>0.51673093420216754</v>
      </c>
      <c r="AU19">
        <f t="shared" ref="AU19:AU57" si="34">EI19</f>
        <v>0.97413522573154465</v>
      </c>
      <c r="AW19">
        <f t="shared" si="8"/>
        <v>4.0901600394834627</v>
      </c>
      <c r="AX19">
        <f t="shared" si="8"/>
        <v>7.5694316971469382</v>
      </c>
      <c r="AY19">
        <f>AW19+AX19</f>
        <v>11.6595917366304</v>
      </c>
      <c r="AZ19">
        <f t="shared" ref="AZ19:AZ57" si="35">AW19/AY19</f>
        <v>0.35079787799375478</v>
      </c>
      <c r="BA19">
        <f>1-AZ19</f>
        <v>0.64920212200624516</v>
      </c>
      <c r="BB19">
        <f t="shared" si="9"/>
        <v>-89.387521275944394</v>
      </c>
      <c r="BC19">
        <f>IF(BB19&lt;0.13,0.13,BB19)</f>
        <v>0.13</v>
      </c>
      <c r="BD19">
        <f>1.938*AW19*(AD19/AQ19)^(1/4)</f>
        <v>8.988700794138575</v>
      </c>
      <c r="BE19">
        <f>1.938*AX19*(AD19/AQ19)^(1/4)</f>
        <v>16.634888623065937</v>
      </c>
      <c r="BF19">
        <f t="shared" si="10"/>
        <v>51.809589823356809</v>
      </c>
      <c r="BG19">
        <f>0.15726*AN19*(1/(AD19*AQ19^3))^(1/4)</f>
        <v>6.9251923519953002E-3</v>
      </c>
      <c r="BH19">
        <f>0.0019+0.0322*BG19-0.6642*BG19^2+4.9951*BG19^3</f>
        <v>2.0927962726009926E-3</v>
      </c>
      <c r="BI19">
        <f>1-10.0147*BG19+33.8696*BG19^2+277.2817*BG19^3</f>
        <v>0.93236269512411696</v>
      </c>
      <c r="BJ19">
        <f>BH19/BI19</f>
        <v>2.2446160529003122E-3</v>
      </c>
      <c r="BK19">
        <f t="shared" ref="BK19:BK57" si="36">BD19*($M$18^0.1)*BJ19</f>
        <v>3.6030528939664672E-2</v>
      </c>
      <c r="BL19">
        <f t="shared" ref="BL19:BL57" si="37">(BE19^0.575)*(14.7^0.1)*BF19</f>
        <v>341.37233952275369</v>
      </c>
      <c r="BM19">
        <f>BK19/BL19</f>
        <v>1.0554612886924632E-4</v>
      </c>
      <c r="BN19">
        <f>(0.0047+1123.32*BM19+729489.64*BM19^2)</f>
        <v>0.13138858136157122</v>
      </c>
      <c r="BO19">
        <f>(1+1097.1566*BM19+722153.97*BM19^2)</f>
        <v>1.1238454165174065</v>
      </c>
      <c r="BP19">
        <f>SQRT(BN19/BO19)</f>
        <v>0.34192080112881595</v>
      </c>
      <c r="BQ19">
        <f t="shared" ref="BQ19:BQ57" si="38">(BE19*BG19^0.38)/BF19^2.14</f>
        <v>5.3894725884242939E-4</v>
      </c>
      <c r="BR19">
        <f>1.0886-69.9473*BQ19+2334.3497*BQ19^2-12896.683*BQ19^3</f>
        <v>1.0515781203884944</v>
      </c>
      <c r="BS19">
        <f>1-53.4401*BQ19+1517.9369*BQ19^2-8419.8115*BQ19^3</f>
        <v>0.97163819276264729</v>
      </c>
      <c r="BT19">
        <f>BR19/BS19</f>
        <v>1.0822733484760978</v>
      </c>
      <c r="BU19">
        <f t="shared" ref="BU19:BU57" si="39">IF(W19&lt;=0,1,(BP19*BT19))</f>
        <v>0.37005177035131354</v>
      </c>
      <c r="BV19">
        <f t="shared" ref="BV19:BV57" si="40">IF(W19&gt;1,BP19*BT19,1)</f>
        <v>0.37005177035131354</v>
      </c>
      <c r="BW19">
        <f t="shared" ref="BW19:BW57" si="41">IF($R$5=0,1,BV19)</f>
        <v>0.37005177035131354</v>
      </c>
      <c r="BX19">
        <f t="shared" si="11"/>
        <v>202.89575329675336</v>
      </c>
      <c r="BY19">
        <f t="shared" si="12"/>
        <v>6.9067230190354305</v>
      </c>
      <c r="BZ19">
        <f t="shared" si="13"/>
        <v>1581877.1030248369</v>
      </c>
      <c r="CA19">
        <f t="shared" si="14"/>
        <v>7.8767925005688744E-2</v>
      </c>
      <c r="CB19">
        <f t="shared" si="15"/>
        <v>1325461.9668107168</v>
      </c>
      <c r="CC19">
        <f>$CD$15/3.7065</f>
        <v>1.6187778227438283E-4</v>
      </c>
      <c r="CD19">
        <f>5.0452/CB19</f>
        <v>3.806371005981858E-6</v>
      </c>
      <c r="CE19">
        <f>LOG(($CD$15^1.1098/2.8257)+(7.149/CB19)^0.8981)</f>
        <v>-3.9484803115631504</v>
      </c>
      <c r="CF19">
        <f>-4*LOG(CC19-(CD19*CE19))</f>
        <v>15.009018325863293</v>
      </c>
      <c r="CG19">
        <f>1/CF19^2</f>
        <v>4.4391050670471565E-3</v>
      </c>
      <c r="CH19">
        <f t="shared" si="16"/>
        <v>18.931518321981059</v>
      </c>
      <c r="CI19" s="20">
        <f t="shared" si="17"/>
        <v>142581024676.10617</v>
      </c>
      <c r="CJ19" s="33">
        <f t="shared" ref="CJ19:CJ57" si="42">(1/144)*(CH19+(CI19/74130000000))</f>
        <v>0.14482576384997095</v>
      </c>
      <c r="CK19" s="33">
        <f t="shared" si="18"/>
        <v>28.965152769994191</v>
      </c>
      <c r="CL19">
        <f>CL18+200</f>
        <v>400</v>
      </c>
      <c r="CM19" s="6">
        <f t="shared" si="19"/>
        <v>372.28421899568565</v>
      </c>
      <c r="CN19" s="20"/>
      <c r="CO19" s="20"/>
      <c r="CU19" s="25">
        <f t="shared" si="20"/>
        <v>0.51673093420216754</v>
      </c>
      <c r="CV19" s="26">
        <v>0.8</v>
      </c>
      <c r="CW19" s="26">
        <f>0.27*CU19/CV19/$CT$18</f>
        <v>9.5918179661277359E-2</v>
      </c>
      <c r="CX19" s="26">
        <f t="shared" ref="CX19:CX57" si="43">($CW$12+$CY$12/$CT$18+$DA$12/$CT$18^3+$DC$12/$CT$18^4+$DE$12/$CT$18^5)*CW19</f>
        <v>-3.3762368899569128E-2</v>
      </c>
      <c r="CY19" s="26">
        <f>($DG$12+$DI$12/$CT$18+$CW$13/$CT$18^2)*CW19^2</f>
        <v>1.8255781701302912E-3</v>
      </c>
      <c r="CZ19" s="26">
        <f>$CY$13*($DI$12/$CT$18+$CW$13/$CT$18^2)*CW19^5</f>
        <v>-2.9928576530397743E-7</v>
      </c>
      <c r="DA19" s="26">
        <f t="shared" ref="DA19:DA57" si="44">$DA$13*(1+$DC$13*CW19^2)*(CW19^2/$CT$18^3)</f>
        <v>9.4515935806635597E-4</v>
      </c>
      <c r="DB19" s="26">
        <f t="shared" ref="DB19:DB57" si="45">EXP(-$DC$13*CW19^2)</f>
        <v>0.99338853825192375</v>
      </c>
      <c r="DC19" s="26">
        <f t="shared" ref="DC19:DC57" si="46">1+CX19+CY19-CZ19+DA19*DB19</f>
        <v>0.96900241902945106</v>
      </c>
      <c r="DD19" s="26">
        <f t="shared" ref="DD19:DD57" si="47">DC19-CV19</f>
        <v>0.16900241902945101</v>
      </c>
      <c r="DE19" s="26">
        <v>0.85</v>
      </c>
      <c r="DF19" s="26">
        <f t="shared" ref="DF19:DF57" si="48">0.27*CU19/DE19/$CT$18</f>
        <v>9.0275933798849281E-2</v>
      </c>
      <c r="DG19" s="26">
        <f t="shared" ref="DG19:DG57" si="49">($CW$12+$CY$12/$CT$18+$DA$12/$CT$18^3+$DC$12/$CT$18^4+$DE$12/$CT$18^5)*DF19</f>
        <v>-3.1776347199594476E-2</v>
      </c>
      <c r="DH19" s="26">
        <f t="shared" ref="DH19:DH57" si="50">($DG$12+$DI$12/$CT$18+$CW$13/$CT$18^2)*DF19^2</f>
        <v>1.6171211472434414E-3</v>
      </c>
      <c r="DI19" s="26">
        <f t="shared" ref="DI19:DI57" si="51">$CY$13*($DI$12/$CT$18+$CW$13/$CT$18^2)*DF19^5</f>
        <v>-2.2102498395217512E-7</v>
      </c>
      <c r="DJ19" s="26">
        <f t="shared" ref="DJ19:DJ57" si="52">$DA$13*(1+$DC$13*DF19^2)*DF19^2/$CT$18^3</f>
        <v>8.3660460377618954E-4</v>
      </c>
      <c r="DK19" s="26">
        <f>EXP(-$DC$13*DF19^2)</f>
        <v>0.99414126413720849</v>
      </c>
      <c r="DL19" s="26">
        <f>1+DG19+DH19-DI19+DJ19*DK19</f>
        <v>0.97067269813101409</v>
      </c>
      <c r="DM19" s="26">
        <f>DL19-DE19</f>
        <v>0.12067269813101411</v>
      </c>
      <c r="DN19" s="26">
        <f>(DM19-DD19)/(DE19-CV19)</f>
        <v>-0.96659441796873935</v>
      </c>
      <c r="DO19" s="26">
        <f>CV19-DD19/DN19</f>
        <v>0.97484315643432229</v>
      </c>
      <c r="DP19" s="26">
        <f t="shared" ref="DP19:DP57" si="53">DE19</f>
        <v>0.85</v>
      </c>
      <c r="DQ19" s="26">
        <f t="shared" ref="DQ19:DQ57" si="54">0.27*CU19/DP19/$CT$18</f>
        <v>9.0275933798849281E-2</v>
      </c>
      <c r="DR19" s="26">
        <f t="shared" ref="DR19:DR57" si="55">($CW$12+$CY$12/$CT$18+$DA$12/$CT$18^3+$DC$12/$CT$18^4+$DE$12/$CT$18^5)*DQ19</f>
        <v>-3.1776347199594476E-2</v>
      </c>
      <c r="DS19" s="26">
        <f t="shared" ref="DS19:DS57" si="56">($DG$12+$DI$12/$CT$18+$CW$13/$CT$18^2)*DQ19^2</f>
        <v>1.6171211472434414E-3</v>
      </c>
      <c r="DT19" s="26">
        <f t="shared" ref="DT19:DT57" si="57">$CY$13*($DI$12/$CT$18+$CW$13/$CT$18^2)*DQ19^5</f>
        <v>-2.2102498395217512E-7</v>
      </c>
      <c r="DU19" s="26">
        <f t="shared" ref="DU19:DU57" si="58">$DA$13*(1+$DC$13*DQ19^2)*(DQ19^2/$CT$18^3)</f>
        <v>8.3660460377618965E-4</v>
      </c>
      <c r="DV19" s="26">
        <f t="shared" ref="DV19:DV57" si="59">EXP(-$DC$13*DQ19^2)</f>
        <v>0.99414126413720849</v>
      </c>
      <c r="DW19" s="26">
        <f t="shared" ref="DW19:DW57" si="60">1+DR19+DS19-DT19+DU19*DV19</f>
        <v>0.97067269813101409</v>
      </c>
      <c r="DX19" s="26">
        <f t="shared" ref="DX19:DX57" si="61">DW19-DP19</f>
        <v>0.12067269813101411</v>
      </c>
      <c r="DY19" s="26">
        <f t="shared" ref="DY19:DY57" si="62">DO19</f>
        <v>0.97484315643432229</v>
      </c>
      <c r="DZ19" s="26">
        <f t="shared" ref="DZ19:DZ57" si="63">0.27*CU19/DY19/$CT$18</f>
        <v>7.8714758597365916E-2</v>
      </c>
      <c r="EA19" s="26">
        <f t="shared" ref="EA19:EA57" si="64">($CW$12+$CY$12/$CT$18+$DA$12/$CT$18^3+$DC$12/$CT$18^4+$DE$12/$CT$18^5)*DZ19</f>
        <v>-2.77069136110564E-2</v>
      </c>
      <c r="EB19" s="26">
        <f t="shared" ref="EB19:EB57" si="65">($DG$12+$DI$12/$CT$18+$CW$13/$CT$18^2)*DZ19^2</f>
        <v>1.2294501193983987E-3</v>
      </c>
      <c r="EC19" s="26">
        <f t="shared" ref="EC19:EC57" si="66">$CY$13*($DI$12/$CT$18+$CW$13/$CT$18^2)*DZ19^5</f>
        <v>-1.1139411826910807E-7</v>
      </c>
      <c r="ED19" s="26">
        <f t="shared" ref="ED19:ED57" si="67">$DA$13*(1+$DC$13*DZ19^2)*DZ19^2/$CT$18^3</f>
        <v>6.3515539305071555E-4</v>
      </c>
      <c r="EE19" s="26">
        <f t="shared" ref="EE19:EE57" si="68">EXP(-$DC$13*DZ19^2)</f>
        <v>0.99554263812384802</v>
      </c>
      <c r="EF19" s="26">
        <f t="shared" ref="EF19:EF57" si="69">1+EA19+EB19-EC19+ED19*EE19</f>
        <v>0.97415497217807656</v>
      </c>
      <c r="EG19" s="26">
        <f t="shared" ref="EG19:EG57" si="70">EF19-DY19</f>
        <v>-6.8818425624572743E-4</v>
      </c>
      <c r="EH19" s="26">
        <f t="shared" ref="EH19:EH57" si="71">(EG19-DX19)/(DY19-DP19)</f>
        <v>-0.97210680868282573</v>
      </c>
      <c r="EI19" s="26">
        <f t="shared" ref="EI19:EI57" si="72">DP19-DX19/EH19</f>
        <v>0.97413522573154465</v>
      </c>
      <c r="EM19">
        <f t="shared" si="21"/>
        <v>344.65953311284574</v>
      </c>
      <c r="EW19">
        <f>(EM19*$EQ$18)/(DO19*10.73*$EL$18)</f>
        <v>0.91244934829634639</v>
      </c>
      <c r="EX19">
        <f t="shared" ref="EX19:EX57" si="73">EW19/67.0176</f>
        <v>1.3615070493368105E-2</v>
      </c>
      <c r="EY19">
        <f>EXP($EU$18*EX19^$EV$18)</f>
        <v>1.0180370244442221</v>
      </c>
      <c r="EZ19">
        <f>$ET$18*10^-4*EY19</f>
        <v>1.3960894234194013E-2</v>
      </c>
      <c r="FB19" s="30">
        <v>190.6</v>
      </c>
      <c r="FC19" s="30">
        <v>803.1</v>
      </c>
      <c r="FE19" s="37">
        <v>240</v>
      </c>
      <c r="FF19" s="37">
        <v>366</v>
      </c>
    </row>
    <row r="20" spans="3:162">
      <c r="C20" s="6">
        <f t="shared" ref="C20:C57" si="74">E19</f>
        <v>372.28421899568565</v>
      </c>
      <c r="D20">
        <v>347</v>
      </c>
      <c r="E20" s="6">
        <f t="shared" si="22"/>
        <v>401.59376540722604</v>
      </c>
      <c r="F20" s="6">
        <f t="shared" si="23"/>
        <v>-54.593765407226044</v>
      </c>
      <c r="G20" s="6">
        <f>Sheet1!D20</f>
        <v>315</v>
      </c>
      <c r="H20" s="6">
        <f>Sheet1!F20</f>
        <v>-85.347071762888049</v>
      </c>
      <c r="I20" s="46">
        <f t="shared" si="24"/>
        <v>0.96104082361443766</v>
      </c>
      <c r="J20" s="6">
        <f t="shared" si="25"/>
        <v>403.80691607032986</v>
      </c>
      <c r="K20" s="6">
        <f t="shared" si="0"/>
        <v>359.64210949784285</v>
      </c>
      <c r="M20" s="6">
        <f t="shared" si="1"/>
        <v>359.64210949784285</v>
      </c>
      <c r="Q20">
        <f t="shared" si="26"/>
        <v>42.218804848333804</v>
      </c>
      <c r="S20">
        <f t="shared" si="27"/>
        <v>1.0994471766465113</v>
      </c>
      <c r="T20">
        <f t="shared" si="28"/>
        <v>5.2067663406544736E-2</v>
      </c>
      <c r="U20">
        <f t="shared" si="29"/>
        <v>5497.2358832325563</v>
      </c>
      <c r="V20">
        <f t="shared" ref="V20:V57" si="75">U20*5.615</f>
        <v>30866.979484350806</v>
      </c>
      <c r="W20">
        <f t="shared" si="30"/>
        <v>54093.406656832703</v>
      </c>
      <c r="X20">
        <f t="shared" ref="X20:X57" si="76">$Z$14+$AA$13*(Q20-$Y$14)</f>
        <v>0.88517499373161901</v>
      </c>
      <c r="Y20">
        <f t="shared" si="2"/>
        <v>54.006116207951074</v>
      </c>
      <c r="Z20">
        <f>0.01361*X20*Q20</f>
        <v>0.50861972261410215</v>
      </c>
      <c r="AA20">
        <f t="shared" ref="AA20:AA57" si="77">(Y20+Z20)/S20</f>
        <v>49.583769996884968</v>
      </c>
      <c r="AB20">
        <f t="shared" si="31"/>
        <v>54.514735930565173</v>
      </c>
      <c r="AC20">
        <f t="shared" si="3"/>
        <v>1.0994471766465113</v>
      </c>
      <c r="AD20">
        <f t="shared" si="32"/>
        <v>49.583769996884968</v>
      </c>
      <c r="AI20">
        <f>10.715*(Q20+100)^-0.515</f>
        <v>0.83410227872897247</v>
      </c>
      <c r="AJ20">
        <f>5.44*(Q20+150)^-0.338</f>
        <v>0.91976291497456353</v>
      </c>
      <c r="AK20">
        <f t="shared" si="33"/>
        <v>1.4836176382564235</v>
      </c>
      <c r="AL20">
        <f t="shared" si="4"/>
        <v>0</v>
      </c>
      <c r="AM20">
        <f t="shared" si="5"/>
        <v>1.4836176382564235</v>
      </c>
      <c r="AN20">
        <f t="shared" ref="AN20:AN57" si="78">AL20+AM20</f>
        <v>1.4836176382564235</v>
      </c>
      <c r="AO20">
        <f t="shared" si="6"/>
        <v>0</v>
      </c>
      <c r="AP20">
        <f t="shared" si="7"/>
        <v>30</v>
      </c>
      <c r="AQ20">
        <f t="shared" ref="AQ20:AQ57" si="79">AO20+AP20</f>
        <v>30</v>
      </c>
      <c r="AS20">
        <f t="shared" ref="AS20:AS57" si="80">CU20</f>
        <v>0.53919356746303271</v>
      </c>
      <c r="AU20">
        <f t="shared" si="34"/>
        <v>0.9730681928992615</v>
      </c>
      <c r="AW20">
        <f t="shared" si="8"/>
        <v>4.0938507295049771</v>
      </c>
      <c r="AX20">
        <f t="shared" si="8"/>
        <v>7.174344105025134</v>
      </c>
      <c r="AY20">
        <f t="shared" ref="AY20:AY57" si="81">AW20+AX20</f>
        <v>11.26819483453011</v>
      </c>
      <c r="AZ20">
        <f t="shared" si="35"/>
        <v>0.36331025418195945</v>
      </c>
      <c r="BA20">
        <f t="shared" ref="BA20:BA57" si="82">1-AZ20</f>
        <v>0.6366897458180405</v>
      </c>
      <c r="BB20">
        <f t="shared" si="9"/>
        <v>-83.416311747170724</v>
      </c>
      <c r="BC20">
        <f t="shared" ref="BC20:BC57" si="83">IF(BB20&lt;0.13,0.13,BB20)</f>
        <v>0.13</v>
      </c>
      <c r="BD20">
        <f t="shared" ref="BD20:BD57" si="84">1.938*AW20*(AD20/AQ20)^(1/4)</f>
        <v>8.9958115387424353</v>
      </c>
      <c r="BE20">
        <f t="shared" ref="BE20:BE57" si="85">1.938*AX20*(AD20/AQ20)^(1/4)</f>
        <v>15.764875601777947</v>
      </c>
      <c r="BF20">
        <f t="shared" si="10"/>
        <v>51.798072395332071</v>
      </c>
      <c r="BG20">
        <f t="shared" ref="BG20:BG57" si="86">0.15726*AN20*(1/(AD20*AQ20^3))^(1/4)</f>
        <v>6.8590573180874739E-3</v>
      </c>
      <c r="BH20">
        <f t="shared" ref="BH20:BH57" si="87">0.0019+0.0322*BG20-0.6642*BG20^2+4.9951*BG20^3</f>
        <v>2.0912251469551056E-3</v>
      </c>
      <c r="BI20">
        <f t="shared" ref="BI20:BI57" si="88">1-10.0147*BG20+33.8696*BG20^2+277.2817*BG20^3</f>
        <v>0.93299152811565467</v>
      </c>
      <c r="BJ20">
        <f t="shared" ref="BJ20:BJ57" si="89">BH20/BI20</f>
        <v>2.2414192240080822E-3</v>
      </c>
      <c r="BK20">
        <f t="shared" si="36"/>
        <v>3.6007675799408341E-2</v>
      </c>
      <c r="BL20">
        <f t="shared" si="37"/>
        <v>330.91571872978898</v>
      </c>
      <c r="BM20">
        <f t="shared" ref="BM20:BM57" si="90">BK20/BL20</f>
        <v>1.0881222547427734E-4</v>
      </c>
      <c r="BN20">
        <f t="shared" ref="BN20:BN57" si="91">(0.0047+1123.32*BM20+729489.64*BM20^2)</f>
        <v>0.13556817970736404</v>
      </c>
      <c r="BO20">
        <f t="shared" ref="BO20:BO57" si="92">(1+1097.1566*BM20+722153.97*BM20^2)</f>
        <v>1.1279344268579961</v>
      </c>
      <c r="BP20">
        <f t="shared" ref="BP20:BP57" si="93">SQRT(BN20/BO20)</f>
        <v>0.34668652047516579</v>
      </c>
      <c r="BQ20">
        <f t="shared" si="38"/>
        <v>5.0914318147921055E-4</v>
      </c>
      <c r="BR20">
        <f t="shared" ref="BR20:BR57" si="94">1.0886-69.9473*BQ20+2334.3497*BQ20^2-12896.683*BQ20^3</f>
        <v>1.0535902329465177</v>
      </c>
      <c r="BS20">
        <f t="shared" ref="BS20:BS57" si="95">1-53.4401*BQ20+1517.9369*BQ20^2-8419.8115*BQ20^3</f>
        <v>0.97318371608453191</v>
      </c>
      <c r="BT20">
        <f t="shared" ref="BT20:BT57" si="96">BR20/BS20</f>
        <v>1.0826221355054009</v>
      </c>
      <c r="BU20">
        <f t="shared" si="39"/>
        <v>0.3753305011477609</v>
      </c>
      <c r="BV20">
        <f t="shared" si="40"/>
        <v>0.3753305011477609</v>
      </c>
      <c r="BW20">
        <f t="shared" si="41"/>
        <v>0.3753305011477609</v>
      </c>
      <c r="BX20">
        <f t="shared" si="11"/>
        <v>202.98855297335453</v>
      </c>
      <c r="BY20">
        <f t="shared" si="12"/>
        <v>6.8381927917405427</v>
      </c>
      <c r="BZ20">
        <f t="shared" si="13"/>
        <v>1582060.0907894941</v>
      </c>
      <c r="CA20">
        <f t="shared" si="14"/>
        <v>8.0495708513331654E-2</v>
      </c>
      <c r="CB20">
        <f t="shared" si="15"/>
        <v>1297161.8974546117</v>
      </c>
      <c r="CC20">
        <f t="shared" ref="CC20:CC57" si="97">$CD$15/3.7065</f>
        <v>1.6187778227438283E-4</v>
      </c>
      <c r="CD20">
        <f t="shared" ref="CD20:CD57" si="98">5.0452/CB20</f>
        <v>3.8894142742706748E-6</v>
      </c>
      <c r="CE20">
        <f t="shared" ref="CE20:CE57" si="99">LOG(($CD$15^1.1098/2.8257)+(7.149/CB20)^0.8981)</f>
        <v>-3.9470810359128947</v>
      </c>
      <c r="CF20">
        <f t="shared" ref="CF20:CF57" si="100">-4*LOG(CC20-(CD20*CE20))</f>
        <v>15.005854817928213</v>
      </c>
      <c r="CG20">
        <f t="shared" ref="CG20:CG57" si="101">1/CF20^2</f>
        <v>4.4409769529943606E-3</v>
      </c>
      <c r="CH20">
        <f t="shared" si="16"/>
        <v>19.205702075828817</v>
      </c>
      <c r="CI20" s="20">
        <f t="shared" si="17"/>
        <v>140637311469.80121</v>
      </c>
      <c r="CJ20" s="33">
        <f t="shared" si="42"/>
        <v>0.14654773205770186</v>
      </c>
      <c r="CK20" s="33">
        <f t="shared" si="18"/>
        <v>29.309546411540371</v>
      </c>
      <c r="CL20">
        <f t="shared" ref="CL20:CL57" si="102">CL19+200</f>
        <v>600</v>
      </c>
      <c r="CM20" s="6">
        <f t="shared" si="19"/>
        <v>401.59376540722604</v>
      </c>
      <c r="CN20" s="20"/>
      <c r="CO20" s="20"/>
      <c r="CU20" s="25">
        <f t="shared" si="20"/>
        <v>0.53919356746303271</v>
      </c>
      <c r="CV20" s="26">
        <v>0.8</v>
      </c>
      <c r="CW20" s="26">
        <f t="shared" ref="CW20:CW57" si="103">0.27*CU20/CV20/$CT$18</f>
        <v>0.10008780596032546</v>
      </c>
      <c r="CX20" s="26">
        <f t="shared" si="43"/>
        <v>-3.5230041261356447E-2</v>
      </c>
      <c r="CY20" s="26">
        <f t="shared" ref="CY20:CY57" si="104">($DG$12+$DI$12/$CT$18+$CW$13/$CT$18^2)*CW20^2</f>
        <v>1.9877461269386799E-3</v>
      </c>
      <c r="CZ20" s="26">
        <f t="shared" ref="CZ20:CZ57" si="105">$CY$13*($DI$12/$CT$18+$CW$13/$CT$18^2)*CW20^5</f>
        <v>-3.702433495990832E-7</v>
      </c>
      <c r="DA20" s="26">
        <f t="shared" si="44"/>
        <v>1.0297212357730891E-3</v>
      </c>
      <c r="DB20" s="26">
        <f t="shared" si="45"/>
        <v>0.99280335359811978</v>
      </c>
      <c r="DC20" s="26">
        <f t="shared" si="46"/>
        <v>0.96778038580507864</v>
      </c>
      <c r="DD20" s="26">
        <f t="shared" si="47"/>
        <v>0.16778038580507859</v>
      </c>
      <c r="DE20" s="26">
        <v>0.85</v>
      </c>
      <c r="DF20" s="26">
        <f t="shared" si="48"/>
        <v>9.4200287962659265E-2</v>
      </c>
      <c r="DG20" s="26">
        <f t="shared" si="49"/>
        <v>-3.3157685893041362E-2</v>
      </c>
      <c r="DH20" s="26">
        <f t="shared" si="50"/>
        <v>1.7607716556965474E-3</v>
      </c>
      <c r="DI20" s="26">
        <f t="shared" si="51"/>
        <v>-2.7342773994085919E-7</v>
      </c>
      <c r="DJ20" s="26">
        <f t="shared" si="52"/>
        <v>9.1139373166069994E-4</v>
      </c>
      <c r="DK20" s="26">
        <f t="shared" ref="DK20:DK57" si="106">EXP(-$DC$13*DF20^2)</f>
        <v>0.99362248964238797</v>
      </c>
      <c r="DL20" s="26">
        <f t="shared" ref="DL20:DL57" si="107">1+DG20+DH20-DI20+DJ20*DK20</f>
        <v>0.96950894049909231</v>
      </c>
      <c r="DM20" s="26">
        <f t="shared" ref="DM20:DM57" si="108">DL20-DE20</f>
        <v>0.11950894049909233</v>
      </c>
      <c r="DN20" s="26">
        <f t="shared" ref="DN20:DN57" si="109">(DM20-DD20)/(DE20-CV20)</f>
        <v>-0.96542890611972654</v>
      </c>
      <c r="DO20" s="26">
        <f t="shared" ref="DO20:DO57" si="110">CV20-DD20/DN20</f>
        <v>0.97378844236125617</v>
      </c>
      <c r="DP20" s="26">
        <f t="shared" si="53"/>
        <v>0.85</v>
      </c>
      <c r="DQ20" s="26">
        <f t="shared" si="54"/>
        <v>9.4200287962659265E-2</v>
      </c>
      <c r="DR20" s="26">
        <f t="shared" si="55"/>
        <v>-3.3157685893041362E-2</v>
      </c>
      <c r="DS20" s="26">
        <f t="shared" si="56"/>
        <v>1.7607716556965474E-3</v>
      </c>
      <c r="DT20" s="26">
        <f t="shared" si="57"/>
        <v>-2.7342773994085919E-7</v>
      </c>
      <c r="DU20" s="26">
        <f t="shared" si="58"/>
        <v>9.1139373166069994E-4</v>
      </c>
      <c r="DV20" s="26">
        <f t="shared" si="59"/>
        <v>0.99362248964238797</v>
      </c>
      <c r="DW20" s="26">
        <f t="shared" si="60"/>
        <v>0.96950894049909231</v>
      </c>
      <c r="DX20" s="26">
        <f t="shared" si="61"/>
        <v>0.11950894049909233</v>
      </c>
      <c r="DY20" s="26">
        <f t="shared" si="62"/>
        <v>0.97378844236125617</v>
      </c>
      <c r="DZ20" s="26">
        <f t="shared" si="63"/>
        <v>8.2225503287043436E-2</v>
      </c>
      <c r="EA20" s="26">
        <f t="shared" si="64"/>
        <v>-2.8942665350128939E-2</v>
      </c>
      <c r="EB20" s="26">
        <f t="shared" si="65"/>
        <v>1.3415648116043869E-3</v>
      </c>
      <c r="EC20" s="26">
        <f t="shared" si="66"/>
        <v>-1.3855242224733137E-7</v>
      </c>
      <c r="ED20" s="26">
        <f t="shared" si="67"/>
        <v>6.9335688931185084E-4</v>
      </c>
      <c r="EE20" s="26">
        <f t="shared" si="68"/>
        <v>0.99513715701744965</v>
      </c>
      <c r="EF20" s="26">
        <f t="shared" si="69"/>
        <v>0.97308902321752599</v>
      </c>
      <c r="EG20" s="26">
        <f t="shared" si="70"/>
        <v>-6.9941914373017333E-4</v>
      </c>
      <c r="EH20" s="26">
        <f t="shared" si="71"/>
        <v>-0.97107902280581415</v>
      </c>
      <c r="EI20" s="26">
        <f t="shared" si="72"/>
        <v>0.9730681928992615</v>
      </c>
      <c r="EM20">
        <f t="shared" si="21"/>
        <v>359.64210949784285</v>
      </c>
      <c r="EW20">
        <f t="shared" ref="EW20:EW57" si="111">(EM20*$EQ$18)/(DO20*10.73*$EL$18)</f>
        <v>0.9531453595807956</v>
      </c>
      <c r="EX20">
        <f t="shared" si="73"/>
        <v>1.4222314132120452E-2</v>
      </c>
      <c r="EY20">
        <f t="shared" ref="EY20:EY57" si="112">EXP($EU$18*EX20^$EV$18)</f>
        <v>1.0191126228019511</v>
      </c>
      <c r="EZ20">
        <f t="shared" ref="EZ20:EZ57" si="113">$ET$18*10^-4*EY20</f>
        <v>1.3975644498231734E-2</v>
      </c>
      <c r="FB20" s="30">
        <v>260.60000000000002</v>
      </c>
      <c r="FC20" s="30">
        <v>1509.8</v>
      </c>
      <c r="FE20" s="37">
        <v>491</v>
      </c>
      <c r="FF20" s="37">
        <v>1000.3</v>
      </c>
    </row>
    <row r="21" spans="3:162">
      <c r="C21" s="6">
        <f t="shared" si="74"/>
        <v>401.59376540722604</v>
      </c>
      <c r="D21">
        <v>348</v>
      </c>
      <c r="E21" s="6">
        <f t="shared" si="22"/>
        <v>431.24633398651088</v>
      </c>
      <c r="F21" s="6">
        <f t="shared" si="23"/>
        <v>-83.246333986510876</v>
      </c>
      <c r="G21" s="6">
        <f>Sheet1!D21</f>
        <v>315.10000000000002</v>
      </c>
      <c r="H21" s="6">
        <f>Sheet1!F21</f>
        <v>-114.46417357264812</v>
      </c>
      <c r="I21" s="46">
        <f t="shared" si="24"/>
        <v>0.94887050413791085</v>
      </c>
      <c r="J21" s="6">
        <f t="shared" si="25"/>
        <v>435.7320283679212</v>
      </c>
      <c r="K21" s="6">
        <f t="shared" si="0"/>
        <v>374.79688270361305</v>
      </c>
      <c r="M21" s="6">
        <f t="shared" si="1"/>
        <v>374.79688270361305</v>
      </c>
      <c r="Q21">
        <f t="shared" si="26"/>
        <v>44.338747898247782</v>
      </c>
      <c r="S21">
        <f t="shared" si="27"/>
        <v>1.1004576294070911</v>
      </c>
      <c r="T21">
        <f t="shared" si="28"/>
        <v>4.9907184539249201E-2</v>
      </c>
      <c r="U21">
        <f t="shared" si="29"/>
        <v>5502.2881470354559</v>
      </c>
      <c r="V21">
        <f t="shared" si="75"/>
        <v>30895.347945604088</v>
      </c>
      <c r="W21">
        <f t="shared" si="30"/>
        <v>51319.870306076002</v>
      </c>
      <c r="X21">
        <f t="shared" si="76"/>
        <v>0.8849327145259146</v>
      </c>
      <c r="Y21">
        <f t="shared" si="2"/>
        <v>54.006116207951074</v>
      </c>
      <c r="Z21">
        <f t="shared" ref="Z21:Z57" si="114">0.01361*X21*Q21</f>
        <v>0.53401296417872457</v>
      </c>
      <c r="AA21">
        <f t="shared" si="77"/>
        <v>49.56131677828899</v>
      </c>
      <c r="AB21">
        <f t="shared" si="31"/>
        <v>54.540129172129795</v>
      </c>
      <c r="AC21">
        <f t="shared" si="3"/>
        <v>1.1004576294070911</v>
      </c>
      <c r="AD21">
        <f t="shared" si="32"/>
        <v>49.56131677828899</v>
      </c>
      <c r="AI21">
        <f t="shared" ref="AI21:AI57" si="115">10.715*(Q21+100)^-0.515</f>
        <v>0.82777053732627381</v>
      </c>
      <c r="AJ21">
        <f t="shared" ref="AJ21:AJ57" si="116">5.44*(Q21+150)^-0.338</f>
        <v>0.91635936455693356</v>
      </c>
      <c r="AK21">
        <f t="shared" si="33"/>
        <v>1.4692210723136658</v>
      </c>
      <c r="AL21">
        <f t="shared" si="4"/>
        <v>0</v>
      </c>
      <c r="AM21">
        <f t="shared" si="5"/>
        <v>1.4692210723136658</v>
      </c>
      <c r="AN21">
        <f t="shared" si="78"/>
        <v>1.4692210723136658</v>
      </c>
      <c r="AO21">
        <f t="shared" si="6"/>
        <v>0</v>
      </c>
      <c r="AP21">
        <f t="shared" si="7"/>
        <v>30</v>
      </c>
      <c r="AQ21">
        <f t="shared" si="79"/>
        <v>30</v>
      </c>
      <c r="AS21">
        <f t="shared" si="80"/>
        <v>0.56191436687198359</v>
      </c>
      <c r="AU21">
        <f t="shared" si="34"/>
        <v>0.97199424183249605</v>
      </c>
      <c r="AW21">
        <f t="shared" si="8"/>
        <v>4.097613204736982</v>
      </c>
      <c r="AX21">
        <f t="shared" si="8"/>
        <v>6.8064932818303845</v>
      </c>
      <c r="AY21">
        <f t="shared" si="81"/>
        <v>10.904106486567366</v>
      </c>
      <c r="AZ21">
        <f t="shared" si="35"/>
        <v>0.37578624253025966</v>
      </c>
      <c r="BA21">
        <f t="shared" si="82"/>
        <v>0.62421375746974039</v>
      </c>
      <c r="BB21">
        <f t="shared" si="9"/>
        <v>-78.0447527651245</v>
      </c>
      <c r="BC21">
        <f t="shared" si="83"/>
        <v>0.13</v>
      </c>
      <c r="BD21">
        <f t="shared" si="84"/>
        <v>9.0030596755445558</v>
      </c>
      <c r="BE21">
        <f t="shared" si="85"/>
        <v>14.954868147796656</v>
      </c>
      <c r="BF21">
        <f t="shared" si="10"/>
        <v>51.786343102284</v>
      </c>
      <c r="BG21">
        <f t="shared" si="86"/>
        <v>6.7932683371881488E-3</v>
      </c>
      <c r="BH21">
        <f t="shared" si="87"/>
        <v>2.0896573696707046E-3</v>
      </c>
      <c r="BI21">
        <f t="shared" si="88"/>
        <v>0.93361741420526456</v>
      </c>
      <c r="BJ21">
        <f t="shared" si="89"/>
        <v>2.2382373527699367E-3</v>
      </c>
      <c r="BK21">
        <f t="shared" si="36"/>
        <v>3.5985531111390433E-2</v>
      </c>
      <c r="BL21">
        <f t="shared" si="37"/>
        <v>320.95708435388264</v>
      </c>
      <c r="BM21">
        <f t="shared" si="90"/>
        <v>1.1211944794374224E-4</v>
      </c>
      <c r="BN21">
        <f t="shared" si="91"/>
        <v>0.13981626518894039</v>
      </c>
      <c r="BO21">
        <f t="shared" si="92"/>
        <v>1.132090624199789</v>
      </c>
      <c r="BP21">
        <f t="shared" si="93"/>
        <v>0.35142952997090149</v>
      </c>
      <c r="BQ21">
        <f t="shared" si="38"/>
        <v>4.8145078365806175E-4</v>
      </c>
      <c r="BR21">
        <f t="shared" si="94"/>
        <v>1.055463468613681</v>
      </c>
      <c r="BS21">
        <f t="shared" si="95"/>
        <v>0.97462213231046324</v>
      </c>
      <c r="BT21">
        <f t="shared" si="96"/>
        <v>1.0829463374811459</v>
      </c>
      <c r="BU21">
        <f t="shared" si="39"/>
        <v>0.38057932236470837</v>
      </c>
      <c r="BV21">
        <f t="shared" si="40"/>
        <v>0.38057932236470837</v>
      </c>
      <c r="BW21">
        <f t="shared" si="41"/>
        <v>0.38057932236470837</v>
      </c>
      <c r="BX21">
        <f t="shared" si="11"/>
        <v>203.08310607486951</v>
      </c>
      <c r="BY21">
        <f t="shared" si="12"/>
        <v>6.7683408608144351</v>
      </c>
      <c r="BZ21">
        <f t="shared" si="13"/>
        <v>1582246.3336635469</v>
      </c>
      <c r="CA21">
        <f t="shared" si="14"/>
        <v>8.224069054303719E-2</v>
      </c>
      <c r="CB21">
        <f t="shared" si="15"/>
        <v>1269788.1952626114</v>
      </c>
      <c r="CC21">
        <f t="shared" si="97"/>
        <v>1.6187778227438283E-4</v>
      </c>
      <c r="CD21">
        <f t="shared" si="98"/>
        <v>3.9732610673361764E-6</v>
      </c>
      <c r="CE21">
        <f t="shared" si="99"/>
        <v>-3.9456758505971066</v>
      </c>
      <c r="CF21">
        <f t="shared" si="100"/>
        <v>15.002668544391843</v>
      </c>
      <c r="CG21">
        <f t="shared" si="101"/>
        <v>4.4428635066975971E-3</v>
      </c>
      <c r="CH21">
        <f t="shared" si="16"/>
        <v>19.477960995330566</v>
      </c>
      <c r="CI21" s="20">
        <f t="shared" si="17"/>
        <v>138763085739.46143</v>
      </c>
      <c r="CJ21" s="33">
        <f t="shared" si="42"/>
        <v>0.14826284289642411</v>
      </c>
      <c r="CK21" s="33">
        <f t="shared" si="18"/>
        <v>29.652568579284821</v>
      </c>
      <c r="CL21">
        <f t="shared" si="102"/>
        <v>800</v>
      </c>
      <c r="CM21" s="6">
        <f t="shared" si="19"/>
        <v>431.24633398651088</v>
      </c>
      <c r="CN21" s="20"/>
      <c r="CO21" s="20"/>
      <c r="CP21" s="20"/>
      <c r="CQ21" s="20"/>
      <c r="CR21" s="20"/>
      <c r="CS21" s="20"/>
      <c r="CT21" s="20"/>
      <c r="CU21" s="25">
        <f t="shared" si="20"/>
        <v>0.56191436687198359</v>
      </c>
      <c r="CV21" s="26">
        <v>0.8</v>
      </c>
      <c r="CW21" s="26">
        <f t="shared" si="103"/>
        <v>0.10430535435061195</v>
      </c>
      <c r="CX21" s="26">
        <f t="shared" si="43"/>
        <v>-3.671458178440936E-2</v>
      </c>
      <c r="CY21" s="26">
        <f t="shared" si="104"/>
        <v>2.1587968879080151E-3</v>
      </c>
      <c r="CZ21" s="26">
        <f t="shared" si="105"/>
        <v>-4.5510796348014293E-7</v>
      </c>
      <c r="DA21" s="26">
        <f t="shared" si="44"/>
        <v>1.1190215369897138E-3</v>
      </c>
      <c r="DB21" s="26">
        <f t="shared" si="45"/>
        <v>0.99218648881541349</v>
      </c>
      <c r="DC21" s="26">
        <f t="shared" si="46"/>
        <v>0.96655494826115673</v>
      </c>
      <c r="DD21" s="26">
        <f t="shared" si="47"/>
        <v>0.16655494826115669</v>
      </c>
      <c r="DE21" s="26">
        <v>0.85</v>
      </c>
      <c r="DF21" s="26">
        <f t="shared" si="48"/>
        <v>9.8169745271164205E-2</v>
      </c>
      <c r="DG21" s="26">
        <f t="shared" si="49"/>
        <v>-3.4554900502973523E-2</v>
      </c>
      <c r="DH21" s="26">
        <f t="shared" si="50"/>
        <v>1.9122906688735367E-3</v>
      </c>
      <c r="DI21" s="26">
        <f t="shared" si="51"/>
        <v>-3.3610095095080343E-7</v>
      </c>
      <c r="DJ21" s="26">
        <f t="shared" si="52"/>
        <v>9.9036304027812477E-4</v>
      </c>
      <c r="DK21" s="26">
        <f t="shared" si="106"/>
        <v>0.99307559245974875</v>
      </c>
      <c r="DL21" s="26">
        <f t="shared" si="107"/>
        <v>0.96834123162982544</v>
      </c>
      <c r="DM21" s="26">
        <f t="shared" si="108"/>
        <v>0.11834123162982546</v>
      </c>
      <c r="DN21" s="26">
        <f t="shared" si="109"/>
        <v>-0.96427433262662587</v>
      </c>
      <c r="DO21" s="26">
        <f t="shared" si="110"/>
        <v>0.97272568876480514</v>
      </c>
      <c r="DP21" s="26">
        <f t="shared" si="53"/>
        <v>0.85</v>
      </c>
      <c r="DQ21" s="26">
        <f t="shared" si="54"/>
        <v>9.8169745271164205E-2</v>
      </c>
      <c r="DR21" s="26">
        <f t="shared" si="55"/>
        <v>-3.4554900502973523E-2</v>
      </c>
      <c r="DS21" s="26">
        <f t="shared" si="56"/>
        <v>1.9122906688735367E-3</v>
      </c>
      <c r="DT21" s="26">
        <f t="shared" si="57"/>
        <v>-3.3610095095080343E-7</v>
      </c>
      <c r="DU21" s="26">
        <f t="shared" si="58"/>
        <v>9.9036304027812477E-4</v>
      </c>
      <c r="DV21" s="26">
        <f t="shared" si="59"/>
        <v>0.99307559245974875</v>
      </c>
      <c r="DW21" s="26">
        <f t="shared" si="60"/>
        <v>0.96834123162982544</v>
      </c>
      <c r="DX21" s="26">
        <f t="shared" si="61"/>
        <v>0.11834123162982546</v>
      </c>
      <c r="DY21" s="26">
        <f t="shared" si="62"/>
        <v>0.97272568876480514</v>
      </c>
      <c r="DZ21" s="26">
        <f t="shared" si="63"/>
        <v>8.5783982518699078E-2</v>
      </c>
      <c r="EA21" s="26">
        <f t="shared" si="64"/>
        <v>-3.0195219234751033E-2</v>
      </c>
      <c r="EB21" s="26">
        <f t="shared" si="65"/>
        <v>1.46019543588594E-3</v>
      </c>
      <c r="EC21" s="26">
        <f t="shared" si="66"/>
        <v>-1.712428484045779E-7</v>
      </c>
      <c r="ED21" s="26">
        <f t="shared" si="67"/>
        <v>7.5499212265638734E-4</v>
      </c>
      <c r="EE21" s="26">
        <f t="shared" si="68"/>
        <v>0.99470828980390402</v>
      </c>
      <c r="EF21" s="26">
        <f t="shared" si="69"/>
        <v>0.97201614436712636</v>
      </c>
      <c r="EG21" s="26">
        <f t="shared" si="70"/>
        <v>-7.0954439767878519E-4</v>
      </c>
      <c r="EH21" s="26">
        <f t="shared" si="71"/>
        <v>-0.97005588011533905</v>
      </c>
      <c r="EI21" s="26">
        <f t="shared" si="72"/>
        <v>0.97199424183249605</v>
      </c>
      <c r="EM21">
        <f t="shared" si="21"/>
        <v>374.79688270361305</v>
      </c>
      <c r="EW21">
        <f t="shared" si="111"/>
        <v>0.99439470231788873</v>
      </c>
      <c r="EX21">
        <f t="shared" si="73"/>
        <v>1.4837814280396324E-2</v>
      </c>
      <c r="EY21">
        <f t="shared" si="112"/>
        <v>1.0202189076725361</v>
      </c>
      <c r="EZ21">
        <f t="shared" si="113"/>
        <v>1.3990815583074702E-2</v>
      </c>
      <c r="FB21" s="30">
        <v>355.1</v>
      </c>
      <c r="FC21" s="30">
        <v>2140.4</v>
      </c>
      <c r="FE21" s="37">
        <v>802</v>
      </c>
      <c r="FF21" s="37">
        <v>1750.1</v>
      </c>
    </row>
    <row r="22" spans="3:162">
      <c r="C22" s="6">
        <f t="shared" si="74"/>
        <v>431.24633398651088</v>
      </c>
      <c r="D22">
        <v>349</v>
      </c>
      <c r="E22" s="6">
        <f t="shared" si="22"/>
        <v>461.2408607793472</v>
      </c>
      <c r="F22" s="6">
        <f t="shared" si="23"/>
        <v>-112.2408607793472</v>
      </c>
      <c r="G22" s="6">
        <f>Sheet1!D22</f>
        <v>315.2</v>
      </c>
      <c r="H22" s="6">
        <f>Sheet1!F22</f>
        <v>-143.91307275918444</v>
      </c>
      <c r="I22" s="46">
        <f t="shared" si="24"/>
        <v>0.93704769171116076</v>
      </c>
      <c r="J22" s="6">
        <f t="shared" si="25"/>
        <v>468.78137481389234</v>
      </c>
      <c r="K22" s="6">
        <f t="shared" si="0"/>
        <v>390.12316699325544</v>
      </c>
      <c r="M22" s="6">
        <f t="shared" si="1"/>
        <v>390.12316699325544</v>
      </c>
      <c r="Q22">
        <f t="shared" si="26"/>
        <v>46.499049447761671</v>
      </c>
      <c r="S22">
        <f t="shared" si="27"/>
        <v>1.1014873187020366</v>
      </c>
      <c r="T22">
        <f t="shared" si="28"/>
        <v>4.7893240292997519E-2</v>
      </c>
      <c r="U22">
        <f t="shared" si="29"/>
        <v>5507.4365935101832</v>
      </c>
      <c r="V22">
        <f t="shared" si="75"/>
        <v>30924.256472559679</v>
      </c>
      <c r="W22">
        <f t="shared" si="30"/>
        <v>48731.599623258779</v>
      </c>
      <c r="X22">
        <f t="shared" si="76"/>
        <v>0.88468582292025577</v>
      </c>
      <c r="Y22">
        <f t="shared" si="2"/>
        <v>54.006116207951074</v>
      </c>
      <c r="Z22">
        <f t="shared" si="114"/>
        <v>0.55987524812781375</v>
      </c>
      <c r="AA22">
        <f t="shared" si="77"/>
        <v>49.538465427253399</v>
      </c>
      <c r="AB22">
        <f t="shared" si="31"/>
        <v>54.565991456078891</v>
      </c>
      <c r="AC22">
        <f t="shared" si="3"/>
        <v>1.1014873187020366</v>
      </c>
      <c r="AD22">
        <f t="shared" si="32"/>
        <v>49.538465427253399</v>
      </c>
      <c r="AI22">
        <f t="shared" si="115"/>
        <v>0.82146156810385618</v>
      </c>
      <c r="AJ22">
        <f t="shared" si="116"/>
        <v>0.91294174563207275</v>
      </c>
      <c r="AK22">
        <f t="shared" si="33"/>
        <v>1.4549065938366548</v>
      </c>
      <c r="AL22">
        <f t="shared" si="4"/>
        <v>0</v>
      </c>
      <c r="AM22">
        <f t="shared" si="5"/>
        <v>1.4549065938366548</v>
      </c>
      <c r="AN22">
        <f t="shared" si="78"/>
        <v>1.4549065938366548</v>
      </c>
      <c r="AO22">
        <f t="shared" si="6"/>
        <v>0</v>
      </c>
      <c r="AP22">
        <f t="shared" si="7"/>
        <v>30</v>
      </c>
      <c r="AQ22">
        <f t="shared" si="79"/>
        <v>30</v>
      </c>
      <c r="AS22">
        <f t="shared" si="80"/>
        <v>0.58489230433771433</v>
      </c>
      <c r="AU22">
        <f t="shared" si="34"/>
        <v>0.97091366559307746</v>
      </c>
      <c r="AW22">
        <f t="shared" si="8"/>
        <v>4.1014473082399201</v>
      </c>
      <c r="AX22">
        <f t="shared" si="8"/>
        <v>6.4632140235414521</v>
      </c>
      <c r="AY22">
        <f t="shared" si="81"/>
        <v>10.564661331781373</v>
      </c>
      <c r="AZ22">
        <f t="shared" si="35"/>
        <v>0.38822326428028997</v>
      </c>
      <c r="BA22">
        <f t="shared" si="82"/>
        <v>0.61177673571971003</v>
      </c>
      <c r="BB22">
        <f t="shared" si="9"/>
        <v>-73.19567074935442</v>
      </c>
      <c r="BC22">
        <f t="shared" si="83"/>
        <v>0.13</v>
      </c>
      <c r="BD22">
        <f t="shared" si="84"/>
        <v>9.0104448495303604</v>
      </c>
      <c r="BE22">
        <f t="shared" si="85"/>
        <v>14.198995899041025</v>
      </c>
      <c r="BF22">
        <f t="shared" si="10"/>
        <v>51.774403101288051</v>
      </c>
      <c r="BG22">
        <f t="shared" si="86"/>
        <v>6.7278578237054973E-3</v>
      </c>
      <c r="BH22">
        <f t="shared" si="87"/>
        <v>2.0880937850036047E-3</v>
      </c>
      <c r="BI22">
        <f t="shared" si="88"/>
        <v>0.93424003888940466</v>
      </c>
      <c r="BJ22">
        <f t="shared" si="89"/>
        <v>2.2350720351119453E-3</v>
      </c>
      <c r="BK22">
        <f t="shared" si="36"/>
        <v>3.5964117377119242E-2</v>
      </c>
      <c r="BL22">
        <f t="shared" si="37"/>
        <v>311.45476066865524</v>
      </c>
      <c r="BM22">
        <f t="shared" si="90"/>
        <v>1.1547140040469661E-4</v>
      </c>
      <c r="BN22">
        <f t="shared" si="91"/>
        <v>0.14413808889123092</v>
      </c>
      <c r="BO22">
        <f t="shared" si="92"/>
        <v>1.1363191532393166</v>
      </c>
      <c r="BP22">
        <f t="shared" si="93"/>
        <v>0.35615513986019731</v>
      </c>
      <c r="BQ22">
        <f t="shared" si="38"/>
        <v>4.5566377547746721E-4</v>
      </c>
      <c r="BR22">
        <f t="shared" si="94"/>
        <v>1.057211008857954</v>
      </c>
      <c r="BS22">
        <f t="shared" si="95"/>
        <v>0.9759636541237916</v>
      </c>
      <c r="BT22">
        <f t="shared" si="96"/>
        <v>1.0832483406434898</v>
      </c>
      <c r="BU22">
        <f t="shared" si="39"/>
        <v>0.38580446426520881</v>
      </c>
      <c r="BV22">
        <f t="shared" si="40"/>
        <v>0.38580446426520881</v>
      </c>
      <c r="BW22">
        <f t="shared" si="41"/>
        <v>0.38580446426520881</v>
      </c>
      <c r="BX22">
        <f t="shared" si="11"/>
        <v>203.1794056809448</v>
      </c>
      <c r="BY22">
        <f t="shared" si="12"/>
        <v>6.6971700286441838</v>
      </c>
      <c r="BZ22">
        <f t="shared" si="13"/>
        <v>1582435.8005981871</v>
      </c>
      <c r="CA22">
        <f t="shared" si="14"/>
        <v>8.4004926603627281E-2</v>
      </c>
      <c r="CB22">
        <f t="shared" si="15"/>
        <v>1243269.4969460359</v>
      </c>
      <c r="CC22">
        <f t="shared" si="97"/>
        <v>1.6187778227438283E-4</v>
      </c>
      <c r="CD22">
        <f t="shared" si="98"/>
        <v>4.0580099587362333E-6</v>
      </c>
      <c r="CE22">
        <f t="shared" si="99"/>
        <v>-3.9442632046270165</v>
      </c>
      <c r="CF22">
        <f t="shared" si="100"/>
        <v>14.999455952975705</v>
      </c>
      <c r="CG22">
        <f t="shared" si="101"/>
        <v>4.4447668602218922E-3</v>
      </c>
      <c r="CH22">
        <f t="shared" si="16"/>
        <v>19.748589355905033</v>
      </c>
      <c r="CI22" s="20">
        <f t="shared" si="17"/>
        <v>136952946276.89027</v>
      </c>
      <c r="CJ22" s="33">
        <f t="shared" si="42"/>
        <v>0.14997263396418176</v>
      </c>
      <c r="CK22" s="33">
        <f t="shared" si="18"/>
        <v>29.99452679283635</v>
      </c>
      <c r="CL22">
        <f t="shared" si="102"/>
        <v>1000</v>
      </c>
      <c r="CM22" s="6">
        <f t="shared" si="19"/>
        <v>461.2408607793472</v>
      </c>
      <c r="CN22" s="20"/>
      <c r="CO22" s="20"/>
      <c r="CP22" s="20"/>
      <c r="CQ22" s="20"/>
      <c r="CR22" s="20"/>
      <c r="CS22" s="20"/>
      <c r="CT22" s="20"/>
      <c r="CU22" s="25">
        <f t="shared" si="20"/>
        <v>0.58489230433771433</v>
      </c>
      <c r="CV22" s="26">
        <v>0.8</v>
      </c>
      <c r="CW22" s="26">
        <f t="shared" si="103"/>
        <v>0.10857063399268824</v>
      </c>
      <c r="CX22" s="26">
        <f t="shared" si="43"/>
        <v>-3.8215923294894032E-2</v>
      </c>
      <c r="CY22" s="26">
        <f t="shared" si="104"/>
        <v>2.3389628581566404E-3</v>
      </c>
      <c r="CZ22" s="26">
        <f t="shared" si="105"/>
        <v>-5.5608770132262471E-7</v>
      </c>
      <c r="DA22" s="26">
        <f t="shared" si="44"/>
        <v>1.2131988610427932E-3</v>
      </c>
      <c r="DB22" s="26">
        <f t="shared" si="45"/>
        <v>0.99153716607513309</v>
      </c>
      <c r="DC22" s="26">
        <f t="shared" si="46"/>
        <v>0.96532652741152791</v>
      </c>
      <c r="DD22" s="26">
        <f t="shared" si="47"/>
        <v>0.16532652741152787</v>
      </c>
      <c r="DE22" s="26">
        <v>0.85</v>
      </c>
      <c r="DF22" s="26">
        <f t="shared" si="48"/>
        <v>0.1021841261107654</v>
      </c>
      <c r="DG22" s="26">
        <f t="shared" si="49"/>
        <v>-3.5967927806959087E-2</v>
      </c>
      <c r="DH22" s="26">
        <f t="shared" si="50"/>
        <v>2.0718840542840828E-3</v>
      </c>
      <c r="DI22" s="26">
        <f t="shared" si="51"/>
        <v>-4.1067531272661431E-7</v>
      </c>
      <c r="DJ22" s="26">
        <f t="shared" si="52"/>
        <v>1.0736333739625695E-3</v>
      </c>
      <c r="DK22" s="26">
        <f t="shared" si="106"/>
        <v>0.9924998769024832</v>
      </c>
      <c r="DL22" s="26">
        <f t="shared" si="107"/>
        <v>0.96716994791413391</v>
      </c>
      <c r="DM22" s="26">
        <f t="shared" si="108"/>
        <v>0.11716994791413393</v>
      </c>
      <c r="DN22" s="26">
        <f t="shared" si="109"/>
        <v>-0.96313158994788006</v>
      </c>
      <c r="DO22" s="26">
        <f t="shared" si="110"/>
        <v>0.97165518101267412</v>
      </c>
      <c r="DP22" s="26">
        <f t="shared" si="53"/>
        <v>0.85</v>
      </c>
      <c r="DQ22" s="26">
        <f t="shared" si="54"/>
        <v>0.1021841261107654</v>
      </c>
      <c r="DR22" s="26">
        <f t="shared" si="55"/>
        <v>-3.5967927806959087E-2</v>
      </c>
      <c r="DS22" s="26">
        <f t="shared" si="56"/>
        <v>2.0718840542840828E-3</v>
      </c>
      <c r="DT22" s="26">
        <f t="shared" si="57"/>
        <v>-4.1067531272661431E-7</v>
      </c>
      <c r="DU22" s="26">
        <f t="shared" si="58"/>
        <v>1.0736333739625695E-3</v>
      </c>
      <c r="DV22" s="26">
        <f t="shared" si="59"/>
        <v>0.9924998769024832</v>
      </c>
      <c r="DW22" s="26">
        <f t="shared" si="60"/>
        <v>0.96716994791413391</v>
      </c>
      <c r="DX22" s="26">
        <f t="shared" si="61"/>
        <v>0.11716994791413393</v>
      </c>
      <c r="DY22" s="26">
        <f t="shared" si="62"/>
        <v>0.97165518101267412</v>
      </c>
      <c r="DZ22" s="26">
        <f t="shared" si="63"/>
        <v>8.9390257872785067E-2</v>
      </c>
      <c r="EA22" s="26">
        <f t="shared" si="64"/>
        <v>-3.1464596940708786E-2</v>
      </c>
      <c r="EB22" s="26">
        <f t="shared" si="65"/>
        <v>1.5855464074617683E-3</v>
      </c>
      <c r="EC22" s="26">
        <f t="shared" si="66"/>
        <v>-2.1039352569122811E-7</v>
      </c>
      <c r="ED22" s="26">
        <f t="shared" si="67"/>
        <v>8.2017610673209933E-4</v>
      </c>
      <c r="EE22" s="26">
        <f t="shared" si="68"/>
        <v>0.99425532836933772</v>
      </c>
      <c r="EF22" s="26">
        <f t="shared" si="69"/>
        <v>0.97093662432459826</v>
      </c>
      <c r="EG22" s="26">
        <f t="shared" si="70"/>
        <v>-7.1855668807585538E-4</v>
      </c>
      <c r="EH22" s="26">
        <f t="shared" si="71"/>
        <v>-0.9690380929187723</v>
      </c>
      <c r="EI22" s="26">
        <f t="shared" si="72"/>
        <v>0.97091366559307746</v>
      </c>
      <c r="EM22">
        <f t="shared" si="21"/>
        <v>390.12316699325544</v>
      </c>
      <c r="EW22">
        <f t="shared" si="111"/>
        <v>1.0361980903387349</v>
      </c>
      <c r="EX22">
        <f t="shared" si="73"/>
        <v>1.5461581589593404E-2</v>
      </c>
      <c r="EY22">
        <f t="shared" si="112"/>
        <v>1.0213561622938034</v>
      </c>
      <c r="EZ22">
        <f t="shared" si="113"/>
        <v>1.4006411372916952E-2</v>
      </c>
      <c r="FB22" s="30">
        <v>472.9</v>
      </c>
      <c r="FC22" s="30">
        <v>3019.3</v>
      </c>
      <c r="FE22" s="37">
        <v>1124.9000000000001</v>
      </c>
      <c r="FF22" s="37">
        <v>2538.3000000000002</v>
      </c>
    </row>
    <row r="23" spans="3:162">
      <c r="C23" s="6">
        <f t="shared" si="74"/>
        <v>461.2408607793472</v>
      </c>
      <c r="D23">
        <v>350</v>
      </c>
      <c r="E23" s="6">
        <f t="shared" si="22"/>
        <v>491.5765776348216</v>
      </c>
      <c r="F23" s="6">
        <f t="shared" si="23"/>
        <v>-141.5765776348216</v>
      </c>
      <c r="G23" s="6">
        <f>Sheet1!D23</f>
        <v>315.3</v>
      </c>
      <c r="H23" s="6">
        <f>Sheet1!F23</f>
        <v>-173.69284649198795</v>
      </c>
      <c r="I23" s="46">
        <f t="shared" si="24"/>
        <v>0.92554088925551459</v>
      </c>
      <c r="J23" s="6">
        <f t="shared" si="25"/>
        <v>502.96631329676075</v>
      </c>
      <c r="K23" s="6">
        <f t="shared" si="0"/>
        <v>405.62043038967363</v>
      </c>
      <c r="M23" s="6">
        <f t="shared" si="1"/>
        <v>405.62043038967363</v>
      </c>
      <c r="Q23">
        <f t="shared" si="26"/>
        <v>48.69964959616533</v>
      </c>
      <c r="S23">
        <f t="shared" si="27"/>
        <v>1.1025362159801861</v>
      </c>
      <c r="T23">
        <f t="shared" si="28"/>
        <v>4.6011849047864699E-2</v>
      </c>
      <c r="U23">
        <f t="shared" si="29"/>
        <v>5512.6810799009309</v>
      </c>
      <c r="V23">
        <f t="shared" si="75"/>
        <v>30953.704263643729</v>
      </c>
      <c r="W23">
        <f t="shared" si="30"/>
        <v>46311.00668031755</v>
      </c>
      <c r="X23">
        <f t="shared" si="76"/>
        <v>0.88443432576043823</v>
      </c>
      <c r="Y23">
        <f t="shared" si="2"/>
        <v>54.006116207951074</v>
      </c>
      <c r="Z23">
        <f t="shared" si="114"/>
        <v>0.58620504429036902</v>
      </c>
      <c r="AA23">
        <f t="shared" si="77"/>
        <v>49.515218149734253</v>
      </c>
      <c r="AB23">
        <f t="shared" si="31"/>
        <v>54.592321252241433</v>
      </c>
      <c r="AC23">
        <f t="shared" si="3"/>
        <v>1.1025362159801861</v>
      </c>
      <c r="AD23">
        <f t="shared" si="32"/>
        <v>49.515218149734253</v>
      </c>
      <c r="AI23">
        <f t="shared" si="115"/>
        <v>0.81517819372127209</v>
      </c>
      <c r="AJ23">
        <f t="shared" si="116"/>
        <v>0.90951167750804751</v>
      </c>
      <c r="AK23">
        <f t="shared" si="33"/>
        <v>1.4406806031402362</v>
      </c>
      <c r="AL23">
        <f t="shared" si="4"/>
        <v>0</v>
      </c>
      <c r="AM23">
        <f t="shared" si="5"/>
        <v>1.4406806031402362</v>
      </c>
      <c r="AN23">
        <f t="shared" si="78"/>
        <v>1.4406806031402362</v>
      </c>
      <c r="AO23">
        <f t="shared" si="6"/>
        <v>0</v>
      </c>
      <c r="AP23">
        <f t="shared" si="7"/>
        <v>30</v>
      </c>
      <c r="AQ23">
        <f t="shared" si="79"/>
        <v>30</v>
      </c>
      <c r="AS23">
        <f t="shared" si="80"/>
        <v>0.6081265822933638</v>
      </c>
      <c r="AU23">
        <f t="shared" si="34"/>
        <v>0.96982675191330148</v>
      </c>
      <c r="AW23">
        <f t="shared" si="8"/>
        <v>4.1053529337020054</v>
      </c>
      <c r="AX23">
        <f t="shared" si="8"/>
        <v>6.1421736642047513</v>
      </c>
      <c r="AY23">
        <f t="shared" si="81"/>
        <v>10.247526597906756</v>
      </c>
      <c r="AZ23">
        <f t="shared" si="35"/>
        <v>0.40061890979044629</v>
      </c>
      <c r="BA23">
        <f t="shared" si="82"/>
        <v>0.59938109020955377</v>
      </c>
      <c r="BB23">
        <f t="shared" si="9"/>
        <v>-68.803852634796186</v>
      </c>
      <c r="BC23">
        <f t="shared" si="83"/>
        <v>0.13</v>
      </c>
      <c r="BD23">
        <f t="shared" si="84"/>
        <v>9.0179668023458213</v>
      </c>
      <c r="BE23">
        <f t="shared" si="85"/>
        <v>13.492120919331857</v>
      </c>
      <c r="BF23">
        <f t="shared" si="10"/>
        <v>51.762253399564173</v>
      </c>
      <c r="BG23">
        <f t="shared" si="86"/>
        <v>6.6628550467511443E-3</v>
      </c>
      <c r="BH23">
        <f t="shared" si="87"/>
        <v>2.086535171052653E-3</v>
      </c>
      <c r="BI23">
        <f t="shared" si="88"/>
        <v>0.93485911700600577</v>
      </c>
      <c r="BJ23">
        <f t="shared" si="89"/>
        <v>2.2319247179564583E-3</v>
      </c>
      <c r="BK23">
        <f t="shared" si="36"/>
        <v>3.5943455199538704E-2</v>
      </c>
      <c r="BL23">
        <f t="shared" si="37"/>
        <v>302.37162730440429</v>
      </c>
      <c r="BM23">
        <f t="shared" si="90"/>
        <v>1.1887178542500492E-4</v>
      </c>
      <c r="BN23">
        <f t="shared" si="91"/>
        <v>0.14853910836113102</v>
      </c>
      <c r="BO23">
        <f t="shared" si="92"/>
        <v>1.1406253615953565</v>
      </c>
      <c r="BP23">
        <f t="shared" si="93"/>
        <v>0.36086843353313902</v>
      </c>
      <c r="BQ23">
        <f t="shared" si="38"/>
        <v>4.3160152457489989E-4</v>
      </c>
      <c r="BR23">
        <f t="shared" si="94"/>
        <v>1.0588444441765248</v>
      </c>
      <c r="BS23">
        <f t="shared" si="95"/>
        <v>0.97721725552237837</v>
      </c>
      <c r="BT23">
        <f t="shared" si="96"/>
        <v>1.0835302366928754</v>
      </c>
      <c r="BU23">
        <f t="shared" si="39"/>
        <v>0.39101185920114928</v>
      </c>
      <c r="BV23">
        <f t="shared" si="40"/>
        <v>0.39101185920114928</v>
      </c>
      <c r="BW23">
        <f t="shared" si="41"/>
        <v>0.39101185920114928</v>
      </c>
      <c r="BX23">
        <f t="shared" si="11"/>
        <v>203.27744609390629</v>
      </c>
      <c r="BY23">
        <f t="shared" si="12"/>
        <v>6.6246821338824979</v>
      </c>
      <c r="BZ23">
        <f t="shared" si="13"/>
        <v>1582628.4624970108</v>
      </c>
      <c r="CA23">
        <f t="shared" si="14"/>
        <v>8.5790524570271781E-2</v>
      </c>
      <c r="CB23">
        <f t="shared" si="15"/>
        <v>1217540.9702646586</v>
      </c>
      <c r="CC23">
        <f t="shared" si="97"/>
        <v>1.6187778227438283E-4</v>
      </c>
      <c r="CD23">
        <f t="shared" si="98"/>
        <v>4.1437619950508266E-6</v>
      </c>
      <c r="CE23">
        <f t="shared" si="99"/>
        <v>-3.942841540838196</v>
      </c>
      <c r="CF23">
        <f t="shared" si="100"/>
        <v>14.996213435339779</v>
      </c>
      <c r="CG23">
        <f t="shared" si="101"/>
        <v>4.4466891845630586E-3</v>
      </c>
      <c r="CH23">
        <f t="shared" si="16"/>
        <v>20.017865704897471</v>
      </c>
      <c r="CI23" s="20">
        <f t="shared" si="17"/>
        <v>135202032453.29918</v>
      </c>
      <c r="CJ23" s="33">
        <f t="shared" si="42"/>
        <v>0.15167858427737202</v>
      </c>
      <c r="CK23" s="33">
        <f t="shared" si="18"/>
        <v>30.335716855474402</v>
      </c>
      <c r="CL23">
        <f t="shared" si="102"/>
        <v>1200</v>
      </c>
      <c r="CM23" s="6">
        <f t="shared" si="19"/>
        <v>491.5765776348216</v>
      </c>
      <c r="CN23" s="20"/>
      <c r="CO23" s="20"/>
      <c r="CP23" s="20"/>
      <c r="CQ23" s="20"/>
      <c r="CR23" s="20"/>
      <c r="CS23" s="20"/>
      <c r="CT23" s="20"/>
      <c r="CU23" s="25">
        <f t="shared" si="20"/>
        <v>0.6081265822933638</v>
      </c>
      <c r="CV23" s="26">
        <v>0.8</v>
      </c>
      <c r="CW23" s="26">
        <f t="shared" si="103"/>
        <v>0.11288349683820566</v>
      </c>
      <c r="CX23" s="26">
        <f t="shared" si="43"/>
        <v>-3.9734013681073335E-2</v>
      </c>
      <c r="CY23" s="26">
        <f t="shared" si="104"/>
        <v>2.5284797872910823E-3</v>
      </c>
      <c r="CZ23" s="26">
        <f t="shared" si="105"/>
        <v>-6.7566853072197057E-7</v>
      </c>
      <c r="DA23" s="26">
        <f t="shared" si="44"/>
        <v>1.3123951010283502E-3</v>
      </c>
      <c r="DB23" s="26">
        <f t="shared" si="45"/>
        <v>0.99085460083141597</v>
      </c>
      <c r="DC23" s="26">
        <f t="shared" si="46"/>
        <v>0.96409553449871099</v>
      </c>
      <c r="DD23" s="26">
        <f t="shared" si="47"/>
        <v>0.16409553449871095</v>
      </c>
      <c r="DE23" s="26">
        <v>0.85</v>
      </c>
      <c r="DF23" s="26">
        <f t="shared" si="48"/>
        <v>0.10624329114184064</v>
      </c>
      <c r="DG23" s="26">
        <f t="shared" si="49"/>
        <v>-3.7396718758657264E-2</v>
      </c>
      <c r="DH23" s="26">
        <f t="shared" si="50"/>
        <v>2.2397606420294716E-3</v>
      </c>
      <c r="DI23" s="26">
        <f t="shared" si="51"/>
        <v>-4.9898673265710693E-7</v>
      </c>
      <c r="DJ23" s="26">
        <f t="shared" si="52"/>
        <v>1.1613283355422824E-3</v>
      </c>
      <c r="DK23" s="26">
        <f t="shared" si="106"/>
        <v>0.99189464079481526</v>
      </c>
      <c r="DL23" s="26">
        <f t="shared" si="107"/>
        <v>0.96599545622233252</v>
      </c>
      <c r="DM23" s="26">
        <f t="shared" si="108"/>
        <v>0.11599545622233254</v>
      </c>
      <c r="DN23" s="26">
        <f t="shared" si="109"/>
        <v>-0.96200156552756955</v>
      </c>
      <c r="DO23" s="26">
        <f t="shared" si="110"/>
        <v>0.97057720109708934</v>
      </c>
      <c r="DP23" s="26">
        <f t="shared" si="53"/>
        <v>0.85</v>
      </c>
      <c r="DQ23" s="26">
        <f t="shared" si="54"/>
        <v>0.10624329114184064</v>
      </c>
      <c r="DR23" s="26">
        <f t="shared" si="55"/>
        <v>-3.7396718758657264E-2</v>
      </c>
      <c r="DS23" s="26">
        <f t="shared" si="56"/>
        <v>2.2397606420294716E-3</v>
      </c>
      <c r="DT23" s="26">
        <f t="shared" si="57"/>
        <v>-4.9898673265710693E-7</v>
      </c>
      <c r="DU23" s="26">
        <f t="shared" si="58"/>
        <v>1.1613283355422824E-3</v>
      </c>
      <c r="DV23" s="26">
        <f t="shared" si="59"/>
        <v>0.99189464079481526</v>
      </c>
      <c r="DW23" s="26">
        <f t="shared" si="60"/>
        <v>0.96599545622233252</v>
      </c>
      <c r="DX23" s="26">
        <f t="shared" si="61"/>
        <v>0.11599545622233254</v>
      </c>
      <c r="DY23" s="26">
        <f t="shared" si="62"/>
        <v>0.97057720109708934</v>
      </c>
      <c r="DZ23" s="26">
        <f t="shared" si="63"/>
        <v>9.3044424872628859E-2</v>
      </c>
      <c r="EA23" s="26">
        <f t="shared" si="64"/>
        <v>-3.2750832091386524E-2</v>
      </c>
      <c r="EB23" s="26">
        <f t="shared" si="65"/>
        <v>1.7178264648658465E-3</v>
      </c>
      <c r="EC23" s="26">
        <f t="shared" si="66"/>
        <v>-2.5705922837654178E-7</v>
      </c>
      <c r="ED23" s="26">
        <f t="shared" si="67"/>
        <v>8.8902698590179348E-4</v>
      </c>
      <c r="EE23" s="26">
        <f t="shared" si="68"/>
        <v>0.99377755204969176</v>
      </c>
      <c r="EF23" s="26">
        <f t="shared" si="69"/>
        <v>0.96985074649446323</v>
      </c>
      <c r="EG23" s="26">
        <f t="shared" si="70"/>
        <v>-7.2645460262610317E-4</v>
      </c>
      <c r="EH23" s="26">
        <f t="shared" si="71"/>
        <v>-0.96802637449656492</v>
      </c>
      <c r="EI23" s="26">
        <f t="shared" si="72"/>
        <v>0.96982675191330148</v>
      </c>
      <c r="EM23">
        <f t="shared" si="21"/>
        <v>405.62043038967363</v>
      </c>
      <c r="EW23">
        <f t="shared" si="111"/>
        <v>1.0785566309350223</v>
      </c>
      <c r="EX23">
        <f t="shared" si="73"/>
        <v>1.609363258211309E-2</v>
      </c>
      <c r="EY23">
        <f t="shared" si="112"/>
        <v>1.0225246892963389</v>
      </c>
      <c r="EZ23">
        <f t="shared" si="113"/>
        <v>1.4022436017895953E-2</v>
      </c>
      <c r="FB23" s="30">
        <v>591.20000000000005</v>
      </c>
      <c r="FC23" s="30">
        <v>3745.5</v>
      </c>
      <c r="FE23" s="37">
        <v>1603.3</v>
      </c>
      <c r="FF23" s="37">
        <v>3672.7</v>
      </c>
    </row>
    <row r="24" spans="3:162">
      <c r="C24" s="6">
        <f t="shared" si="74"/>
        <v>491.5765776348216</v>
      </c>
      <c r="D24">
        <v>351</v>
      </c>
      <c r="E24" s="6">
        <f t="shared" si="22"/>
        <v>522.25300246610834</v>
      </c>
      <c r="F24" s="6">
        <f t="shared" si="23"/>
        <v>-171.25300246610834</v>
      </c>
      <c r="G24" s="6">
        <f>Sheet1!D24</f>
        <v>315.39999999999998</v>
      </c>
      <c r="H24" s="6">
        <f>Sheet1!F24</f>
        <v>-203.80283877081945</v>
      </c>
      <c r="I24" s="46">
        <f t="shared" si="24"/>
        <v>0.91432124451435637</v>
      </c>
      <c r="J24" s="6">
        <f t="shared" si="25"/>
        <v>538.30069271995285</v>
      </c>
      <c r="K24" s="6">
        <f t="shared" si="0"/>
        <v>421.28828881741083</v>
      </c>
      <c r="M24" s="6">
        <f t="shared" si="1"/>
        <v>421.28828881741083</v>
      </c>
      <c r="Q24">
        <f t="shared" si="26"/>
        <v>50.940516030829677</v>
      </c>
      <c r="S24">
        <f t="shared" si="27"/>
        <v>1.1036043058400005</v>
      </c>
      <c r="T24">
        <f t="shared" si="28"/>
        <v>4.4250726719745219E-2</v>
      </c>
      <c r="U24">
        <f t="shared" si="29"/>
        <v>5518.0215292000021</v>
      </c>
      <c r="V24">
        <f t="shared" si="75"/>
        <v>30983.690886458015</v>
      </c>
      <c r="W24">
        <f t="shared" si="30"/>
        <v>44042.6341304663</v>
      </c>
      <c r="X24">
        <f t="shared" si="76"/>
        <v>0.88417822673933377</v>
      </c>
      <c r="Y24">
        <f t="shared" si="2"/>
        <v>54.006116207951074</v>
      </c>
      <c r="Z24">
        <f t="shared" si="114"/>
        <v>0.6130011387645613</v>
      </c>
      <c r="AA24">
        <f t="shared" si="77"/>
        <v>49.491576879217305</v>
      </c>
      <c r="AB24">
        <f t="shared" si="31"/>
        <v>54.619117346715633</v>
      </c>
      <c r="AC24">
        <f t="shared" si="3"/>
        <v>1.1036043058400005</v>
      </c>
      <c r="AD24">
        <f t="shared" si="32"/>
        <v>49.491576879217305</v>
      </c>
      <c r="AI24">
        <f t="shared" si="115"/>
        <v>0.8089229793013869</v>
      </c>
      <c r="AJ24">
        <f t="shared" si="116"/>
        <v>0.90607068657261192</v>
      </c>
      <c r="AK24">
        <f t="shared" si="33"/>
        <v>1.4265488599599745</v>
      </c>
      <c r="AL24">
        <f t="shared" si="4"/>
        <v>0</v>
      </c>
      <c r="AM24">
        <f t="shared" si="5"/>
        <v>1.4265488599599745</v>
      </c>
      <c r="AN24">
        <f t="shared" si="78"/>
        <v>1.4265488599599745</v>
      </c>
      <c r="AO24">
        <f t="shared" si="6"/>
        <v>0</v>
      </c>
      <c r="AP24">
        <f t="shared" si="7"/>
        <v>30</v>
      </c>
      <c r="AQ24">
        <f t="shared" si="79"/>
        <v>30</v>
      </c>
      <c r="AS24">
        <f t="shared" si="80"/>
        <v>0.63161662491365944</v>
      </c>
      <c r="AU24">
        <f t="shared" si="34"/>
        <v>0.96873378396842347</v>
      </c>
      <c r="AW24">
        <f t="shared" si="8"/>
        <v>4.1093300237747767</v>
      </c>
      <c r="AX24">
        <f t="shared" si="8"/>
        <v>5.8413221143242167</v>
      </c>
      <c r="AY24">
        <f t="shared" si="81"/>
        <v>9.9506521380989934</v>
      </c>
      <c r="AZ24">
        <f t="shared" si="35"/>
        <v>0.41297092559803195</v>
      </c>
      <c r="BA24">
        <f t="shared" si="82"/>
        <v>0.58702907440196805</v>
      </c>
      <c r="BB24">
        <f t="shared" si="9"/>
        <v>-64.813899043536338</v>
      </c>
      <c r="BC24">
        <f t="shared" si="83"/>
        <v>0.13</v>
      </c>
      <c r="BD24">
        <f t="shared" si="84"/>
        <v>9.025625369034497</v>
      </c>
      <c r="BE24">
        <f t="shared" si="85"/>
        <v>12.829727658455996</v>
      </c>
      <c r="BF24">
        <f t="shared" si="10"/>
        <v>51.74989486026913</v>
      </c>
      <c r="BG24">
        <f t="shared" si="86"/>
        <v>6.5982863427357461E-3</v>
      </c>
      <c r="BH24">
        <f t="shared" si="87"/>
        <v>2.0849822436265005E-3</v>
      </c>
      <c r="BI24">
        <f t="shared" si="88"/>
        <v>0.93547439080024797</v>
      </c>
      <c r="BJ24">
        <f t="shared" si="89"/>
        <v>2.2287967090610684E-3</v>
      </c>
      <c r="BK24">
        <f t="shared" si="36"/>
        <v>3.5923563419526808E-2</v>
      </c>
      <c r="BL24">
        <f t="shared" si="37"/>
        <v>293.67449582548278</v>
      </c>
      <c r="BM24">
        <f t="shared" si="90"/>
        <v>1.2232442357158085E-4</v>
      </c>
      <c r="BN24">
        <f t="shared" si="91"/>
        <v>0.15302501799425311</v>
      </c>
      <c r="BO24">
        <f t="shared" si="92"/>
        <v>1.1450148295993365</v>
      </c>
      <c r="BP24">
        <f t="shared" si="93"/>
        <v>0.36557430573282435</v>
      </c>
      <c r="BQ24">
        <f t="shared" si="38"/>
        <v>4.0910520796275416E-4</v>
      </c>
      <c r="BR24">
        <f t="shared" si="94"/>
        <v>1.0603740055140365</v>
      </c>
      <c r="BS24">
        <f t="shared" si="95"/>
        <v>0.9783908529184141</v>
      </c>
      <c r="BT24">
        <f t="shared" si="96"/>
        <v>1.0837938665831526</v>
      </c>
      <c r="BU24">
        <f t="shared" si="39"/>
        <v>0.39620719033362928</v>
      </c>
      <c r="BV24">
        <f t="shared" si="40"/>
        <v>0.39620719033362928</v>
      </c>
      <c r="BW24">
        <f t="shared" si="41"/>
        <v>0.39620719033362928</v>
      </c>
      <c r="BX24">
        <f t="shared" si="11"/>
        <v>203.37722279372525</v>
      </c>
      <c r="BY24">
        <f t="shared" si="12"/>
        <v>6.5508780832228899</v>
      </c>
      <c r="BZ24">
        <f t="shared" si="13"/>
        <v>1582824.2921160485</v>
      </c>
      <c r="CA24">
        <f t="shared" si="14"/>
        <v>8.7599656362418052E-2</v>
      </c>
      <c r="CB24">
        <f t="shared" si="15"/>
        <v>1192543.528338284</v>
      </c>
      <c r="CC24">
        <f t="shared" si="97"/>
        <v>1.6187778227438283E-4</v>
      </c>
      <c r="CD24">
        <f t="shared" si="98"/>
        <v>4.2306212562572801E-6</v>
      </c>
      <c r="CE24">
        <f t="shared" si="99"/>
        <v>-3.9414092872623803</v>
      </c>
      <c r="CF24">
        <f t="shared" si="100"/>
        <v>14.99293730760535</v>
      </c>
      <c r="CG24">
        <f t="shared" si="101"/>
        <v>4.4486327014461764E-3</v>
      </c>
      <c r="CH24">
        <f t="shared" si="16"/>
        <v>20.286055235501124</v>
      </c>
      <c r="CI24" s="20">
        <f t="shared" si="17"/>
        <v>133505953767.46996</v>
      </c>
      <c r="CJ24" s="33">
        <f t="shared" si="42"/>
        <v>0.1533821241564339</v>
      </c>
      <c r="CK24" s="33">
        <f t="shared" si="18"/>
        <v>30.676424831286781</v>
      </c>
      <c r="CL24">
        <f t="shared" si="102"/>
        <v>1400</v>
      </c>
      <c r="CM24" s="6">
        <f t="shared" si="19"/>
        <v>522.25300246610834</v>
      </c>
      <c r="CN24" s="20"/>
      <c r="CO24" s="20"/>
      <c r="CP24" s="20"/>
      <c r="CQ24" s="20"/>
      <c r="CR24" s="20"/>
      <c r="CS24" s="20"/>
      <c r="CT24" s="20"/>
      <c r="CU24" s="25">
        <f t="shared" si="20"/>
        <v>0.63161662491365944</v>
      </c>
      <c r="CV24" s="26">
        <v>0.8</v>
      </c>
      <c r="CW24" s="26">
        <f t="shared" si="103"/>
        <v>0.11724383599959803</v>
      </c>
      <c r="CX24" s="26">
        <f t="shared" si="43"/>
        <v>-4.1268815319449287E-2</v>
      </c>
      <c r="CY24" s="26">
        <f t="shared" si="104"/>
        <v>2.7275870276963644E-3</v>
      </c>
      <c r="CZ24" s="26">
        <f t="shared" si="105"/>
        <v>-8.1664163388585012E-7</v>
      </c>
      <c r="DA24" s="26">
        <f t="shared" si="44"/>
        <v>1.4167556719220521E-3</v>
      </c>
      <c r="DB24" s="26">
        <f t="shared" si="45"/>
        <v>0.99013800120195983</v>
      </c>
      <c r="DC24" s="26">
        <f t="shared" si="46"/>
        <v>0.96286237197906943</v>
      </c>
      <c r="DD24" s="26">
        <f t="shared" si="47"/>
        <v>0.16286237197906939</v>
      </c>
      <c r="DE24" s="26">
        <v>0.85</v>
      </c>
      <c r="DF24" s="26">
        <f t="shared" si="48"/>
        <v>0.11034713976432757</v>
      </c>
      <c r="DG24" s="26">
        <f t="shared" si="49"/>
        <v>-3.8841237947716982E-2</v>
      </c>
      <c r="DH24" s="26">
        <f t="shared" si="50"/>
        <v>2.4161324535995482E-3</v>
      </c>
      <c r="DI24" s="26">
        <f t="shared" si="51"/>
        <v>-6.0309652161695834E-7</v>
      </c>
      <c r="DJ24" s="26">
        <f t="shared" si="52"/>
        <v>1.2535744787666259E-3</v>
      </c>
      <c r="DK24" s="26">
        <f t="shared" si="106"/>
        <v>0.99125917489269499</v>
      </c>
      <c r="DL24" s="26">
        <f t="shared" si="107"/>
        <v>0.96481811480589286</v>
      </c>
      <c r="DM24" s="26">
        <f t="shared" si="108"/>
        <v>0.11481811480589288</v>
      </c>
      <c r="DN24" s="26">
        <f t="shared" si="109"/>
        <v>-0.96088514346353149</v>
      </c>
      <c r="DO24" s="26">
        <f t="shared" si="110"/>
        <v>0.96949202835213844</v>
      </c>
      <c r="DP24" s="26">
        <f t="shared" si="53"/>
        <v>0.85</v>
      </c>
      <c r="DQ24" s="26">
        <f t="shared" si="54"/>
        <v>0.11034713976432757</v>
      </c>
      <c r="DR24" s="26">
        <f t="shared" si="55"/>
        <v>-3.8841237947716982E-2</v>
      </c>
      <c r="DS24" s="26">
        <f t="shared" si="56"/>
        <v>2.4161324535995482E-3</v>
      </c>
      <c r="DT24" s="26">
        <f t="shared" si="57"/>
        <v>-6.0309652161695834E-7</v>
      </c>
      <c r="DU24" s="26">
        <f t="shared" si="58"/>
        <v>1.2535744787666259E-3</v>
      </c>
      <c r="DV24" s="26">
        <f t="shared" si="59"/>
        <v>0.99125917489269499</v>
      </c>
      <c r="DW24" s="26">
        <f t="shared" si="60"/>
        <v>0.96481811480589286</v>
      </c>
      <c r="DX24" s="26">
        <f t="shared" si="61"/>
        <v>0.11481811480589288</v>
      </c>
      <c r="DY24" s="26">
        <f t="shared" si="62"/>
        <v>0.96949202835213844</v>
      </c>
      <c r="DZ24" s="26">
        <f t="shared" si="63"/>
        <v>9.6746611686022277E-2</v>
      </c>
      <c r="EA24" s="26">
        <f t="shared" si="64"/>
        <v>-3.4053969800737466E-2</v>
      </c>
      <c r="EB24" s="26">
        <f t="shared" si="65"/>
        <v>1.8572488811275259E-3</v>
      </c>
      <c r="EC24" s="26">
        <f t="shared" si="66"/>
        <v>-3.1243540358194198E-7</v>
      </c>
      <c r="ED24" s="26">
        <f t="shared" si="67"/>
        <v>9.6166620871406601E-4</v>
      </c>
      <c r="EE24" s="26">
        <f t="shared" si="68"/>
        <v>0.9932742270854914</v>
      </c>
      <c r="EF24" s="26">
        <f t="shared" si="69"/>
        <v>0.96875878977596819</v>
      </c>
      <c r="EG24" s="26">
        <f t="shared" si="70"/>
        <v>-7.3323857617024757E-4</v>
      </c>
      <c r="EH24" s="26">
        <f t="shared" si="71"/>
        <v>-0.96702144047247807</v>
      </c>
      <c r="EI24" s="26">
        <f t="shared" si="72"/>
        <v>0.96873378396842347</v>
      </c>
      <c r="EM24">
        <f t="shared" si="21"/>
        <v>421.28828881741083</v>
      </c>
      <c r="EW24">
        <f t="shared" si="111"/>
        <v>1.1214718098080372</v>
      </c>
      <c r="EX24">
        <f t="shared" si="73"/>
        <v>1.6733989426778E-2</v>
      </c>
      <c r="EY24">
        <f t="shared" si="112"/>
        <v>1.0237248106188415</v>
      </c>
      <c r="EZ24">
        <f t="shared" si="113"/>
        <v>1.403889393293181E-2</v>
      </c>
      <c r="FB24" s="30">
        <v>709.5</v>
      </c>
      <c r="FC24" s="30">
        <v>4490.8</v>
      </c>
      <c r="FE24" s="37">
        <v>2141.6</v>
      </c>
      <c r="FF24" s="37">
        <v>4960.8</v>
      </c>
    </row>
    <row r="25" spans="3:162">
      <c r="C25" s="6">
        <f t="shared" si="74"/>
        <v>522.25300246610834</v>
      </c>
      <c r="D25">
        <v>352</v>
      </c>
      <c r="E25" s="6">
        <f t="shared" si="22"/>
        <v>553.26993131339702</v>
      </c>
      <c r="F25" s="6">
        <f t="shared" si="23"/>
        <v>-201.26993131339702</v>
      </c>
      <c r="G25" s="6">
        <f>Sheet1!D25</f>
        <v>315.5</v>
      </c>
      <c r="H25" s="6">
        <f>Sheet1!F25</f>
        <v>-234.24265227262686</v>
      </c>
      <c r="I25" s="46">
        <f t="shared" si="24"/>
        <v>0.90336221806109129</v>
      </c>
      <c r="J25" s="6">
        <f t="shared" si="25"/>
        <v>574.80091782606064</v>
      </c>
      <c r="K25" s="6">
        <f t="shared" si="0"/>
        <v>437.12650123305417</v>
      </c>
      <c r="M25" s="6">
        <f t="shared" si="1"/>
        <v>437.12650123305417</v>
      </c>
      <c r="Q25">
        <f t="shared" si="26"/>
        <v>53.221643265409547</v>
      </c>
      <c r="S25">
        <f t="shared" si="27"/>
        <v>1.1046915856664601</v>
      </c>
      <c r="T25">
        <f t="shared" si="28"/>
        <v>4.2599038672138913E-2</v>
      </c>
      <c r="U25">
        <f t="shared" si="29"/>
        <v>5523.4579283323001</v>
      </c>
      <c r="V25">
        <f t="shared" si="75"/>
        <v>31014.216267585867</v>
      </c>
      <c r="W25">
        <f t="shared" si="30"/>
        <v>41912.844141883827</v>
      </c>
      <c r="X25">
        <f t="shared" si="76"/>
        <v>0.88391752648395316</v>
      </c>
      <c r="Y25">
        <f t="shared" si="2"/>
        <v>54.006116207951074</v>
      </c>
      <c r="Z25">
        <f t="shared" si="114"/>
        <v>0.64026262391248701</v>
      </c>
      <c r="AA25">
        <f t="shared" si="77"/>
        <v>49.467543286206364</v>
      </c>
      <c r="AB25">
        <f t="shared" si="31"/>
        <v>54.646378831863558</v>
      </c>
      <c r="AC25">
        <f t="shared" si="3"/>
        <v>1.1046915856664601</v>
      </c>
      <c r="AD25">
        <f t="shared" si="32"/>
        <v>49.467543286206364</v>
      </c>
      <c r="AI25">
        <f t="shared" si="115"/>
        <v>0.80269824930378808</v>
      </c>
      <c r="AJ25">
        <f t="shared" si="116"/>
        <v>0.90262021067253584</v>
      </c>
      <c r="AK25">
        <f t="shared" si="33"/>
        <v>1.412516526812182</v>
      </c>
      <c r="AL25">
        <f t="shared" si="4"/>
        <v>0</v>
      </c>
      <c r="AM25">
        <f t="shared" si="5"/>
        <v>1.412516526812182</v>
      </c>
      <c r="AN25">
        <f t="shared" si="78"/>
        <v>1.412516526812182</v>
      </c>
      <c r="AO25">
        <f t="shared" si="6"/>
        <v>0</v>
      </c>
      <c r="AP25">
        <f t="shared" si="7"/>
        <v>30</v>
      </c>
      <c r="AQ25">
        <f t="shared" si="79"/>
        <v>30</v>
      </c>
      <c r="AS25">
        <f t="shared" si="80"/>
        <v>0.65536207081417419</v>
      </c>
      <c r="AU25">
        <f t="shared" si="34"/>
        <v>0.96763504108520337</v>
      </c>
      <c r="AW25">
        <f t="shared" si="8"/>
        <v>4.1133785687210693</v>
      </c>
      <c r="AX25">
        <f t="shared" si="8"/>
        <v>5.5588506045067039</v>
      </c>
      <c r="AY25">
        <f t="shared" si="81"/>
        <v>9.6722291732277732</v>
      </c>
      <c r="AZ25">
        <f t="shared" si="35"/>
        <v>0.42527720291271498</v>
      </c>
      <c r="BA25">
        <f t="shared" si="82"/>
        <v>0.57472279708728502</v>
      </c>
      <c r="BB25">
        <f t="shared" si="9"/>
        <v>-61.178512231198319</v>
      </c>
      <c r="BC25">
        <f t="shared" si="83"/>
        <v>0.13</v>
      </c>
      <c r="BD25">
        <f t="shared" si="84"/>
        <v>9.033420475375129</v>
      </c>
      <c r="BE25">
        <f t="shared" si="85"/>
        <v>12.207832085320376</v>
      </c>
      <c r="BF25">
        <f t="shared" si="10"/>
        <v>51.737328207324168</v>
      </c>
      <c r="BG25">
        <f t="shared" si="86"/>
        <v>6.5341753139760385E-3</v>
      </c>
      <c r="BH25">
        <f t="shared" si="87"/>
        <v>2.0834356598706059E-3</v>
      </c>
      <c r="BI25">
        <f t="shared" si="88"/>
        <v>0.93608562811599416</v>
      </c>
      <c r="BJ25">
        <f t="shared" si="89"/>
        <v>2.2256891862166683E-3</v>
      </c>
      <c r="BK25">
        <f t="shared" si="36"/>
        <v>3.5904459244862366E-2</v>
      </c>
      <c r="BL25">
        <f t="shared" si="37"/>
        <v>285.3335865635799</v>
      </c>
      <c r="BM25">
        <f t="shared" si="90"/>
        <v>1.2583327352828791E-4</v>
      </c>
      <c r="BN25">
        <f t="shared" si="91"/>
        <v>0.15760178106365788</v>
      </c>
      <c r="BO25">
        <f t="shared" si="92"/>
        <v>1.1494934017028879</v>
      </c>
      <c r="BP25">
        <f t="shared" si="93"/>
        <v>0.37027749692494188</v>
      </c>
      <c r="BQ25">
        <f t="shared" si="38"/>
        <v>3.880346338948788E-4</v>
      </c>
      <c r="BR25">
        <f t="shared" si="94"/>
        <v>1.0618087566235319</v>
      </c>
      <c r="BS25">
        <f t="shared" si="95"/>
        <v>0.97949145550968431</v>
      </c>
      <c r="BT25">
        <f t="shared" si="96"/>
        <v>1.084040856763792</v>
      </c>
      <c r="BU25">
        <f t="shared" si="39"/>
        <v>0.40139593500686638</v>
      </c>
      <c r="BV25">
        <f t="shared" si="40"/>
        <v>0.40139593500686638</v>
      </c>
      <c r="BW25">
        <f t="shared" si="41"/>
        <v>0.40139593500686638</v>
      </c>
      <c r="BX25">
        <f t="shared" si="11"/>
        <v>203.47873240076308</v>
      </c>
      <c r="BY25">
        <f t="shared" si="12"/>
        <v>6.4757578773653011</v>
      </c>
      <c r="BZ25">
        <f t="shared" si="13"/>
        <v>1583023.2639786433</v>
      </c>
      <c r="CA25">
        <f t="shared" si="14"/>
        <v>8.9434569805651148E-2</v>
      </c>
      <c r="CB25">
        <f t="shared" si="15"/>
        <v>1168223.1563212448</v>
      </c>
      <c r="CC25">
        <f t="shared" si="97"/>
        <v>1.6187778227438283E-4</v>
      </c>
      <c r="CD25">
        <f t="shared" si="98"/>
        <v>4.3186954245004213E-6</v>
      </c>
      <c r="CE25">
        <f t="shared" si="99"/>
        <v>-3.9399648487579428</v>
      </c>
      <c r="CF25">
        <f t="shared" si="100"/>
        <v>14.989623790995704</v>
      </c>
      <c r="CG25">
        <f t="shared" si="101"/>
        <v>4.4505996951197321E-3</v>
      </c>
      <c r="CH25">
        <f t="shared" si="16"/>
        <v>20.553411888783643</v>
      </c>
      <c r="CI25" s="20">
        <f t="shared" si="17"/>
        <v>131860730208.11644</v>
      </c>
      <c r="CJ25" s="33">
        <f t="shared" si="42"/>
        <v>0.15508464423644347</v>
      </c>
      <c r="CK25" s="33">
        <f t="shared" si="18"/>
        <v>31.016928847288693</v>
      </c>
      <c r="CL25">
        <f t="shared" si="102"/>
        <v>1600</v>
      </c>
      <c r="CM25" s="6">
        <f t="shared" si="19"/>
        <v>553.26993131339702</v>
      </c>
      <c r="CN25" s="20"/>
      <c r="CO25" s="20"/>
      <c r="CP25" s="20"/>
      <c r="CQ25" s="20"/>
      <c r="CR25" s="20"/>
      <c r="CS25" s="20"/>
      <c r="CT25" s="20"/>
      <c r="CU25" s="25">
        <f t="shared" si="20"/>
        <v>0.65536207081417419</v>
      </c>
      <c r="CV25" s="26">
        <v>0.8</v>
      </c>
      <c r="CW25" s="26">
        <f t="shared" si="103"/>
        <v>0.12165158439488109</v>
      </c>
      <c r="CX25" s="26">
        <f t="shared" si="43"/>
        <v>-4.2820304597744135E-2</v>
      </c>
      <c r="CY25" s="26">
        <f t="shared" si="104"/>
        <v>2.9365278011873499E-3</v>
      </c>
      <c r="CZ25" s="26">
        <f t="shared" si="105"/>
        <v>-9.8213292059563238E-7</v>
      </c>
      <c r="DA25" s="26">
        <f t="shared" si="44"/>
        <v>1.5264297481522562E-3</v>
      </c>
      <c r="DB25" s="26">
        <f t="shared" si="45"/>
        <v>0.98938656733465735</v>
      </c>
      <c r="DC25" s="26">
        <f t="shared" si="46"/>
        <v>0.96162743442516563</v>
      </c>
      <c r="DD25" s="26">
        <f t="shared" si="47"/>
        <v>0.16162743442516558</v>
      </c>
      <c r="DE25" s="26">
        <v>0.85</v>
      </c>
      <c r="DF25" s="26">
        <f t="shared" si="48"/>
        <v>0.11449560884224104</v>
      </c>
      <c r="DG25" s="26">
        <f t="shared" si="49"/>
        <v>-4.0301463150818014E-2</v>
      </c>
      <c r="DH25" s="26">
        <f t="shared" si="50"/>
        <v>2.601214938075992E-3</v>
      </c>
      <c r="DI25" s="26">
        <f t="shared" si="51"/>
        <v>-7.2531318952999228E-7</v>
      </c>
      <c r="DJ25" s="26">
        <f t="shared" si="52"/>
        <v>1.3505015085932008E-3</v>
      </c>
      <c r="DK25" s="26">
        <f t="shared" si="106"/>
        <v>0.99059276229051718</v>
      </c>
      <c r="DL25" s="26">
        <f t="shared" si="107"/>
        <v>0.96363827412032221</v>
      </c>
      <c r="DM25" s="26">
        <f t="shared" si="108"/>
        <v>0.11363827412032224</v>
      </c>
      <c r="DN25" s="26">
        <f t="shared" si="109"/>
        <v>-0.95978320609686829</v>
      </c>
      <c r="DO25" s="26">
        <f t="shared" si="110"/>
        <v>0.96839994010986374</v>
      </c>
      <c r="DP25" s="26">
        <f t="shared" si="53"/>
        <v>0.85</v>
      </c>
      <c r="DQ25" s="26">
        <f t="shared" si="54"/>
        <v>0.11449560884224104</v>
      </c>
      <c r="DR25" s="26">
        <f t="shared" si="55"/>
        <v>-4.0301463150818014E-2</v>
      </c>
      <c r="DS25" s="26">
        <f t="shared" si="56"/>
        <v>2.601214938075992E-3</v>
      </c>
      <c r="DT25" s="26">
        <f t="shared" si="57"/>
        <v>-7.2531318952999228E-7</v>
      </c>
      <c r="DU25" s="26">
        <f t="shared" si="58"/>
        <v>1.3505015085932008E-3</v>
      </c>
      <c r="DV25" s="26">
        <f t="shared" si="59"/>
        <v>0.99059276229051718</v>
      </c>
      <c r="DW25" s="26">
        <f t="shared" si="60"/>
        <v>0.96363827412032221</v>
      </c>
      <c r="DX25" s="26">
        <f t="shared" si="61"/>
        <v>0.11363827412032224</v>
      </c>
      <c r="DY25" s="26">
        <f t="shared" si="62"/>
        <v>0.96839994010986374</v>
      </c>
      <c r="DZ25" s="26">
        <f t="shared" si="63"/>
        <v>0.10049697804077096</v>
      </c>
      <c r="EA25" s="26">
        <f t="shared" si="64"/>
        <v>-3.5374066291566461E-2</v>
      </c>
      <c r="EB25" s="26">
        <f t="shared" si="65"/>
        <v>2.004031681620395E-3</v>
      </c>
      <c r="EC25" s="26">
        <f t="shared" si="66"/>
        <v>-3.7787349808557989E-7</v>
      </c>
      <c r="ED25" s="26">
        <f t="shared" si="67"/>
        <v>1.0382187088915395E-3</v>
      </c>
      <c r="EE25" s="26">
        <f t="shared" si="68"/>
        <v>0.99274460606591719</v>
      </c>
      <c r="EF25" s="26">
        <f t="shared" si="69"/>
        <v>0.96766102928672082</v>
      </c>
      <c r="EG25" s="26">
        <f t="shared" si="70"/>
        <v>-7.3891082314292422E-4</v>
      </c>
      <c r="EH25" s="26">
        <f t="shared" si="71"/>
        <v>-0.96602401012478656</v>
      </c>
      <c r="EI25" s="26">
        <f t="shared" si="72"/>
        <v>0.96763504108520337</v>
      </c>
      <c r="EM25">
        <f t="shared" si="21"/>
        <v>437.12650123305417</v>
      </c>
      <c r="EW25">
        <f t="shared" si="111"/>
        <v>1.1649454784978817</v>
      </c>
      <c r="EX25">
        <f t="shared" si="73"/>
        <v>1.7382679751257603E-2</v>
      </c>
      <c r="EY25">
        <f t="shared" si="112"/>
        <v>1.0249568675060226</v>
      </c>
      <c r="EZ25">
        <f t="shared" si="113"/>
        <v>1.4055789797698453E-2</v>
      </c>
      <c r="FB25" s="30">
        <v>852.3</v>
      </c>
      <c r="FC25" s="30">
        <v>5140.8</v>
      </c>
      <c r="FE25" s="37">
        <v>2584.1999999999998</v>
      </c>
      <c r="FF25" s="37">
        <v>5999</v>
      </c>
    </row>
    <row r="26" spans="3:162">
      <c r="C26" s="6">
        <f t="shared" si="74"/>
        <v>553.26993131339702</v>
      </c>
      <c r="D26">
        <v>353</v>
      </c>
      <c r="E26" s="6">
        <f t="shared" si="22"/>
        <v>584.6274320684912</v>
      </c>
      <c r="F26" s="6">
        <f t="shared" si="23"/>
        <v>-231.6274320684912</v>
      </c>
      <c r="G26" s="6">
        <f>Sheet1!D26</f>
        <v>315.60000000000002</v>
      </c>
      <c r="H26" s="6">
        <f>Sheet1!F26</f>
        <v>-265.01214170575679</v>
      </c>
      <c r="I26" s="46">
        <f t="shared" si="24"/>
        <v>0.89263929511405371</v>
      </c>
      <c r="J26" s="6">
        <f t="shared" si="25"/>
        <v>612.48603577763834</v>
      </c>
      <c r="K26" s="6">
        <f t="shared" si="0"/>
        <v>453.13496565669851</v>
      </c>
      <c r="M26" s="6">
        <f t="shared" si="1"/>
        <v>453.13496565669851</v>
      </c>
      <c r="Q26">
        <f t="shared" si="26"/>
        <v>55.543052038751732</v>
      </c>
      <c r="S26">
        <f t="shared" si="27"/>
        <v>1.1057980653445594</v>
      </c>
      <c r="T26">
        <f t="shared" si="28"/>
        <v>4.1047193691171123E-2</v>
      </c>
      <c r="U26">
        <f t="shared" si="29"/>
        <v>5528.9903267227965</v>
      </c>
      <c r="V26">
        <f t="shared" si="75"/>
        <v>31045.280684548503</v>
      </c>
      <c r="W26">
        <f t="shared" si="30"/>
        <v>39909.560037796706</v>
      </c>
      <c r="X26">
        <f t="shared" si="76"/>
        <v>0.88365222262414267</v>
      </c>
      <c r="Y26">
        <f t="shared" si="2"/>
        <v>54.006116207951074</v>
      </c>
      <c r="Z26">
        <f t="shared" si="114"/>
        <v>0.6679888902549046</v>
      </c>
      <c r="AA26">
        <f t="shared" si="77"/>
        <v>49.443118786041545</v>
      </c>
      <c r="AB26">
        <f t="shared" si="31"/>
        <v>54.674105098205978</v>
      </c>
      <c r="AC26">
        <f t="shared" si="3"/>
        <v>1.1057980653445594</v>
      </c>
      <c r="AD26">
        <f t="shared" si="32"/>
        <v>49.443118786041545</v>
      </c>
      <c r="AI26">
        <f t="shared" si="115"/>
        <v>0.79650610327271643</v>
      </c>
      <c r="AJ26">
        <f t="shared" si="116"/>
        <v>0.89916160318491767</v>
      </c>
      <c r="AK26">
        <f t="shared" si="33"/>
        <v>1.3985882095183726</v>
      </c>
      <c r="AL26">
        <f t="shared" si="4"/>
        <v>0</v>
      </c>
      <c r="AM26">
        <f t="shared" si="5"/>
        <v>1.3985882095183726</v>
      </c>
      <c r="AN26">
        <f t="shared" si="78"/>
        <v>1.3985882095183726</v>
      </c>
      <c r="AO26">
        <f t="shared" si="6"/>
        <v>0</v>
      </c>
      <c r="AP26">
        <f t="shared" si="7"/>
        <v>30</v>
      </c>
      <c r="AQ26">
        <f t="shared" si="79"/>
        <v>30</v>
      </c>
      <c r="AS26">
        <f t="shared" si="80"/>
        <v>0.67936276710149701</v>
      </c>
      <c r="AU26">
        <f t="shared" si="34"/>
        <v>0.96653079939475561</v>
      </c>
      <c r="AW26">
        <f t="shared" si="8"/>
        <v>4.1174986053481906</v>
      </c>
      <c r="AX26">
        <f t="shared" si="8"/>
        <v>5.2931574194938769</v>
      </c>
      <c r="AY26">
        <f t="shared" si="81"/>
        <v>9.4106560248420674</v>
      </c>
      <c r="AZ26">
        <f t="shared" si="35"/>
        <v>0.43753576737677985</v>
      </c>
      <c r="BA26">
        <f t="shared" si="82"/>
        <v>0.5624642326232201</v>
      </c>
      <c r="BB26">
        <f t="shared" si="9"/>
        <v>-57.857121312628216</v>
      </c>
      <c r="BC26">
        <f t="shared" si="83"/>
        <v>0.13</v>
      </c>
      <c r="BD26">
        <f t="shared" si="84"/>
        <v>9.0413521357670419</v>
      </c>
      <c r="BE26">
        <f t="shared" si="85"/>
        <v>11.622906217267591</v>
      </c>
      <c r="BF26">
        <f t="shared" si="10"/>
        <v>51.724554029367404</v>
      </c>
      <c r="BG26">
        <f t="shared" si="86"/>
        <v>6.470543014318912E-3</v>
      </c>
      <c r="BH26">
        <f t="shared" si="87"/>
        <v>2.08189602167334E-3</v>
      </c>
      <c r="BI26">
        <f t="shared" si="88"/>
        <v>0.93669262070375781</v>
      </c>
      <c r="BJ26">
        <f t="shared" si="89"/>
        <v>2.222603205851206E-3</v>
      </c>
      <c r="BK26">
        <f t="shared" si="36"/>
        <v>3.5886158372173675E-2</v>
      </c>
      <c r="BL26">
        <f t="shared" si="37"/>
        <v>277.32208719197268</v>
      </c>
      <c r="BM26">
        <f t="shared" si="90"/>
        <v>1.2940245306653826E-4</v>
      </c>
      <c r="BN26">
        <f t="shared" si="91"/>
        <v>0.16227566385066267</v>
      </c>
      <c r="BO26">
        <f t="shared" si="92"/>
        <v>1.1540672199536597</v>
      </c>
      <c r="BP26">
        <f t="shared" si="93"/>
        <v>0.37498262457797987</v>
      </c>
      <c r="BQ26">
        <f t="shared" si="38"/>
        <v>3.6826560181448881E-4</v>
      </c>
      <c r="BR26">
        <f t="shared" si="94"/>
        <v>1.0631567548220329</v>
      </c>
      <c r="BS26">
        <f t="shared" si="95"/>
        <v>0.98052529081785766</v>
      </c>
      <c r="BT26">
        <f t="shared" si="96"/>
        <v>1.0842726493421218</v>
      </c>
      <c r="BU26">
        <f t="shared" si="39"/>
        <v>0.40658340380842845</v>
      </c>
      <c r="BV26">
        <f t="shared" si="40"/>
        <v>0.40658340380842845</v>
      </c>
      <c r="BW26">
        <f t="shared" si="41"/>
        <v>0.40658340380842845</v>
      </c>
      <c r="BX26">
        <f t="shared" si="11"/>
        <v>203.58197264559098</v>
      </c>
      <c r="BY26">
        <f t="shared" si="12"/>
        <v>6.3993206316809124</v>
      </c>
      <c r="BZ26">
        <f t="shared" si="13"/>
        <v>1583225.3543037055</v>
      </c>
      <c r="CA26">
        <f t="shared" si="14"/>
        <v>9.1297600875037244E-2</v>
      </c>
      <c r="CB26">
        <f t="shared" si="15"/>
        <v>1144530.3313837156</v>
      </c>
      <c r="CC26">
        <f t="shared" si="97"/>
        <v>1.6187778227438283E-4</v>
      </c>
      <c r="CD26">
        <f t="shared" si="98"/>
        <v>4.4080963707623622E-6</v>
      </c>
      <c r="CE26">
        <f t="shared" si="99"/>
        <v>-3.9385065987441688</v>
      </c>
      <c r="CF26">
        <f t="shared" si="100"/>
        <v>14.98626899225833</v>
      </c>
      <c r="CG26">
        <f t="shared" si="101"/>
        <v>4.4525925243480945E-3</v>
      </c>
      <c r="CH26">
        <f t="shared" si="16"/>
        <v>20.820180234868065</v>
      </c>
      <c r="CI26" s="20">
        <f t="shared" si="17"/>
        <v>130262741491.32663</v>
      </c>
      <c r="CJ26" s="33">
        <f t="shared" si="42"/>
        <v>0.15678750377547104</v>
      </c>
      <c r="CK26" s="33">
        <f t="shared" si="18"/>
        <v>31.357500755094208</v>
      </c>
      <c r="CL26">
        <f t="shared" si="102"/>
        <v>1800</v>
      </c>
      <c r="CM26" s="6">
        <f t="shared" si="19"/>
        <v>584.6274320684912</v>
      </c>
      <c r="CN26" s="20"/>
      <c r="CO26" s="20"/>
      <c r="CP26" s="20"/>
      <c r="CQ26" s="20"/>
      <c r="CR26" s="20"/>
      <c r="CS26" s="20"/>
      <c r="CT26" s="20"/>
      <c r="CU26" s="25">
        <f t="shared" si="20"/>
        <v>0.67936276710149701</v>
      </c>
      <c r="CV26" s="26">
        <v>0.8</v>
      </c>
      <c r="CW26" s="26">
        <f t="shared" si="103"/>
        <v>0.12610671364321538</v>
      </c>
      <c r="CX26" s="26">
        <f t="shared" si="43"/>
        <v>-4.4388471526148068E-2</v>
      </c>
      <c r="CY26" s="26">
        <f t="shared" si="104"/>
        <v>3.1555494755008307E-3</v>
      </c>
      <c r="CZ26" s="26">
        <f t="shared" si="105"/>
        <v>-1.1756348756533021E-6</v>
      </c>
      <c r="DA26" s="26">
        <f t="shared" si="44"/>
        <v>1.6415705117712885E-3</v>
      </c>
      <c r="DB26" s="26">
        <f t="shared" si="45"/>
        <v>0.98859949075587039</v>
      </c>
      <c r="DC26" s="26">
        <f t="shared" si="46"/>
        <v>0.96039110935620531</v>
      </c>
      <c r="DD26" s="26">
        <f t="shared" si="47"/>
        <v>0.16039110935620526</v>
      </c>
      <c r="DE26" s="26">
        <v>0.85</v>
      </c>
      <c r="DF26" s="26">
        <f t="shared" si="48"/>
        <v>0.11868867166420273</v>
      </c>
      <c r="DG26" s="26">
        <f t="shared" si="49"/>
        <v>-4.1777384965786424E-2</v>
      </c>
      <c r="DH26" s="26">
        <f t="shared" si="50"/>
        <v>2.7952272170526397E-3</v>
      </c>
      <c r="DI26" s="26">
        <f t="shared" si="51"/>
        <v>-8.6821596496903428E-7</v>
      </c>
      <c r="DJ26" s="26">
        <f t="shared" si="52"/>
        <v>1.4522424903029604E-3</v>
      </c>
      <c r="DK26" s="26">
        <f t="shared" si="106"/>
        <v>0.98989467781000495</v>
      </c>
      <c r="DL26" s="26">
        <f t="shared" si="107"/>
        <v>0.96245627757927166</v>
      </c>
      <c r="DM26" s="26">
        <f t="shared" si="108"/>
        <v>0.11245627757927168</v>
      </c>
      <c r="DN26" s="26">
        <f t="shared" si="109"/>
        <v>-0.95869663553867301</v>
      </c>
      <c r="DO26" s="26">
        <f t="shared" si="110"/>
        <v>0.96730121230276844</v>
      </c>
      <c r="DP26" s="26">
        <f t="shared" si="53"/>
        <v>0.85</v>
      </c>
      <c r="DQ26" s="26">
        <f t="shared" si="54"/>
        <v>0.11868867166420273</v>
      </c>
      <c r="DR26" s="26">
        <f t="shared" si="55"/>
        <v>-4.1777384965786424E-2</v>
      </c>
      <c r="DS26" s="26">
        <f t="shared" si="56"/>
        <v>2.7952272170526397E-3</v>
      </c>
      <c r="DT26" s="26">
        <f t="shared" si="57"/>
        <v>-8.6821596496903428E-7</v>
      </c>
      <c r="DU26" s="26">
        <f t="shared" si="58"/>
        <v>1.4522424903029604E-3</v>
      </c>
      <c r="DV26" s="26">
        <f t="shared" si="59"/>
        <v>0.98989467781000495</v>
      </c>
      <c r="DW26" s="26">
        <f t="shared" si="60"/>
        <v>0.96245627757927166</v>
      </c>
      <c r="DX26" s="26">
        <f t="shared" si="61"/>
        <v>0.11245627757927168</v>
      </c>
      <c r="DY26" s="26">
        <f t="shared" si="62"/>
        <v>0.96730121230276844</v>
      </c>
      <c r="DZ26" s="26">
        <f t="shared" si="63"/>
        <v>0.10429571433535521</v>
      </c>
      <c r="EA26" s="26">
        <f t="shared" si="64"/>
        <v>-3.6711188582490346E-2</v>
      </c>
      <c r="EB26" s="26">
        <f t="shared" si="65"/>
        <v>2.1583978695951952E-3</v>
      </c>
      <c r="EC26" s="26">
        <f t="shared" si="66"/>
        <v>-4.548976944644643E-7</v>
      </c>
      <c r="ED26" s="26">
        <f t="shared" si="67"/>
        <v>1.1188130946400826E-3</v>
      </c>
      <c r="EE26" s="26">
        <f t="shared" si="68"/>
        <v>0.99218792735937567</v>
      </c>
      <c r="EF26" s="26">
        <f t="shared" si="69"/>
        <v>0.96655773703027281</v>
      </c>
      <c r="EG26" s="26">
        <f t="shared" si="70"/>
        <v>-7.4347527249563061E-4</v>
      </c>
      <c r="EH26" s="26">
        <f t="shared" si="71"/>
        <v>-0.96503480765045468</v>
      </c>
      <c r="EI26" s="26">
        <f t="shared" si="72"/>
        <v>0.96653079939475561</v>
      </c>
      <c r="EM26">
        <f t="shared" si="21"/>
        <v>453.13496565669851</v>
      </c>
      <c r="EW26">
        <f t="shared" si="111"/>
        <v>1.2089798440743909</v>
      </c>
      <c r="EX26">
        <f t="shared" si="73"/>
        <v>1.8039736488241757E-2</v>
      </c>
      <c r="EY26">
        <f t="shared" si="112"/>
        <v>1.0262212205846133</v>
      </c>
      <c r="EZ26">
        <f t="shared" si="113"/>
        <v>1.407312855766597E-2</v>
      </c>
      <c r="FB26" s="30">
        <v>982.9</v>
      </c>
      <c r="FC26" s="30">
        <v>5809.9</v>
      </c>
      <c r="FE26" s="37">
        <v>2966.7</v>
      </c>
      <c r="FF26" s="37">
        <v>6979.3</v>
      </c>
    </row>
    <row r="27" spans="3:162">
      <c r="C27" s="6">
        <f t="shared" si="74"/>
        <v>584.6274320684912</v>
      </c>
      <c r="D27">
        <v>354</v>
      </c>
      <c r="E27" s="6">
        <f t="shared" si="22"/>
        <v>616.32583975029377</v>
      </c>
      <c r="F27" s="6">
        <f t="shared" si="23"/>
        <v>-262.32583975029377</v>
      </c>
      <c r="G27" s="6">
        <f>Sheet1!D27</f>
        <v>315.7</v>
      </c>
      <c r="H27" s="6">
        <f>Sheet1!F27</f>
        <v>-296.11140856101343</v>
      </c>
      <c r="I27" s="46">
        <f t="shared" si="24"/>
        <v>0.88212973396134875</v>
      </c>
      <c r="J27" s="6">
        <f t="shared" si="25"/>
        <v>651.37784551516756</v>
      </c>
      <c r="K27" s="6">
        <f t="shared" si="0"/>
        <v>469.3137160342456</v>
      </c>
      <c r="M27" s="6">
        <f t="shared" si="1"/>
        <v>469.3137160342456</v>
      </c>
      <c r="Q27">
        <f t="shared" si="26"/>
        <v>57.904788862381238</v>
      </c>
      <c r="S27">
        <f t="shared" si="27"/>
        <v>1.1069237670436196</v>
      </c>
      <c r="T27">
        <f t="shared" si="28"/>
        <v>3.9586671956666888E-2</v>
      </c>
      <c r="U27">
        <f t="shared" si="29"/>
        <v>5534.618835218098</v>
      </c>
      <c r="V27">
        <f t="shared" si="75"/>
        <v>31076.884759749621</v>
      </c>
      <c r="W27">
        <f t="shared" si="30"/>
        <v>38022.050538757889</v>
      </c>
      <c r="X27">
        <f t="shared" si="76"/>
        <v>0.88338230984429933</v>
      </c>
      <c r="Y27">
        <f t="shared" si="2"/>
        <v>54.006116207951074</v>
      </c>
      <c r="Z27">
        <f t="shared" si="114"/>
        <v>0.69617962011499945</v>
      </c>
      <c r="AA27">
        <f t="shared" si="77"/>
        <v>49.418304545185961</v>
      </c>
      <c r="AB27">
        <f t="shared" si="31"/>
        <v>54.70229582806607</v>
      </c>
      <c r="AC27">
        <f t="shared" si="3"/>
        <v>1.1069237670436196</v>
      </c>
      <c r="AD27">
        <f t="shared" si="32"/>
        <v>49.418304545185961</v>
      </c>
      <c r="AI27">
        <f t="shared" si="115"/>
        <v>0.79034843053973203</v>
      </c>
      <c r="AJ27">
        <f t="shared" si="116"/>
        <v>0.89569613680946203</v>
      </c>
      <c r="AK27">
        <f t="shared" si="33"/>
        <v>1.3847679950876903</v>
      </c>
      <c r="AL27">
        <f t="shared" si="4"/>
        <v>0</v>
      </c>
      <c r="AM27">
        <f t="shared" si="5"/>
        <v>1.3847679950876903</v>
      </c>
      <c r="AN27">
        <f t="shared" si="78"/>
        <v>1.3847679950876903</v>
      </c>
      <c r="AO27">
        <f t="shared" si="6"/>
        <v>0</v>
      </c>
      <c r="AP27">
        <f t="shared" si="7"/>
        <v>30</v>
      </c>
      <c r="AQ27">
        <f t="shared" si="79"/>
        <v>30</v>
      </c>
      <c r="AS27">
        <f t="shared" si="80"/>
        <v>0.70361876466903384</v>
      </c>
      <c r="AU27">
        <f t="shared" si="34"/>
        <v>0.96542133243670747</v>
      </c>
      <c r="AW27">
        <f t="shared" si="8"/>
        <v>4.1216902162048035</v>
      </c>
      <c r="AX27">
        <f t="shared" si="8"/>
        <v>5.042819282472558</v>
      </c>
      <c r="AY27">
        <f t="shared" si="81"/>
        <v>9.1645094986773614</v>
      </c>
      <c r="AZ27">
        <f t="shared" si="35"/>
        <v>0.44974476995191648</v>
      </c>
      <c r="BA27">
        <f t="shared" si="82"/>
        <v>0.55025523004808352</v>
      </c>
      <c r="BB27">
        <f t="shared" si="9"/>
        <v>-54.814771137386685</v>
      </c>
      <c r="BC27">
        <f t="shared" si="83"/>
        <v>0.13</v>
      </c>
      <c r="BD27">
        <f t="shared" si="84"/>
        <v>9.0494204516215326</v>
      </c>
      <c r="BE27">
        <f t="shared" si="85"/>
        <v>11.071815094017014</v>
      </c>
      <c r="BF27">
        <f t="shared" si="10"/>
        <v>51.711572782902273</v>
      </c>
      <c r="BG27">
        <f t="shared" si="86"/>
        <v>6.4074081226682001E-3</v>
      </c>
      <c r="BH27">
        <f t="shared" si="87"/>
        <v>2.0803638788672797E-3</v>
      </c>
      <c r="BI27">
        <f t="shared" si="88"/>
        <v>0.93729518263721279</v>
      </c>
      <c r="BJ27">
        <f t="shared" si="89"/>
        <v>2.2195397110800047E-3</v>
      </c>
      <c r="BK27">
        <f t="shared" si="36"/>
        <v>3.5868675102335282E-2</v>
      </c>
      <c r="BL27">
        <f t="shared" si="37"/>
        <v>269.61577834947445</v>
      </c>
      <c r="BM27">
        <f t="shared" si="90"/>
        <v>1.3303626116362711E-4</v>
      </c>
      <c r="BN27">
        <f t="shared" si="91"/>
        <v>0.16705327236156239</v>
      </c>
      <c r="BO27">
        <f t="shared" si="92"/>
        <v>1.158742760013977</v>
      </c>
      <c r="BP27">
        <f t="shared" si="93"/>
        <v>0.37969421198344222</v>
      </c>
      <c r="BQ27">
        <f t="shared" si="38"/>
        <v>3.496876972651536E-4</v>
      </c>
      <c r="BR27">
        <f t="shared" si="94"/>
        <v>1.0644251860159191</v>
      </c>
      <c r="BS27">
        <f t="shared" si="95"/>
        <v>0.98149791003465992</v>
      </c>
      <c r="BT27">
        <f t="shared" si="96"/>
        <v>1.0844905273189331</v>
      </c>
      <c r="BU27">
        <f t="shared" si="39"/>
        <v>0.41177477617387004</v>
      </c>
      <c r="BV27">
        <f t="shared" si="40"/>
        <v>0.41177477617387004</v>
      </c>
      <c r="BW27">
        <f t="shared" si="41"/>
        <v>0.41177477617387004</v>
      </c>
      <c r="BX27">
        <f t="shared" si="11"/>
        <v>203.68694234532234</v>
      </c>
      <c r="BY27">
        <f t="shared" si="12"/>
        <v>6.3215645919789063</v>
      </c>
      <c r="BZ27">
        <f t="shared" si="13"/>
        <v>1583430.5409461411</v>
      </c>
      <c r="CA27">
        <f t="shared" si="14"/>
        <v>9.3191186512086813E-2</v>
      </c>
      <c r="CB27">
        <f t="shared" si="15"/>
        <v>1121419.5205990958</v>
      </c>
      <c r="CC27">
        <f t="shared" si="97"/>
        <v>1.6187778227438283E-4</v>
      </c>
      <c r="CD27">
        <f t="shared" si="98"/>
        <v>4.4989407686649716E-6</v>
      </c>
      <c r="CE27">
        <f t="shared" si="99"/>
        <v>-3.9370328708988382</v>
      </c>
      <c r="CF27">
        <f t="shared" si="100"/>
        <v>14.982868883552976</v>
      </c>
      <c r="CG27">
        <f t="shared" si="101"/>
        <v>4.4546136347942975E-3</v>
      </c>
      <c r="CH27">
        <f t="shared" si="16"/>
        <v>21.086597175516651</v>
      </c>
      <c r="CI27" s="20">
        <f t="shared" si="17"/>
        <v>128708683624.40768</v>
      </c>
      <c r="CJ27" s="33">
        <f t="shared" si="42"/>
        <v>0.15849203840901277</v>
      </c>
      <c r="CK27" s="33">
        <f t="shared" si="18"/>
        <v>31.698407681802554</v>
      </c>
      <c r="CL27">
        <f t="shared" si="102"/>
        <v>2000</v>
      </c>
      <c r="CM27" s="6">
        <f t="shared" si="19"/>
        <v>616.32583975029377</v>
      </c>
      <c r="CN27" s="20"/>
      <c r="CO27" s="20"/>
      <c r="CP27" s="20"/>
      <c r="CQ27" s="20"/>
      <c r="CR27" s="20"/>
      <c r="CS27" s="20"/>
      <c r="CT27" s="20"/>
      <c r="CU27" s="25">
        <f t="shared" si="20"/>
        <v>0.70361876466903384</v>
      </c>
      <c r="CV27" s="26">
        <v>0.8</v>
      </c>
      <c r="CW27" s="26">
        <f t="shared" si="103"/>
        <v>0.13060923319168941</v>
      </c>
      <c r="CX27" s="26">
        <f t="shared" si="43"/>
        <v>-4.5973319429954473E-2</v>
      </c>
      <c r="CY27" s="26">
        <f t="shared" si="104"/>
        <v>3.3849038521790143E-3</v>
      </c>
      <c r="CZ27" s="26">
        <f t="shared" si="105"/>
        <v>-1.4010409183333674E-6</v>
      </c>
      <c r="DA27" s="26">
        <f t="shared" si="44"/>
        <v>1.762335412431894E-3</v>
      </c>
      <c r="DB27" s="26">
        <f t="shared" si="45"/>
        <v>0.98777595369594229</v>
      </c>
      <c r="DC27" s="26">
        <f t="shared" si="46"/>
        <v>0.95915377800588986</v>
      </c>
      <c r="DD27" s="26">
        <f t="shared" si="47"/>
        <v>0.15915377800588981</v>
      </c>
      <c r="DE27" s="26">
        <v>0.85</v>
      </c>
      <c r="DF27" s="26">
        <f t="shared" si="48"/>
        <v>0.12292633712159003</v>
      </c>
      <c r="DG27" s="26">
        <f t="shared" si="49"/>
        <v>-4.326900652231009E-2</v>
      </c>
      <c r="DH27" s="26">
        <f t="shared" si="50"/>
        <v>2.9983923396464623E-3</v>
      </c>
      <c r="DI27" s="26">
        <f t="shared" si="51"/>
        <v>-1.0346801698919883E-6</v>
      </c>
      <c r="DJ27" s="26">
        <f t="shared" si="52"/>
        <v>1.5589340684710414E-3</v>
      </c>
      <c r="DK27" s="26">
        <f t="shared" si="106"/>
        <v>0.9891641873672562</v>
      </c>
      <c r="DL27" s="26">
        <f t="shared" si="107"/>
        <v>0.96127246224850449</v>
      </c>
      <c r="DM27" s="26">
        <f t="shared" si="108"/>
        <v>0.11127246224850451</v>
      </c>
      <c r="DN27" s="26">
        <f t="shared" si="109"/>
        <v>-0.95762631514770724</v>
      </c>
      <c r="DO27" s="26">
        <f t="shared" si="110"/>
        <v>0.96619612001925981</v>
      </c>
      <c r="DP27" s="26">
        <f t="shared" si="53"/>
        <v>0.85</v>
      </c>
      <c r="DQ27" s="26">
        <f t="shared" si="54"/>
        <v>0.12292633712159003</v>
      </c>
      <c r="DR27" s="26">
        <f t="shared" si="55"/>
        <v>-4.326900652231009E-2</v>
      </c>
      <c r="DS27" s="26">
        <f t="shared" si="56"/>
        <v>2.9983923396464623E-3</v>
      </c>
      <c r="DT27" s="26">
        <f t="shared" si="57"/>
        <v>-1.0346801698919883E-6</v>
      </c>
      <c r="DU27" s="26">
        <f t="shared" si="58"/>
        <v>1.5589340684710414E-3</v>
      </c>
      <c r="DV27" s="26">
        <f t="shared" si="59"/>
        <v>0.9891641873672562</v>
      </c>
      <c r="DW27" s="26">
        <f t="shared" si="60"/>
        <v>0.96127246224850449</v>
      </c>
      <c r="DX27" s="26">
        <f t="shared" si="61"/>
        <v>0.11127246224850451</v>
      </c>
      <c r="DY27" s="26">
        <f t="shared" si="62"/>
        <v>0.96619612001925981</v>
      </c>
      <c r="DZ27" s="26">
        <f t="shared" si="63"/>
        <v>0.10814304092969108</v>
      </c>
      <c r="EA27" s="26">
        <f t="shared" si="64"/>
        <v>-3.8065414238291961E-2</v>
      </c>
      <c r="EB27" s="26">
        <f t="shared" si="65"/>
        <v>2.3205756604715742E-3</v>
      </c>
      <c r="EC27" s="26">
        <f t="shared" si="66"/>
        <v>-5.4522317636925934E-7</v>
      </c>
      <c r="ED27" s="26">
        <f t="shared" si="67"/>
        <v>1.203581847136468E-3</v>
      </c>
      <c r="EE27" s="26">
        <f t="shared" si="68"/>
        <v>0.99160341452763168</v>
      </c>
      <c r="EF27" s="26">
        <f t="shared" si="69"/>
        <v>0.96544918251464007</v>
      </c>
      <c r="EG27" s="26">
        <f t="shared" si="70"/>
        <v>-7.4693750461973796E-4</v>
      </c>
      <c r="EH27" s="26">
        <f t="shared" si="71"/>
        <v>-0.96405456339296636</v>
      </c>
      <c r="EI27" s="26">
        <f t="shared" si="72"/>
        <v>0.96542133243670747</v>
      </c>
      <c r="EM27">
        <f t="shared" si="21"/>
        <v>469.3137160342456</v>
      </c>
      <c r="EW27">
        <f t="shared" si="111"/>
        <v>1.2535774609157446</v>
      </c>
      <c r="EX27">
        <f t="shared" si="73"/>
        <v>1.870519775276561E-2</v>
      </c>
      <c r="EY27">
        <f t="shared" si="112"/>
        <v>1.0275182500144204</v>
      </c>
      <c r="EZ27">
        <f t="shared" si="113"/>
        <v>1.4090915426172112E-2</v>
      </c>
      <c r="FB27" s="30">
        <v>1126.0999999999999</v>
      </c>
      <c r="FC27" s="30">
        <v>6364.5</v>
      </c>
      <c r="FE27" s="37">
        <v>3385.2</v>
      </c>
      <c r="FF27" s="37">
        <v>8017.3</v>
      </c>
    </row>
    <row r="28" spans="3:162">
      <c r="C28" s="6">
        <f t="shared" si="74"/>
        <v>616.32583975029377</v>
      </c>
      <c r="D28">
        <v>355</v>
      </c>
      <c r="E28" s="6">
        <f t="shared" si="22"/>
        <v>648.36575324625562</v>
      </c>
      <c r="F28" s="6">
        <f t="shared" si="23"/>
        <v>-293.36575324625562</v>
      </c>
      <c r="G28" s="6">
        <f>Sheet1!D28</f>
        <v>315.8</v>
      </c>
      <c r="H28" s="6">
        <f>Sheet1!F28</f>
        <v>-327.54079717225949</v>
      </c>
      <c r="I28" s="46">
        <f t="shared" si="24"/>
        <v>0.87181234505111926</v>
      </c>
      <c r="J28" s="6">
        <f t="shared" si="25"/>
        <v>691.50103134184678</v>
      </c>
      <c r="K28" s="6">
        <f t="shared" si="0"/>
        <v>485.66291987514688</v>
      </c>
      <c r="M28" s="6">
        <f t="shared" si="1"/>
        <v>485.66291987514688</v>
      </c>
      <c r="Q28">
        <f t="shared" si="26"/>
        <v>60.306925707160318</v>
      </c>
      <c r="S28">
        <f t="shared" si="27"/>
        <v>1.1080687250679382</v>
      </c>
      <c r="T28">
        <f t="shared" si="28"/>
        <v>3.8209880659454666E-2</v>
      </c>
      <c r="U28">
        <f t="shared" si="29"/>
        <v>5540.3436253396912</v>
      </c>
      <c r="V28">
        <f t="shared" si="75"/>
        <v>31109.029456282369</v>
      </c>
      <c r="W28">
        <f t="shared" si="30"/>
        <v>36240.748653272363</v>
      </c>
      <c r="X28">
        <f t="shared" si="76"/>
        <v>0.88310777991918166</v>
      </c>
      <c r="Y28">
        <f t="shared" si="2"/>
        <v>54.006116207951074</v>
      </c>
      <c r="Z28">
        <f t="shared" si="114"/>
        <v>0.7248347828927687</v>
      </c>
      <c r="AA28">
        <f t="shared" si="77"/>
        <v>49.393101486090735</v>
      </c>
      <c r="AB28">
        <f t="shared" si="31"/>
        <v>54.730950990843844</v>
      </c>
      <c r="AC28">
        <f t="shared" si="3"/>
        <v>1.1080687250679382</v>
      </c>
      <c r="AD28">
        <f t="shared" si="32"/>
        <v>49.393101486090735</v>
      </c>
      <c r="AI28">
        <f t="shared" si="115"/>
        <v>0.78422692395197025</v>
      </c>
      <c r="AJ28">
        <f t="shared" si="116"/>
        <v>0.89222500710577068</v>
      </c>
      <c r="AK28">
        <f t="shared" si="33"/>
        <v>1.3710594871295927</v>
      </c>
      <c r="AL28">
        <f t="shared" si="4"/>
        <v>0</v>
      </c>
      <c r="AM28">
        <f t="shared" si="5"/>
        <v>1.3710594871295927</v>
      </c>
      <c r="AN28">
        <f t="shared" si="78"/>
        <v>1.3710594871295927</v>
      </c>
      <c r="AO28">
        <f t="shared" si="6"/>
        <v>0</v>
      </c>
      <c r="AP28">
        <f t="shared" si="7"/>
        <v>30</v>
      </c>
      <c r="AQ28">
        <f t="shared" si="79"/>
        <v>30</v>
      </c>
      <c r="AS28">
        <f t="shared" si="80"/>
        <v>0.72813031465539257</v>
      </c>
      <c r="AU28">
        <f t="shared" si="34"/>
        <v>0.96430691172062233</v>
      </c>
      <c r="AW28">
        <f t="shared" si="8"/>
        <v>4.1259535290248026</v>
      </c>
      <c r="AX28">
        <f t="shared" si="8"/>
        <v>4.8065673347541011</v>
      </c>
      <c r="AY28">
        <f t="shared" si="81"/>
        <v>8.9325208637789046</v>
      </c>
      <c r="AZ28">
        <f t="shared" si="35"/>
        <v>0.46190247881260665</v>
      </c>
      <c r="BA28">
        <f t="shared" si="82"/>
        <v>0.53809752118739329</v>
      </c>
      <c r="BB28">
        <f t="shared" si="9"/>
        <v>-52.021218744519956</v>
      </c>
      <c r="BC28">
        <f t="shared" si="83"/>
        <v>0.13</v>
      </c>
      <c r="BD28">
        <f t="shared" si="84"/>
        <v>9.0576256102267063</v>
      </c>
      <c r="BE28">
        <f t="shared" si="85"/>
        <v>10.551763872832064</v>
      </c>
      <c r="BF28">
        <f t="shared" si="10"/>
        <v>51.698384794698633</v>
      </c>
      <c r="BG28">
        <f t="shared" si="86"/>
        <v>6.3447871052027373E-3</v>
      </c>
      <c r="BH28">
        <f t="shared" si="87"/>
        <v>2.0788397322395315E-3</v>
      </c>
      <c r="BI28">
        <f t="shared" si="88"/>
        <v>0.93789314883116448</v>
      </c>
      <c r="BJ28">
        <f t="shared" si="89"/>
        <v>2.2164995392388301E-3</v>
      </c>
      <c r="BK28">
        <f t="shared" si="36"/>
        <v>3.5852022449741179E-2</v>
      </c>
      <c r="BL28">
        <f t="shared" si="37"/>
        <v>262.19271457580686</v>
      </c>
      <c r="BM28">
        <f t="shared" si="90"/>
        <v>1.3673920157447934E-4</v>
      </c>
      <c r="BN28">
        <f t="shared" si="91"/>
        <v>0.17194159215126376</v>
      </c>
      <c r="BO28">
        <f t="shared" si="92"/>
        <v>1.1635268702335635</v>
      </c>
      <c r="BP28">
        <f t="shared" si="93"/>
        <v>0.38441671515365289</v>
      </c>
      <c r="BQ28">
        <f t="shared" si="38"/>
        <v>3.3220244058817296E-4</v>
      </c>
      <c r="BR28">
        <f t="shared" si="94"/>
        <v>1.0656204786592056</v>
      </c>
      <c r="BS28">
        <f t="shared" si="95"/>
        <v>0.98241427685405314</v>
      </c>
      <c r="BT28">
        <f t="shared" si="96"/>
        <v>1.0846956358081445</v>
      </c>
      <c r="BU28">
        <f t="shared" si="39"/>
        <v>0.41697513325886992</v>
      </c>
      <c r="BV28">
        <f t="shared" si="40"/>
        <v>0.41697513325886992</v>
      </c>
      <c r="BW28">
        <f t="shared" si="41"/>
        <v>0.41697513325886992</v>
      </c>
      <c r="BX28">
        <f t="shared" si="11"/>
        <v>203.7936413860163</v>
      </c>
      <c r="BY28">
        <f t="shared" si="12"/>
        <v>6.2424871456879378</v>
      </c>
      <c r="BZ28">
        <f t="shared" si="13"/>
        <v>1583638.8033484847</v>
      </c>
      <c r="CA28">
        <f t="shared" si="14"/>
        <v>9.5117878208443488E-2</v>
      </c>
      <c r="CB28">
        <f t="shared" si="15"/>
        <v>1098848.7442071841</v>
      </c>
      <c r="CC28">
        <f t="shared" si="97"/>
        <v>1.6187778227438283E-4</v>
      </c>
      <c r="CD28">
        <f t="shared" si="98"/>
        <v>4.591350744674233E-6</v>
      </c>
      <c r="CE28">
        <f t="shared" si="99"/>
        <v>-3.9355419506875844</v>
      </c>
      <c r="CF28">
        <f t="shared" si="100"/>
        <v>14.979419281499684</v>
      </c>
      <c r="CG28">
        <f t="shared" si="101"/>
        <v>4.4566655719809603E-3</v>
      </c>
      <c r="CH28">
        <f t="shared" si="16"/>
        <v>21.352893503541441</v>
      </c>
      <c r="CI28" s="20">
        <f t="shared" si="17"/>
        <v>127195531550.54544</v>
      </c>
      <c r="CJ28" s="33">
        <f t="shared" si="42"/>
        <v>0.16019956747980954</v>
      </c>
      <c r="CK28" s="33">
        <f t="shared" si="18"/>
        <v>32.039913495961905</v>
      </c>
      <c r="CL28">
        <f t="shared" si="102"/>
        <v>2200</v>
      </c>
      <c r="CM28" s="6">
        <f t="shared" si="19"/>
        <v>648.36575324625562</v>
      </c>
      <c r="CN28" s="20"/>
      <c r="CO28" s="20"/>
      <c r="CP28" s="20"/>
      <c r="CQ28" s="20"/>
      <c r="CR28" s="20"/>
      <c r="CS28" s="20"/>
      <c r="CT28" s="20"/>
      <c r="CU28" s="25">
        <f t="shared" si="20"/>
        <v>0.72813031465539257</v>
      </c>
      <c r="CV28" s="26">
        <v>0.8</v>
      </c>
      <c r="CW28" s="26">
        <f t="shared" si="103"/>
        <v>0.13515918965790727</v>
      </c>
      <c r="CX28" s="26">
        <f t="shared" si="43"/>
        <v>-4.7574864718156432E-2</v>
      </c>
      <c r="CY28" s="26">
        <f t="shared" si="104"/>
        <v>3.6248474674883315E-3</v>
      </c>
      <c r="CZ28" s="26">
        <f t="shared" si="105"/>
        <v>-1.6626824675968127E-6</v>
      </c>
      <c r="DA28" s="26">
        <f t="shared" si="44"/>
        <v>1.8888864404629925E-3</v>
      </c>
      <c r="DB28" s="26">
        <f t="shared" si="45"/>
        <v>0.98691512838733242</v>
      </c>
      <c r="DC28" s="26">
        <f t="shared" si="46"/>
        <v>0.9579158160356982</v>
      </c>
      <c r="DD28" s="26">
        <f t="shared" si="47"/>
        <v>0.15791581603569815</v>
      </c>
      <c r="DE28" s="26">
        <v>0.85</v>
      </c>
      <c r="DF28" s="26">
        <f t="shared" si="48"/>
        <v>0.12720864908979509</v>
      </c>
      <c r="DG28" s="26">
        <f t="shared" si="49"/>
        <v>-4.4776343264147235E-2</v>
      </c>
      <c r="DH28" s="26">
        <f t="shared" si="50"/>
        <v>3.2109375490554084E-3</v>
      </c>
      <c r="DI28" s="26">
        <f t="shared" si="51"/>
        <v>-1.2279045926053093E-6</v>
      </c>
      <c r="DJ28" s="26">
        <f t="shared" si="52"/>
        <v>1.6707166968942986E-3</v>
      </c>
      <c r="DK28" s="26">
        <f t="shared" si="106"/>
        <v>0.98840054731374138</v>
      </c>
      <c r="DL28" s="26">
        <f t="shared" si="107"/>
        <v>0.96008715948711731</v>
      </c>
      <c r="DM28" s="26">
        <f t="shared" si="108"/>
        <v>0.11008715948711734</v>
      </c>
      <c r="DN28" s="26">
        <f t="shared" si="109"/>
        <v>-0.95657313097161756</v>
      </c>
      <c r="DO28" s="26">
        <f t="shared" si="110"/>
        <v>0.9650849380175448</v>
      </c>
      <c r="DP28" s="26">
        <f t="shared" si="53"/>
        <v>0.85</v>
      </c>
      <c r="DQ28" s="26">
        <f t="shared" si="54"/>
        <v>0.12720864908979509</v>
      </c>
      <c r="DR28" s="26">
        <f t="shared" si="55"/>
        <v>-4.4776343264147235E-2</v>
      </c>
      <c r="DS28" s="26">
        <f t="shared" si="56"/>
        <v>3.2109375490554084E-3</v>
      </c>
      <c r="DT28" s="26">
        <f t="shared" si="57"/>
        <v>-1.2279045926053093E-6</v>
      </c>
      <c r="DU28" s="26">
        <f t="shared" si="58"/>
        <v>1.6707166968942986E-3</v>
      </c>
      <c r="DV28" s="26">
        <f t="shared" si="59"/>
        <v>0.98840054731374138</v>
      </c>
      <c r="DW28" s="26">
        <f t="shared" si="60"/>
        <v>0.96008715948711731</v>
      </c>
      <c r="DX28" s="26">
        <f t="shared" si="61"/>
        <v>0.11008715948711734</v>
      </c>
      <c r="DY28" s="26">
        <f t="shared" si="62"/>
        <v>0.9650849380175448</v>
      </c>
      <c r="DZ28" s="26">
        <f t="shared" si="63"/>
        <v>0.11203920760429495</v>
      </c>
      <c r="EA28" s="26">
        <f t="shared" si="64"/>
        <v>-3.9436831179550783E-2</v>
      </c>
      <c r="EB28" s="26">
        <f t="shared" si="65"/>
        <v>2.4907987260397589E-3</v>
      </c>
      <c r="EC28" s="26">
        <f t="shared" si="66"/>
        <v>-6.5077605345056079E-7</v>
      </c>
      <c r="ED28" s="26">
        <f t="shared" si="67"/>
        <v>1.2926615291171261E-3</v>
      </c>
      <c r="EE28" s="26">
        <f t="shared" si="68"/>
        <v>0.99099027572035825</v>
      </c>
      <c r="EF28" s="26">
        <f t="shared" si="69"/>
        <v>0.96433563332769534</v>
      </c>
      <c r="EG28" s="26">
        <f t="shared" si="70"/>
        <v>-7.4930468984946152E-4</v>
      </c>
      <c r="EH28" s="26">
        <f t="shared" si="71"/>
        <v>-0.9630840150434774</v>
      </c>
      <c r="EI28" s="26">
        <f t="shared" si="72"/>
        <v>0.96430691172062233</v>
      </c>
      <c r="EM28">
        <f t="shared" si="21"/>
        <v>485.66291987514688</v>
      </c>
      <c r="EW28">
        <f t="shared" si="111"/>
        <v>1.2987412244391863</v>
      </c>
      <c r="EX28">
        <f t="shared" si="73"/>
        <v>1.9379106748662833E-2</v>
      </c>
      <c r="EY28">
        <f t="shared" si="112"/>
        <v>1.0288483557125954</v>
      </c>
      <c r="EZ28">
        <f t="shared" si="113"/>
        <v>1.4109155887497825E-2</v>
      </c>
      <c r="FB28" s="30">
        <v>1269.0999999999999</v>
      </c>
      <c r="FC28" s="30">
        <v>6957.3</v>
      </c>
      <c r="FE28" s="37">
        <v>3815.9</v>
      </c>
      <c r="FF28" s="37">
        <v>9017.2000000000007</v>
      </c>
    </row>
    <row r="29" spans="3:162">
      <c r="C29" s="6">
        <f t="shared" si="74"/>
        <v>648.36575324625562</v>
      </c>
      <c r="D29">
        <v>356</v>
      </c>
      <c r="E29" s="6">
        <f t="shared" si="22"/>
        <v>680.74803345782948</v>
      </c>
      <c r="F29" s="6">
        <f t="shared" si="23"/>
        <v>-324.74803345782948</v>
      </c>
      <c r="G29" s="6">
        <f>Sheet1!D29</f>
        <v>315.89999999999998</v>
      </c>
      <c r="H29" s="6">
        <f>Sheet1!F29</f>
        <v>-359.30089201958606</v>
      </c>
      <c r="I29" s="46">
        <f t="shared" si="24"/>
        <v>0.86166729580440304</v>
      </c>
      <c r="J29" s="6">
        <f t="shared" si="25"/>
        <v>732.88332264561973</v>
      </c>
      <c r="K29" s="6">
        <f t="shared" si="0"/>
        <v>502.18287662312781</v>
      </c>
      <c r="M29" s="6">
        <f t="shared" si="1"/>
        <v>502.18287662312781</v>
      </c>
      <c r="Q29">
        <f t="shared" si="26"/>
        <v>62.749559822088223</v>
      </c>
      <c r="S29">
        <f t="shared" si="27"/>
        <v>1.1092329857704204</v>
      </c>
      <c r="T29">
        <f t="shared" si="28"/>
        <v>3.6910032232391345E-2</v>
      </c>
      <c r="U29">
        <f t="shared" si="29"/>
        <v>5546.1649288521021</v>
      </c>
      <c r="V29">
        <f t="shared" si="75"/>
        <v>31141.716075504555</v>
      </c>
      <c r="W29">
        <f t="shared" si="30"/>
        <v>34557.098912480957</v>
      </c>
      <c r="X29">
        <f t="shared" si="76"/>
        <v>0.88282862173461851</v>
      </c>
      <c r="Y29">
        <f t="shared" si="2"/>
        <v>54.006116207951074</v>
      </c>
      <c r="Z29">
        <f t="shared" si="114"/>
        <v>0.75395463187988065</v>
      </c>
      <c r="AA29">
        <f t="shared" si="77"/>
        <v>49.367510290723295</v>
      </c>
      <c r="AB29">
        <f t="shared" si="31"/>
        <v>54.760070839830959</v>
      </c>
      <c r="AC29">
        <f t="shared" si="3"/>
        <v>1.1092329857704204</v>
      </c>
      <c r="AD29">
        <f t="shared" si="32"/>
        <v>49.367510290723295</v>
      </c>
      <c r="AI29">
        <f t="shared" si="115"/>
        <v>0.77814309268908255</v>
      </c>
      <c r="AJ29">
        <f t="shared" si="116"/>
        <v>0.88874933579565807</v>
      </c>
      <c r="AK29">
        <f t="shared" si="33"/>
        <v>1.3574658389514687</v>
      </c>
      <c r="AL29">
        <f t="shared" si="4"/>
        <v>0</v>
      </c>
      <c r="AM29">
        <f t="shared" si="5"/>
        <v>1.3574658389514687</v>
      </c>
      <c r="AN29">
        <f t="shared" si="78"/>
        <v>1.3574658389514687</v>
      </c>
      <c r="AO29">
        <f t="shared" si="6"/>
        <v>0</v>
      </c>
      <c r="AP29">
        <f t="shared" si="7"/>
        <v>30</v>
      </c>
      <c r="AQ29">
        <f t="shared" si="79"/>
        <v>30</v>
      </c>
      <c r="AS29">
        <f t="shared" si="80"/>
        <v>0.75289786600169084</v>
      </c>
      <c r="AU29">
        <f t="shared" si="34"/>
        <v>0.96318780724977426</v>
      </c>
      <c r="AW29">
        <f t="shared" si="8"/>
        <v>4.1302887164057269</v>
      </c>
      <c r="AX29">
        <f t="shared" si="8"/>
        <v>4.5832668746924279</v>
      </c>
      <c r="AY29">
        <f t="shared" si="81"/>
        <v>8.7135555910981548</v>
      </c>
      <c r="AZ29">
        <f t="shared" si="35"/>
        <v>0.47400727214333332</v>
      </c>
      <c r="BA29">
        <f t="shared" si="82"/>
        <v>0.52599272785666673</v>
      </c>
      <c r="BB29">
        <f t="shared" si="9"/>
        <v>-49.450194361455679</v>
      </c>
      <c r="BC29">
        <f t="shared" si="83"/>
        <v>0.13</v>
      </c>
      <c r="BD29">
        <f t="shared" si="84"/>
        <v>9.0659678840613243</v>
      </c>
      <c r="BE29">
        <f t="shared" si="85"/>
        <v>10.060253203365155</v>
      </c>
      <c r="BF29">
        <f t="shared" si="10"/>
        <v>51.684990263489922</v>
      </c>
      <c r="BG29">
        <f t="shared" si="86"/>
        <v>6.282694366993755E-3</v>
      </c>
      <c r="BH29">
        <f t="shared" si="87"/>
        <v>2.0773240363631271E-3</v>
      </c>
      <c r="BI29">
        <f t="shared" si="88"/>
        <v>0.93848637365465781</v>
      </c>
      <c r="BJ29">
        <f t="shared" si="89"/>
        <v>2.2134834289320605E-3</v>
      </c>
      <c r="BK29">
        <f t="shared" si="36"/>
        <v>3.5836212245854503E-2</v>
      </c>
      <c r="BL29">
        <f t="shared" si="37"/>
        <v>255.03295111792906</v>
      </c>
      <c r="BM29">
        <f t="shared" si="90"/>
        <v>1.4051600818156074E-4</v>
      </c>
      <c r="BN29">
        <f t="shared" si="91"/>
        <v>0.17694803182599286</v>
      </c>
      <c r="BO29">
        <f t="shared" si="92"/>
        <v>1.1684268143379011</v>
      </c>
      <c r="BP29">
        <f t="shared" si="93"/>
        <v>0.38915454826429946</v>
      </c>
      <c r="BQ29">
        <f t="shared" si="38"/>
        <v>3.1572172506192313E-4</v>
      </c>
      <c r="BR29">
        <f t="shared" si="94"/>
        <v>1.0667484003692789</v>
      </c>
      <c r="BS29">
        <f t="shared" si="95"/>
        <v>0.98327884272431787</v>
      </c>
      <c r="BT29">
        <f t="shared" si="96"/>
        <v>1.0848889999643401</v>
      </c>
      <c r="BU29">
        <f t="shared" si="39"/>
        <v>0.42218948869803036</v>
      </c>
      <c r="BV29">
        <f t="shared" si="40"/>
        <v>0.42218948869803036</v>
      </c>
      <c r="BW29">
        <f t="shared" si="41"/>
        <v>0.42218948869803036</v>
      </c>
      <c r="BX29">
        <f t="shared" si="11"/>
        <v>203.90207071081804</v>
      </c>
      <c r="BY29">
        <f t="shared" si="12"/>
        <v>6.1620848286863819</v>
      </c>
      <c r="BZ29">
        <f t="shared" si="13"/>
        <v>1583850.1225029768</v>
      </c>
      <c r="CA29">
        <f t="shared" si="14"/>
        <v>9.7080356556264374E-2</v>
      </c>
      <c r="CB29">
        <f t="shared" si="15"/>
        <v>1076779.1939928874</v>
      </c>
      <c r="CC29">
        <f t="shared" si="97"/>
        <v>1.6187778227438283E-4</v>
      </c>
      <c r="CD29">
        <f t="shared" si="98"/>
        <v>4.6854545742953181E-6</v>
      </c>
      <c r="CE29">
        <f t="shared" si="99"/>
        <v>-3.9340320665979358</v>
      </c>
      <c r="CF29">
        <f t="shared" si="100"/>
        <v>14.975915825080506</v>
      </c>
      <c r="CG29">
        <f t="shared" si="101"/>
        <v>4.4587509950191548E-3</v>
      </c>
      <c r="CH29">
        <f t="shared" si="16"/>
        <v>21.619295349180099</v>
      </c>
      <c r="CI29" s="20">
        <f t="shared" si="17"/>
        <v>125720506865.741</v>
      </c>
      <c r="CJ29" s="33">
        <f t="shared" si="42"/>
        <v>0.16191140105786958</v>
      </c>
      <c r="CK29" s="33">
        <f t="shared" si="18"/>
        <v>32.382280211573914</v>
      </c>
      <c r="CL29">
        <f t="shared" si="102"/>
        <v>2400</v>
      </c>
      <c r="CM29" s="6">
        <f t="shared" si="19"/>
        <v>680.74803345782948</v>
      </c>
      <c r="CN29" s="20"/>
      <c r="CO29" s="20"/>
      <c r="CP29" s="20"/>
      <c r="CQ29" s="20"/>
      <c r="CR29" s="20"/>
      <c r="CS29" s="20"/>
      <c r="CT29" s="20"/>
      <c r="CU29" s="25">
        <f t="shared" si="20"/>
        <v>0.75289786600169084</v>
      </c>
      <c r="CV29" s="26">
        <v>0.8</v>
      </c>
      <c r="CW29" s="26">
        <f t="shared" si="103"/>
        <v>0.13975666637656389</v>
      </c>
      <c r="CX29" s="26">
        <f t="shared" si="43"/>
        <v>-4.9193136723845142E-2</v>
      </c>
      <c r="CY29" s="26">
        <f t="shared" si="104"/>
        <v>3.8756419081340462E-3</v>
      </c>
      <c r="CZ29" s="26">
        <f t="shared" si="105"/>
        <v>-1.9653689249179929E-6</v>
      </c>
      <c r="DA29" s="26">
        <f t="shared" si="44"/>
        <v>2.0213904144428061E-3</v>
      </c>
      <c r="DB29" s="26">
        <f t="shared" si="45"/>
        <v>0.9860161763304599</v>
      </c>
      <c r="DC29" s="26">
        <f t="shared" si="46"/>
        <v>0.95667759420053378</v>
      </c>
      <c r="DD29" s="26">
        <f t="shared" si="47"/>
        <v>0.15667759420053373</v>
      </c>
      <c r="DE29" s="26">
        <v>0.85</v>
      </c>
      <c r="DF29" s="26">
        <f t="shared" si="48"/>
        <v>0.13153568600147189</v>
      </c>
      <c r="DG29" s="26">
        <f t="shared" si="49"/>
        <v>-4.6299422798913074E-2</v>
      </c>
      <c r="DH29" s="26">
        <f t="shared" si="50"/>
        <v>3.4330945622225457E-3</v>
      </c>
      <c r="DI29" s="26">
        <f t="shared" si="51"/>
        <v>-1.4514410154084586E-6</v>
      </c>
      <c r="DJ29" s="26">
        <f t="shared" si="52"/>
        <v>1.7877348806641189E-3</v>
      </c>
      <c r="DK29" s="26">
        <f t="shared" si="106"/>
        <v>0.9876030037467789</v>
      </c>
      <c r="DL29" s="26">
        <f t="shared" si="107"/>
        <v>0.95890069554237156</v>
      </c>
      <c r="DM29" s="26">
        <f t="shared" si="108"/>
        <v>0.10890069554237158</v>
      </c>
      <c r="DN29" s="26">
        <f t="shared" si="109"/>
        <v>-0.95553797316324418</v>
      </c>
      <c r="DO29" s="26">
        <f t="shared" si="110"/>
        <v>0.96396794120265383</v>
      </c>
      <c r="DP29" s="26">
        <f t="shared" si="53"/>
        <v>0.85</v>
      </c>
      <c r="DQ29" s="26">
        <f t="shared" si="54"/>
        <v>0.13153568600147189</v>
      </c>
      <c r="DR29" s="26">
        <f t="shared" si="55"/>
        <v>-4.6299422798913074E-2</v>
      </c>
      <c r="DS29" s="26">
        <f t="shared" si="56"/>
        <v>3.4330945622225457E-3</v>
      </c>
      <c r="DT29" s="26">
        <f t="shared" si="57"/>
        <v>-1.4514410154084586E-6</v>
      </c>
      <c r="DU29" s="26">
        <f t="shared" si="58"/>
        <v>1.7877348806641191E-3</v>
      </c>
      <c r="DV29" s="26">
        <f t="shared" si="59"/>
        <v>0.9876030037467789</v>
      </c>
      <c r="DW29" s="26">
        <f t="shared" si="60"/>
        <v>0.95890069554237156</v>
      </c>
      <c r="DX29" s="26">
        <f t="shared" si="61"/>
        <v>0.10890069554237158</v>
      </c>
      <c r="DY29" s="26">
        <f t="shared" si="62"/>
        <v>0.96396794120265383</v>
      </c>
      <c r="DZ29" s="26">
        <f t="shared" si="63"/>
        <v>0.11598449317905937</v>
      </c>
      <c r="EA29" s="26">
        <f t="shared" si="64"/>
        <v>-4.0825537548455318E-2</v>
      </c>
      <c r="EB29" s="26">
        <f t="shared" si="65"/>
        <v>2.6693064498169569E-3</v>
      </c>
      <c r="EC29" s="26">
        <f t="shared" si="66"/>
        <v>-7.7371508830019196E-7</v>
      </c>
      <c r="ED29" s="26">
        <f t="shared" si="67"/>
        <v>1.3861930045677079E-3</v>
      </c>
      <c r="EE29" s="26">
        <f t="shared" si="68"/>
        <v>0.99034770304671471</v>
      </c>
      <c r="EF29" s="26">
        <f t="shared" si="69"/>
        <v>0.96321735567450306</v>
      </c>
      <c r="EG29" s="26">
        <f t="shared" si="70"/>
        <v>-7.5058552815077118E-4</v>
      </c>
      <c r="EH29" s="26">
        <f t="shared" si="71"/>
        <v>-0.96212390882401078</v>
      </c>
      <c r="EI29" s="26">
        <f t="shared" si="72"/>
        <v>0.96318780724977426</v>
      </c>
      <c r="EM29">
        <f t="shared" si="21"/>
        <v>502.18287662312781</v>
      </c>
      <c r="EW29">
        <f t="shared" si="111"/>
        <v>1.3444743666819325</v>
      </c>
      <c r="EX29">
        <f t="shared" si="73"/>
        <v>2.0061511702626364E-2</v>
      </c>
      <c r="EY29">
        <f t="shared" si="112"/>
        <v>1.0302119576504019</v>
      </c>
      <c r="EZ29">
        <f t="shared" si="113"/>
        <v>1.412785570093698E-2</v>
      </c>
      <c r="FB29" s="30">
        <v>1400.4</v>
      </c>
      <c r="FC29" s="30">
        <v>7435.5</v>
      </c>
      <c r="FE29" s="37">
        <v>4222.5</v>
      </c>
      <c r="FF29" s="37">
        <v>9997.6</v>
      </c>
    </row>
    <row r="30" spans="3:162">
      <c r="C30" s="6">
        <f t="shared" si="74"/>
        <v>680.74803345782948</v>
      </c>
      <c r="D30">
        <v>357</v>
      </c>
      <c r="E30" s="6">
        <f t="shared" si="22"/>
        <v>713.47380280877917</v>
      </c>
      <c r="F30" s="6">
        <f t="shared" si="23"/>
        <v>-356.47380280877917</v>
      </c>
      <c r="G30" s="6">
        <f>Sheet1!D30</f>
        <v>316</v>
      </c>
      <c r="H30" s="6">
        <f>Sheet1!F30</f>
        <v>-391.3925162262459</v>
      </c>
      <c r="I30" s="46">
        <f t="shared" si="24"/>
        <v>0.85167593701138378</v>
      </c>
      <c r="J30" s="6">
        <f t="shared" si="25"/>
        <v>775.55568217611199</v>
      </c>
      <c r="K30" s="6">
        <f t="shared" si="0"/>
        <v>518.87401672891474</v>
      </c>
      <c r="M30" s="6">
        <f t="shared" si="1"/>
        <v>518.87401672891474</v>
      </c>
      <c r="Q30">
        <f t="shared" si="26"/>
        <v>65.232813680313143</v>
      </c>
      <c r="S30">
        <f t="shared" si="27"/>
        <v>1.1104166075268469</v>
      </c>
      <c r="T30">
        <f t="shared" si="28"/>
        <v>3.5681041180692492E-2</v>
      </c>
      <c r="U30">
        <f t="shared" si="29"/>
        <v>5552.0830376342346</v>
      </c>
      <c r="V30">
        <f t="shared" si="75"/>
        <v>31174.946256316227</v>
      </c>
      <c r="W30">
        <f t="shared" si="30"/>
        <v>32963.427919567148</v>
      </c>
      <c r="X30">
        <f t="shared" si="76"/>
        <v>0.88254482129367851</v>
      </c>
      <c r="Y30">
        <f t="shared" si="2"/>
        <v>54.006116207951074</v>
      </c>
      <c r="Z30">
        <f t="shared" si="114"/>
        <v>0.78353970254979055</v>
      </c>
      <c r="AA30">
        <f t="shared" si="77"/>
        <v>49.341531402821886</v>
      </c>
      <c r="AB30">
        <f t="shared" si="31"/>
        <v>54.789655910500862</v>
      </c>
      <c r="AC30">
        <f t="shared" si="3"/>
        <v>1.1104166075268469</v>
      </c>
      <c r="AD30">
        <f t="shared" si="32"/>
        <v>49.341531402821886</v>
      </c>
      <c r="AI30">
        <f t="shared" si="115"/>
        <v>0.77209827422543453</v>
      </c>
      <c r="AJ30">
        <f t="shared" si="116"/>
        <v>0.88527017384710494</v>
      </c>
      <c r="AK30">
        <f t="shared" si="33"/>
        <v>1.3439897844810984</v>
      </c>
      <c r="AL30">
        <f t="shared" si="4"/>
        <v>0</v>
      </c>
      <c r="AM30">
        <f t="shared" si="5"/>
        <v>1.3439897844810984</v>
      </c>
      <c r="AN30">
        <f t="shared" si="78"/>
        <v>1.3439897844810984</v>
      </c>
      <c r="AO30">
        <f t="shared" si="6"/>
        <v>0</v>
      </c>
      <c r="AP30">
        <f t="shared" si="7"/>
        <v>30</v>
      </c>
      <c r="AQ30">
        <f t="shared" si="79"/>
        <v>30</v>
      </c>
      <c r="AS30">
        <f t="shared" si="80"/>
        <v>0.77792206406134146</v>
      </c>
      <c r="AU30">
        <f t="shared" si="34"/>
        <v>0.96206428801162602</v>
      </c>
      <c r="AW30">
        <f t="shared" si="8"/>
        <v>4.1346959957129368</v>
      </c>
      <c r="AX30">
        <f t="shared" si="8"/>
        <v>4.3719001888060154</v>
      </c>
      <c r="AY30">
        <f t="shared" si="81"/>
        <v>8.5065961845189513</v>
      </c>
      <c r="AZ30">
        <f t="shared" si="35"/>
        <v>0.48605763175141881</v>
      </c>
      <c r="BA30">
        <f t="shared" si="82"/>
        <v>0.51394236824858119</v>
      </c>
      <c r="BB30">
        <f t="shared" si="9"/>
        <v>-47.078793671362725</v>
      </c>
      <c r="BC30">
        <f t="shared" si="83"/>
        <v>0.13</v>
      </c>
      <c r="BD30">
        <f t="shared" si="84"/>
        <v>9.0744476305403818</v>
      </c>
      <c r="BE30">
        <f t="shared" si="85"/>
        <v>9.5950414130577784</v>
      </c>
      <c r="BF30">
        <f t="shared" si="10"/>
        <v>51.671389260998197</v>
      </c>
      <c r="BG30">
        <f t="shared" si="86"/>
        <v>6.2211423936621366E-3</v>
      </c>
      <c r="BH30">
        <f t="shared" si="87"/>
        <v>2.0758172022600279E-3</v>
      </c>
      <c r="BI30">
        <f t="shared" si="88"/>
        <v>0.93907472963352745</v>
      </c>
      <c r="BJ30">
        <f t="shared" si="89"/>
        <v>2.2104920266250937E-3</v>
      </c>
      <c r="BK30">
        <f t="shared" si="36"/>
        <v>3.5821255237410192E-2</v>
      </c>
      <c r="BL30">
        <f t="shared" si="37"/>
        <v>248.11830896752892</v>
      </c>
      <c r="BM30">
        <f t="shared" si="90"/>
        <v>1.4437167247540001E-4</v>
      </c>
      <c r="BN30">
        <f t="shared" si="91"/>
        <v>0.18208047086355805</v>
      </c>
      <c r="BO30">
        <f t="shared" si="92"/>
        <v>1.1734503183590539</v>
      </c>
      <c r="BP30">
        <f t="shared" si="93"/>
        <v>0.3939121080556256</v>
      </c>
      <c r="BQ30">
        <f t="shared" si="38"/>
        <v>3.0016649314903315E-4</v>
      </c>
      <c r="BR30">
        <f t="shared" si="94"/>
        <v>1.0678141401928949</v>
      </c>
      <c r="BS30">
        <f t="shared" si="95"/>
        <v>0.98409561087458264</v>
      </c>
      <c r="BT30">
        <f t="shared" si="96"/>
        <v>1.0850715401971056</v>
      </c>
      <c r="BU30">
        <f t="shared" si="39"/>
        <v>0.42742281779020636</v>
      </c>
      <c r="BV30">
        <f t="shared" si="40"/>
        <v>0.42742281779020636</v>
      </c>
      <c r="BW30">
        <f t="shared" si="41"/>
        <v>0.42742281779020636</v>
      </c>
      <c r="BX30">
        <f t="shared" si="11"/>
        <v>204.01223231359177</v>
      </c>
      <c r="BY30">
        <f t="shared" si="12"/>
        <v>6.0803533279456543</v>
      </c>
      <c r="BZ30">
        <f t="shared" si="13"/>
        <v>1584064.4809234894</v>
      </c>
      <c r="CA30">
        <f t="shared" si="14"/>
        <v>9.9081446977850623E-2</v>
      </c>
      <c r="CB30">
        <f t="shared" si="15"/>
        <v>1055174.8983270479</v>
      </c>
      <c r="CC30">
        <f t="shared" si="97"/>
        <v>1.6187778227438283E-4</v>
      </c>
      <c r="CD30">
        <f t="shared" si="98"/>
        <v>4.7813874344424151E-6</v>
      </c>
      <c r="CE30">
        <f t="shared" si="99"/>
        <v>-3.9325013809513303</v>
      </c>
      <c r="CF30">
        <f t="shared" si="100"/>
        <v>14.972353952079382</v>
      </c>
      <c r="CG30">
        <f t="shared" si="101"/>
        <v>4.4608726913024782E-3</v>
      </c>
      <c r="CH30">
        <f t="shared" si="16"/>
        <v>21.886025539507418</v>
      </c>
      <c r="CI30" s="20">
        <f t="shared" si="17"/>
        <v>124281049786.16136</v>
      </c>
      <c r="CJ30" s="33">
        <f t="shared" si="42"/>
        <v>0.16362884675474823</v>
      </c>
      <c r="CK30" s="33">
        <f t="shared" si="18"/>
        <v>32.725769350949648</v>
      </c>
      <c r="CL30">
        <f t="shared" si="102"/>
        <v>2600</v>
      </c>
      <c r="CM30" s="6">
        <f t="shared" si="19"/>
        <v>713.47380280877917</v>
      </c>
      <c r="CN30" s="20"/>
      <c r="CO30" s="20"/>
      <c r="CP30" s="20"/>
      <c r="CQ30" s="20"/>
      <c r="CR30" s="20"/>
      <c r="CS30" s="20"/>
      <c r="CT30" s="20"/>
      <c r="CU30" s="25">
        <f t="shared" si="20"/>
        <v>0.77792206406134146</v>
      </c>
      <c r="CV30" s="26">
        <v>0.8</v>
      </c>
      <c r="CW30" s="26">
        <f t="shared" si="103"/>
        <v>0.14440178314138652</v>
      </c>
      <c r="CX30" s="26">
        <f t="shared" si="43"/>
        <v>-5.0828177613375575E-2</v>
      </c>
      <c r="CY30" s="26">
        <f t="shared" si="104"/>
        <v>4.1375541436726795E-3</v>
      </c>
      <c r="CZ30" s="26">
        <f t="shared" si="105"/>
        <v>-2.3144308067834313E-6</v>
      </c>
      <c r="DA30" s="26">
        <f t="shared" si="44"/>
        <v>2.1600192847895656E-3</v>
      </c>
      <c r="DB30" s="26">
        <f t="shared" si="45"/>
        <v>0.98507824752198681</v>
      </c>
      <c r="DC30" s="26">
        <f t="shared" si="46"/>
        <v>0.95543947897277814</v>
      </c>
      <c r="DD30" s="26">
        <f t="shared" si="47"/>
        <v>0.1554394789727781</v>
      </c>
      <c r="DE30" s="26">
        <v>0.85</v>
      </c>
      <c r="DF30" s="26">
        <f t="shared" si="48"/>
        <v>0.13590756060365791</v>
      </c>
      <c r="DG30" s="26">
        <f t="shared" si="49"/>
        <v>-4.7838284812588776E-2</v>
      </c>
      <c r="DH30" s="26">
        <f t="shared" si="50"/>
        <v>3.6650998642913709E-3</v>
      </c>
      <c r="DI30" s="26">
        <f t="shared" si="51"/>
        <v>-1.7092260682968389E-6</v>
      </c>
      <c r="DJ30" s="26">
        <f t="shared" si="52"/>
        <v>1.9101374316763471E-3</v>
      </c>
      <c r="DK30" s="26">
        <f t="shared" si="106"/>
        <v>0.98677079178467064</v>
      </c>
      <c r="DL30" s="26">
        <f t="shared" si="107"/>
        <v>0.95771339210364381</v>
      </c>
      <c r="DM30" s="26">
        <f t="shared" si="108"/>
        <v>0.10771339210364383</v>
      </c>
      <c r="DN30" s="26">
        <f t="shared" si="109"/>
        <v>-0.95452173738268653</v>
      </c>
      <c r="DO30" s="26">
        <f t="shared" si="110"/>
        <v>0.96284540507060179</v>
      </c>
      <c r="DP30" s="26">
        <f t="shared" si="53"/>
        <v>0.85</v>
      </c>
      <c r="DQ30" s="26">
        <f t="shared" si="54"/>
        <v>0.13590756060365791</v>
      </c>
      <c r="DR30" s="26">
        <f t="shared" si="55"/>
        <v>-4.7838284812588776E-2</v>
      </c>
      <c r="DS30" s="26">
        <f t="shared" si="56"/>
        <v>3.6650998642913709E-3</v>
      </c>
      <c r="DT30" s="26">
        <f t="shared" si="57"/>
        <v>-1.7092260682968389E-6</v>
      </c>
      <c r="DU30" s="26">
        <f t="shared" si="58"/>
        <v>1.9101374316763473E-3</v>
      </c>
      <c r="DV30" s="26">
        <f t="shared" si="59"/>
        <v>0.98677079178467064</v>
      </c>
      <c r="DW30" s="26">
        <f t="shared" si="60"/>
        <v>0.95771339210364381</v>
      </c>
      <c r="DX30" s="26">
        <f t="shared" si="61"/>
        <v>0.10771339210364383</v>
      </c>
      <c r="DY30" s="26">
        <f t="shared" si="62"/>
        <v>0.96284540507060179</v>
      </c>
      <c r="DZ30" s="26">
        <f t="shared" si="63"/>
        <v>0.1199792052854409</v>
      </c>
      <c r="EA30" s="26">
        <f t="shared" si="64"/>
        <v>-4.2231641628615167E-2</v>
      </c>
      <c r="EB30" s="26">
        <f t="shared" si="65"/>
        <v>2.8563441949159361E-3</v>
      </c>
      <c r="EC30" s="26">
        <f t="shared" si="66"/>
        <v>-9.1645538088293959E-7</v>
      </c>
      <c r="ED30" s="26">
        <f t="shared" si="67"/>
        <v>1.4843216706033459E-3</v>
      </c>
      <c r="EE30" s="26">
        <f t="shared" si="68"/>
        <v>0.9896748719202485</v>
      </c>
      <c r="EF30" s="26">
        <f t="shared" si="69"/>
        <v>0.96209461488092451</v>
      </c>
      <c r="EG30" s="26">
        <f t="shared" si="70"/>
        <v>-7.5079018967727507E-4</v>
      </c>
      <c r="EH30" s="26">
        <f t="shared" si="71"/>
        <v>-0.96117500066095218</v>
      </c>
      <c r="EI30" s="26">
        <f t="shared" si="72"/>
        <v>0.96206428801162602</v>
      </c>
      <c r="EM30">
        <f t="shared" si="21"/>
        <v>518.87401672891474</v>
      </c>
      <c r="EW30">
        <f t="shared" si="111"/>
        <v>1.3907804536604083</v>
      </c>
      <c r="EX30">
        <f t="shared" si="73"/>
        <v>2.0752465824804354E-2</v>
      </c>
      <c r="EY30">
        <f t="shared" si="112"/>
        <v>1.0316094962228104</v>
      </c>
      <c r="EZ30">
        <f t="shared" si="113"/>
        <v>1.414702090586482E-2</v>
      </c>
      <c r="FB30" s="30">
        <v>1531.7</v>
      </c>
      <c r="FC30" s="30">
        <v>7932.8</v>
      </c>
      <c r="FE30" s="34"/>
      <c r="FF30" s="34"/>
    </row>
    <row r="31" spans="3:162">
      <c r="C31" s="6">
        <f t="shared" si="74"/>
        <v>713.47380280877917</v>
      </c>
      <c r="D31">
        <v>358</v>
      </c>
      <c r="E31" s="6">
        <f t="shared" si="22"/>
        <v>746.54444609448819</v>
      </c>
      <c r="F31" s="6">
        <f t="shared" si="23"/>
        <v>-388.54444609448819</v>
      </c>
      <c r="G31" s="6">
        <f>Sheet1!D31</f>
        <v>316.10000000000002</v>
      </c>
      <c r="H31" s="6">
        <f>Sheet1!F31</f>
        <v>-423.81673121710935</v>
      </c>
      <c r="I31" s="46">
        <f t="shared" si="24"/>
        <v>0.84182064731792783</v>
      </c>
      <c r="J31" s="6">
        <f t="shared" si="25"/>
        <v>819.55252586451206</v>
      </c>
      <c r="K31" s="6">
        <f t="shared" si="0"/>
        <v>535.73690140438953</v>
      </c>
      <c r="M31" s="6">
        <f t="shared" si="1"/>
        <v>535.73690140438953</v>
      </c>
      <c r="Q31">
        <f t="shared" si="26"/>
        <v>67.756835049340992</v>
      </c>
      <c r="S31">
        <f t="shared" si="27"/>
        <v>1.1116196607693385</v>
      </c>
      <c r="T31">
        <f t="shared" si="28"/>
        <v>3.4517436289595138E-2</v>
      </c>
      <c r="U31">
        <f t="shared" si="29"/>
        <v>5558.098303846692</v>
      </c>
      <c r="V31">
        <f t="shared" si="75"/>
        <v>31208.721976099176</v>
      </c>
      <c r="W31">
        <f t="shared" si="30"/>
        <v>31452.834176992747</v>
      </c>
      <c r="X31">
        <f t="shared" si="76"/>
        <v>0.88225636170864674</v>
      </c>
      <c r="Y31">
        <f t="shared" si="2"/>
        <v>54.006116207951074</v>
      </c>
      <c r="Z31">
        <f t="shared" si="114"/>
        <v>0.81359081228044849</v>
      </c>
      <c r="AA31">
        <f t="shared" si="77"/>
        <v>49.315165028919573</v>
      </c>
      <c r="AB31">
        <f t="shared" si="31"/>
        <v>54.819707020231519</v>
      </c>
      <c r="AC31">
        <f t="shared" si="3"/>
        <v>1.1116196607693385</v>
      </c>
      <c r="AD31">
        <f t="shared" si="32"/>
        <v>49.315165028919573</v>
      </c>
      <c r="AI31">
        <f t="shared" si="115"/>
        <v>0.76609364548859227</v>
      </c>
      <c r="AJ31">
        <f t="shared" si="116"/>
        <v>0.8817885043536221</v>
      </c>
      <c r="AK31">
        <f t="shared" si="33"/>
        <v>1.3306336671413403</v>
      </c>
      <c r="AL31">
        <f t="shared" si="4"/>
        <v>0</v>
      </c>
      <c r="AM31">
        <f t="shared" si="5"/>
        <v>1.3306336671413403</v>
      </c>
      <c r="AN31">
        <f t="shared" si="78"/>
        <v>1.3306336671413403</v>
      </c>
      <c r="AO31">
        <f t="shared" si="6"/>
        <v>0</v>
      </c>
      <c r="AP31">
        <f t="shared" si="7"/>
        <v>30</v>
      </c>
      <c r="AQ31">
        <f t="shared" si="79"/>
        <v>30</v>
      </c>
      <c r="AS31">
        <f t="shared" si="80"/>
        <v>0.80320375023146851</v>
      </c>
      <c r="AU31">
        <f t="shared" si="34"/>
        <v>0.9609366224387409</v>
      </c>
      <c r="AW31">
        <f t="shared" si="8"/>
        <v>4.1391756292042245</v>
      </c>
      <c r="AX31">
        <f t="shared" si="8"/>
        <v>4.1715519396953713</v>
      </c>
      <c r="AY31">
        <f t="shared" si="81"/>
        <v>8.3107275688995959</v>
      </c>
      <c r="AZ31">
        <f t="shared" si="35"/>
        <v>0.49805213741981474</v>
      </c>
      <c r="BA31">
        <f t="shared" si="82"/>
        <v>0.5019478625801852</v>
      </c>
      <c r="BB31">
        <f t="shared" si="9"/>
        <v>-44.886975438860873</v>
      </c>
      <c r="BC31">
        <f t="shared" si="83"/>
        <v>0.13</v>
      </c>
      <c r="BD31">
        <f t="shared" si="84"/>
        <v>9.0830652921817467</v>
      </c>
      <c r="BE31">
        <f t="shared" si="85"/>
        <v>9.154112323874763</v>
      </c>
      <c r="BF31">
        <f t="shared" si="10"/>
        <v>51.657581732308628</v>
      </c>
      <c r="BG31">
        <f t="shared" si="86"/>
        <v>6.1601418836589204E-3</v>
      </c>
      <c r="BH31">
        <f t="shared" si="87"/>
        <v>2.0743195999050443E-3</v>
      </c>
      <c r="BI31">
        <f t="shared" si="88"/>
        <v>0.93965810623722013</v>
      </c>
      <c r="BJ31">
        <f t="shared" si="89"/>
        <v>2.2075258928074149E-3</v>
      </c>
      <c r="BK31">
        <f t="shared" si="36"/>
        <v>3.5807161179630134E-2</v>
      </c>
      <c r="BL31">
        <f t="shared" si="37"/>
        <v>241.43217191035748</v>
      </c>
      <c r="BM31">
        <f t="shared" si="90"/>
        <v>1.4831147355508673E-4</v>
      </c>
      <c r="BN31">
        <f t="shared" si="91"/>
        <v>0.18734731247300782</v>
      </c>
      <c r="BO31">
        <f t="shared" si="92"/>
        <v>1.1786056225177457</v>
      </c>
      <c r="BP31">
        <f t="shared" si="93"/>
        <v>0.398693797567097</v>
      </c>
      <c r="BQ31">
        <f t="shared" si="38"/>
        <v>2.8546560964500537E-4</v>
      </c>
      <c r="BR31">
        <f t="shared" si="94"/>
        <v>1.0688223789409552</v>
      </c>
      <c r="BS31">
        <f t="shared" si="95"/>
        <v>0.98486819101632372</v>
      </c>
      <c r="BT31">
        <f t="shared" si="96"/>
        <v>1.0852440851379268</v>
      </c>
      <c r="BU31">
        <f t="shared" si="39"/>
        <v>0.43268008559086996</v>
      </c>
      <c r="BV31">
        <f t="shared" si="40"/>
        <v>0.43268008559086996</v>
      </c>
      <c r="BW31">
        <f t="shared" si="41"/>
        <v>0.43268008559086996</v>
      </c>
      <c r="BX31">
        <f t="shared" si="11"/>
        <v>204.12412923788835</v>
      </c>
      <c r="BY31">
        <f t="shared" si="12"/>
        <v>5.9972874800875191</v>
      </c>
      <c r="BZ31">
        <f t="shared" si="13"/>
        <v>1584281.8626268632</v>
      </c>
      <c r="CA31">
        <f t="shared" si="14"/>
        <v>0.10112413686553325</v>
      </c>
      <c r="CB31">
        <f t="shared" si="15"/>
        <v>1034002.4268628559</v>
      </c>
      <c r="CC31">
        <f t="shared" si="97"/>
        <v>1.6187778227438283E-4</v>
      </c>
      <c r="CD31">
        <f t="shared" si="98"/>
        <v>4.8792922230434632E-6</v>
      </c>
      <c r="CE31">
        <f t="shared" si="99"/>
        <v>-3.9309479801630718</v>
      </c>
      <c r="CF31">
        <f t="shared" si="100"/>
        <v>14.968728873726347</v>
      </c>
      <c r="CG31">
        <f t="shared" si="101"/>
        <v>4.4630335923765956E-3</v>
      </c>
      <c r="CH31">
        <f t="shared" si="16"/>
        <v>22.153304893863744</v>
      </c>
      <c r="CI31" s="20">
        <f t="shared" si="17"/>
        <v>122874794691.9975</v>
      </c>
      <c r="CJ31" s="33">
        <f t="shared" si="42"/>
        <v>0.16535321642854489</v>
      </c>
      <c r="CK31" s="33">
        <f t="shared" si="18"/>
        <v>33.070643285708975</v>
      </c>
      <c r="CL31">
        <f t="shared" si="102"/>
        <v>2800</v>
      </c>
      <c r="CM31" s="6">
        <f t="shared" si="19"/>
        <v>746.54444609448819</v>
      </c>
      <c r="CN31" s="20"/>
      <c r="CO31" s="20"/>
      <c r="CP31" s="20"/>
      <c r="CQ31" s="20"/>
      <c r="CR31" s="20"/>
      <c r="CS31" s="20"/>
      <c r="CT31" s="20"/>
      <c r="CU31" s="25">
        <f t="shared" si="20"/>
        <v>0.80320375023146851</v>
      </c>
      <c r="CV31" s="26">
        <v>0.8</v>
      </c>
      <c r="CW31" s="26">
        <f t="shared" si="103"/>
        <v>0.14909469613671636</v>
      </c>
      <c r="CX31" s="26">
        <f t="shared" si="43"/>
        <v>-5.2480042362283777E-2</v>
      </c>
      <c r="CY31" s="26">
        <f t="shared" si="104"/>
        <v>4.4108568776930158E-3</v>
      </c>
      <c r="CZ31" s="26">
        <f t="shared" si="105"/>
        <v>-2.7157662815441635E-6</v>
      </c>
      <c r="DA31" s="26">
        <f t="shared" si="44"/>
        <v>2.3049504550324432E-3</v>
      </c>
      <c r="DB31" s="26">
        <f t="shared" si="45"/>
        <v>0.98410047963981806</v>
      </c>
      <c r="DC31" s="26">
        <f t="shared" si="46"/>
        <v>0.95420183313003426</v>
      </c>
      <c r="DD31" s="26">
        <f t="shared" si="47"/>
        <v>0.15420183313003422</v>
      </c>
      <c r="DE31" s="26">
        <v>0.85</v>
      </c>
      <c r="DF31" s="26">
        <f t="shared" si="48"/>
        <v>0.1403244198933801</v>
      </c>
      <c r="DG31" s="26">
        <f t="shared" si="49"/>
        <v>-4.9392981046855321E-2</v>
      </c>
      <c r="DH31" s="26">
        <f t="shared" si="50"/>
        <v>3.9071950196865463E-3</v>
      </c>
      <c r="DI31" s="26">
        <f t="shared" si="51"/>
        <v>-2.0056155968076033E-6</v>
      </c>
      <c r="DJ31" s="26">
        <f t="shared" si="52"/>
        <v>2.038077738990637E-3</v>
      </c>
      <c r="DK31" s="26">
        <f t="shared" si="106"/>
        <v>0.98590313480127911</v>
      </c>
      <c r="DL31" s="26">
        <f t="shared" si="107"/>
        <v>0.95652556682026757</v>
      </c>
      <c r="DM31" s="26">
        <f t="shared" si="108"/>
        <v>0.10652556682026759</v>
      </c>
      <c r="DN31" s="26">
        <f t="shared" si="109"/>
        <v>-0.9535253261953337</v>
      </c>
      <c r="DO31" s="26">
        <f t="shared" si="110"/>
        <v>0.96171760612307566</v>
      </c>
      <c r="DP31" s="26">
        <f t="shared" si="53"/>
        <v>0.85</v>
      </c>
      <c r="DQ31" s="26">
        <f t="shared" si="54"/>
        <v>0.1403244198933801</v>
      </c>
      <c r="DR31" s="26">
        <f t="shared" si="55"/>
        <v>-4.9392981046855321E-2</v>
      </c>
      <c r="DS31" s="26">
        <f t="shared" si="56"/>
        <v>3.9071950196865463E-3</v>
      </c>
      <c r="DT31" s="26">
        <f t="shared" si="57"/>
        <v>-2.0056155968076033E-6</v>
      </c>
      <c r="DU31" s="26">
        <f t="shared" si="58"/>
        <v>2.038077738990637E-3</v>
      </c>
      <c r="DV31" s="26">
        <f t="shared" si="59"/>
        <v>0.98590313480127911</v>
      </c>
      <c r="DW31" s="26">
        <f t="shared" si="60"/>
        <v>0.95652556682026757</v>
      </c>
      <c r="DX31" s="26">
        <f t="shared" si="61"/>
        <v>0.10652556682026759</v>
      </c>
      <c r="DY31" s="26">
        <f t="shared" si="62"/>
        <v>0.96171760612307566</v>
      </c>
      <c r="DZ31" s="26">
        <f t="shared" si="63"/>
        <v>0.12402368028823296</v>
      </c>
      <c r="EA31" s="26">
        <f t="shared" si="64"/>
        <v>-4.3655261817525805E-2</v>
      </c>
      <c r="EB31" s="26">
        <f t="shared" si="65"/>
        <v>3.0521635859170624E-3</v>
      </c>
      <c r="EC31" s="26">
        <f t="shared" si="66"/>
        <v>-1.0816941804831609E-6</v>
      </c>
      <c r="ED31" s="26">
        <f t="shared" si="67"/>
        <v>1.5871977027343905E-3</v>
      </c>
      <c r="EE31" s="26">
        <f t="shared" si="68"/>
        <v>0.98897094037304545</v>
      </c>
      <c r="EF31" s="26">
        <f t="shared" si="69"/>
        <v>0.96096767586720289</v>
      </c>
      <c r="EG31" s="26">
        <f t="shared" si="70"/>
        <v>-7.4993025587277717E-4</v>
      </c>
      <c r="EH31" s="26">
        <f t="shared" si="71"/>
        <v>-0.96023805735649592</v>
      </c>
      <c r="EI31" s="26">
        <f t="shared" si="72"/>
        <v>0.9609366224387409</v>
      </c>
      <c r="EM31">
        <f t="shared" si="21"/>
        <v>535.73690140438953</v>
      </c>
      <c r="EW31">
        <f t="shared" si="111"/>
        <v>1.4376633844634505</v>
      </c>
      <c r="EX31">
        <f t="shared" si="73"/>
        <v>2.145202729526946E-2</v>
      </c>
      <c r="EY31">
        <f t="shared" si="112"/>
        <v>1.0330414326922532</v>
      </c>
      <c r="EZ31">
        <f t="shared" si="113"/>
        <v>1.416665782782342E-2</v>
      </c>
      <c r="FB31" s="30">
        <v>1687.1</v>
      </c>
      <c r="FC31" s="30">
        <v>8449.4</v>
      </c>
    </row>
    <row r="32" spans="3:162">
      <c r="C32" s="6">
        <f t="shared" si="74"/>
        <v>746.54444609448819</v>
      </c>
      <c r="D32">
        <v>359</v>
      </c>
      <c r="E32" s="6">
        <f t="shared" si="22"/>
        <v>779.96161266873742</v>
      </c>
      <c r="F32" s="6">
        <f t="shared" si="23"/>
        <v>-420.96161266873742</v>
      </c>
      <c r="G32" s="6">
        <f>Sheet1!D32</f>
        <v>316.2</v>
      </c>
      <c r="H32" s="6">
        <f>Sheet1!F32</f>
        <v>-456.57483752182617</v>
      </c>
      <c r="I32" s="46">
        <f t="shared" si="24"/>
        <v>0.83208469282917619</v>
      </c>
      <c r="J32" s="6">
        <f t="shared" si="25"/>
        <v>864.91197782694849</v>
      </c>
      <c r="K32" s="6">
        <f t="shared" si="0"/>
        <v>552.7722230472441</v>
      </c>
      <c r="M32" s="6">
        <f t="shared" si="1"/>
        <v>552.7722230472441</v>
      </c>
      <c r="Q32">
        <f t="shared" si="26"/>
        <v>70.321797184196242</v>
      </c>
      <c r="S32">
        <f t="shared" si="27"/>
        <v>1.1128422280784236</v>
      </c>
      <c r="T32">
        <f t="shared" si="28"/>
        <v>3.3414285608345945E-2</v>
      </c>
      <c r="U32">
        <f t="shared" si="29"/>
        <v>5564.2111403921181</v>
      </c>
      <c r="V32">
        <f t="shared" si="75"/>
        <v>31243.045553301745</v>
      </c>
      <c r="W32">
        <f t="shared" si="30"/>
        <v>30019.093932407879</v>
      </c>
      <c r="X32">
        <f t="shared" si="76"/>
        <v>0.88196322317894904</v>
      </c>
      <c r="Y32">
        <f t="shared" si="2"/>
        <v>54.006116207951074</v>
      </c>
      <c r="Z32">
        <f t="shared" si="114"/>
        <v>0.84410906148765996</v>
      </c>
      <c r="AA32">
        <f t="shared" si="77"/>
        <v>49.288411138163028</v>
      </c>
      <c r="AB32">
        <f t="shared" si="31"/>
        <v>54.850225269438731</v>
      </c>
      <c r="AC32">
        <f t="shared" si="3"/>
        <v>1.1128422280784236</v>
      </c>
      <c r="AD32">
        <f t="shared" si="32"/>
        <v>49.288411138163028</v>
      </c>
      <c r="AI32">
        <f t="shared" si="115"/>
        <v>0.76013023326031992</v>
      </c>
      <c r="AJ32">
        <f t="shared" si="116"/>
        <v>0.87830524522037412</v>
      </c>
      <c r="AK32">
        <f t="shared" si="33"/>
        <v>1.3173994667935511</v>
      </c>
      <c r="AL32">
        <f t="shared" si="4"/>
        <v>0</v>
      </c>
      <c r="AM32">
        <f t="shared" si="5"/>
        <v>1.3173994667935511</v>
      </c>
      <c r="AN32">
        <f t="shared" si="78"/>
        <v>1.3173994667935511</v>
      </c>
      <c r="AO32">
        <f t="shared" si="6"/>
        <v>0</v>
      </c>
      <c r="AP32">
        <f t="shared" si="7"/>
        <v>30</v>
      </c>
      <c r="AQ32">
        <f t="shared" si="79"/>
        <v>30</v>
      </c>
      <c r="AS32">
        <f t="shared" si="80"/>
        <v>0.82874396258957139</v>
      </c>
      <c r="AU32">
        <f t="shared" si="34"/>
        <v>0.95980507884332389</v>
      </c>
      <c r="AW32">
        <f t="shared" si="8"/>
        <v>4.1437279243726319</v>
      </c>
      <c r="AX32">
        <f t="shared" si="8"/>
        <v>3.9813966784982013</v>
      </c>
      <c r="AY32">
        <f t="shared" si="81"/>
        <v>8.1251246028708337</v>
      </c>
      <c r="AZ32">
        <f t="shared" si="35"/>
        <v>0.50998946193496364</v>
      </c>
      <c r="BA32">
        <f t="shared" si="82"/>
        <v>0.49001053806503636</v>
      </c>
      <c r="BB32">
        <f t="shared" si="9"/>
        <v>-42.857144185022527</v>
      </c>
      <c r="BC32">
        <f t="shared" si="83"/>
        <v>0.13</v>
      </c>
      <c r="BD32">
        <f t="shared" si="84"/>
        <v>9.0918213971890385</v>
      </c>
      <c r="BE32">
        <f t="shared" si="85"/>
        <v>8.735647748337092</v>
      </c>
      <c r="BF32">
        <f t="shared" si="10"/>
        <v>51.643567495605637</v>
      </c>
      <c r="BG32">
        <f t="shared" si="86"/>
        <v>6.0997018717025842E-3</v>
      </c>
      <c r="BH32">
        <f t="shared" si="87"/>
        <v>2.0728315605789212E-3</v>
      </c>
      <c r="BI32">
        <f t="shared" si="88"/>
        <v>0.94023640874518555</v>
      </c>
      <c r="BJ32">
        <f t="shared" si="89"/>
        <v>2.204585507750404E-3</v>
      </c>
      <c r="BK32">
        <f t="shared" si="36"/>
        <v>3.5793938924795356E-2</v>
      </c>
      <c r="BL32">
        <f t="shared" si="37"/>
        <v>234.95931049565257</v>
      </c>
      <c r="BM32">
        <f t="shared" si="90"/>
        <v>1.5234101108522639E-4</v>
      </c>
      <c r="BN32">
        <f t="shared" si="91"/>
        <v>0.19275754231847098</v>
      </c>
      <c r="BO32">
        <f t="shared" si="92"/>
        <v>1.183901538866694</v>
      </c>
      <c r="BP32">
        <f t="shared" si="93"/>
        <v>0.40350404955318891</v>
      </c>
      <c r="BQ32">
        <f t="shared" si="38"/>
        <v>2.7155489845896215E-4</v>
      </c>
      <c r="BR32">
        <f t="shared" si="94"/>
        <v>1.0697773495570615</v>
      </c>
      <c r="BS32">
        <f t="shared" si="95"/>
        <v>0.98559984626230623</v>
      </c>
      <c r="BT32">
        <f t="shared" si="96"/>
        <v>1.0854073827364947</v>
      </c>
      <c r="BU32">
        <f t="shared" si="39"/>
        <v>0.43796627434910368</v>
      </c>
      <c r="BV32">
        <f t="shared" si="40"/>
        <v>0.43796627434910368</v>
      </c>
      <c r="BW32">
        <f t="shared" si="41"/>
        <v>0.43796627434910368</v>
      </c>
      <c r="BX32">
        <f t="shared" si="11"/>
        <v>204.23776558116521</v>
      </c>
      <c r="BY32">
        <f t="shared" si="12"/>
        <v>5.9128812658976129</v>
      </c>
      <c r="BZ32">
        <f t="shared" si="13"/>
        <v>1584502.2531233581</v>
      </c>
      <c r="CA32">
        <f t="shared" si="14"/>
        <v>0.10321159438750069</v>
      </c>
      <c r="CB32">
        <f t="shared" si="15"/>
        <v>1013230.6290465205</v>
      </c>
      <c r="CC32">
        <f t="shared" si="97"/>
        <v>1.6187778227438283E-4</v>
      </c>
      <c r="CD32">
        <f t="shared" si="98"/>
        <v>4.9793204581149316E-6</v>
      </c>
      <c r="CE32">
        <f t="shared" si="99"/>
        <v>-3.9293698643132493</v>
      </c>
      <c r="CF32">
        <f t="shared" si="100"/>
        <v>14.965035547185</v>
      </c>
      <c r="CG32">
        <f t="shared" si="101"/>
        <v>4.4652367912132252E-3</v>
      </c>
      <c r="CH32">
        <f t="shared" si="16"/>
        <v>22.421353475994263</v>
      </c>
      <c r="CI32" s="20">
        <f t="shared" si="17"/>
        <v>121499548691.89421</v>
      </c>
      <c r="CJ32" s="33">
        <f t="shared" si="42"/>
        <v>0.16708583287124615</v>
      </c>
      <c r="CK32" s="33">
        <f t="shared" si="18"/>
        <v>33.417166574249229</v>
      </c>
      <c r="CL32">
        <f t="shared" si="102"/>
        <v>3000</v>
      </c>
      <c r="CM32" s="6">
        <f t="shared" si="19"/>
        <v>779.96161266873742</v>
      </c>
      <c r="CN32" s="20"/>
      <c r="CO32" s="20"/>
      <c r="CP32" s="20"/>
      <c r="CQ32" s="20"/>
      <c r="CR32" s="20"/>
      <c r="CS32" s="20"/>
      <c r="CT32" s="20"/>
      <c r="CU32" s="25">
        <f t="shared" si="20"/>
        <v>0.82874396258957139</v>
      </c>
      <c r="CV32" s="26">
        <v>0.8</v>
      </c>
      <c r="CW32" s="26">
        <f t="shared" si="103"/>
        <v>0.15383559805568919</v>
      </c>
      <c r="CX32" s="26">
        <f t="shared" si="43"/>
        <v>-5.4148798796885451E-2</v>
      </c>
      <c r="CY32" s="26">
        <f t="shared" si="104"/>
        <v>4.6958289200356275E-3</v>
      </c>
      <c r="CZ32" s="26">
        <f t="shared" si="105"/>
        <v>-3.1758913906914455E-6</v>
      </c>
      <c r="DA32" s="26">
        <f t="shared" si="44"/>
        <v>2.4563671225905272E-3</v>
      </c>
      <c r="DB32" s="26">
        <f t="shared" si="45"/>
        <v>0.98308199717857037</v>
      </c>
      <c r="DC32" s="26">
        <f t="shared" si="46"/>
        <v>0.95296501631122088</v>
      </c>
      <c r="DD32" s="26">
        <f t="shared" si="47"/>
        <v>0.15296501631122084</v>
      </c>
      <c r="DE32" s="26">
        <v>0.85</v>
      </c>
      <c r="DF32" s="26">
        <f t="shared" si="48"/>
        <v>0.14478644522888395</v>
      </c>
      <c r="DG32" s="26">
        <f t="shared" si="49"/>
        <v>-5.096357533824513E-2</v>
      </c>
      <c r="DH32" s="26">
        <f t="shared" si="50"/>
        <v>4.1596270018308679E-3</v>
      </c>
      <c r="DI32" s="26">
        <f t="shared" si="51"/>
        <v>-2.3454217508422844E-6</v>
      </c>
      <c r="DJ32" s="26">
        <f t="shared" si="52"/>
        <v>2.1717140555915769E-3</v>
      </c>
      <c r="DK32" s="26">
        <f t="shared" si="106"/>
        <v>0.98499924361433255</v>
      </c>
      <c r="DL32" s="26">
        <f t="shared" si="107"/>
        <v>0.95533753378744091</v>
      </c>
      <c r="DM32" s="26">
        <f t="shared" si="108"/>
        <v>0.10533753378744093</v>
      </c>
      <c r="DN32" s="26">
        <f t="shared" si="109"/>
        <v>-0.95254965047559936</v>
      </c>
      <c r="DO32" s="26">
        <f t="shared" si="110"/>
        <v>0.96058482225556097</v>
      </c>
      <c r="DP32" s="26">
        <f t="shared" si="53"/>
        <v>0.85</v>
      </c>
      <c r="DQ32" s="26">
        <f t="shared" si="54"/>
        <v>0.14478644522888395</v>
      </c>
      <c r="DR32" s="26">
        <f t="shared" si="55"/>
        <v>-5.096357533824513E-2</v>
      </c>
      <c r="DS32" s="26">
        <f t="shared" si="56"/>
        <v>4.1596270018308679E-3</v>
      </c>
      <c r="DT32" s="26">
        <f t="shared" si="57"/>
        <v>-2.3454217508422844E-6</v>
      </c>
      <c r="DU32" s="26">
        <f t="shared" si="58"/>
        <v>2.1717140555915769E-3</v>
      </c>
      <c r="DV32" s="26">
        <f t="shared" si="59"/>
        <v>0.98499924361433255</v>
      </c>
      <c r="DW32" s="26">
        <f t="shared" si="60"/>
        <v>0.95533753378744091</v>
      </c>
      <c r="DX32" s="26">
        <f t="shared" si="61"/>
        <v>0.10533753378744093</v>
      </c>
      <c r="DY32" s="26">
        <f t="shared" si="62"/>
        <v>0.96058482225556097</v>
      </c>
      <c r="DZ32" s="26">
        <f t="shared" si="63"/>
        <v>0.12811828335531344</v>
      </c>
      <c r="EA32" s="26">
        <f t="shared" si="64"/>
        <v>-4.5096526651119052E-2</v>
      </c>
      <c r="EB32" s="26">
        <f t="shared" si="65"/>
        <v>3.2570228063923952E-3</v>
      </c>
      <c r="EC32" s="26">
        <f t="shared" si="66"/>
        <v>-1.2724390113746887E-6</v>
      </c>
      <c r="ED32" s="26">
        <f t="shared" si="67"/>
        <v>1.6949763148338263E-3</v>
      </c>
      <c r="EE32" s="26">
        <f t="shared" si="68"/>
        <v>0.98823504833460263</v>
      </c>
      <c r="EF32" s="26">
        <f t="shared" si="69"/>
        <v>0.95983680359470047</v>
      </c>
      <c r="EG32" s="26">
        <f t="shared" si="70"/>
        <v>-7.480186608604944E-4</v>
      </c>
      <c r="EH32" s="26">
        <f t="shared" si="71"/>
        <v>-0.9593138577655641</v>
      </c>
      <c r="EI32" s="26">
        <f t="shared" si="72"/>
        <v>0.95980507884332389</v>
      </c>
      <c r="EM32">
        <f t="shared" si="21"/>
        <v>552.7722230472441</v>
      </c>
      <c r="EW32">
        <f t="shared" si="111"/>
        <v>1.4851273920608119</v>
      </c>
      <c r="EX32">
        <f t="shared" si="73"/>
        <v>2.2160259276082877E-2</v>
      </c>
      <c r="EY32">
        <f t="shared" si="112"/>
        <v>1.0345082497088627</v>
      </c>
      <c r="EZ32">
        <f t="shared" si="113"/>
        <v>1.4186773085655992E-2</v>
      </c>
      <c r="FB32" s="30">
        <v>1818.7</v>
      </c>
      <c r="FC32" s="30">
        <v>8851.2999999999993</v>
      </c>
    </row>
    <row r="33" spans="3:159">
      <c r="C33" s="6">
        <f t="shared" si="74"/>
        <v>779.96161266873742</v>
      </c>
      <c r="D33">
        <v>360</v>
      </c>
      <c r="E33" s="6">
        <f t="shared" si="22"/>
        <v>813.72721998227939</v>
      </c>
      <c r="F33" s="6">
        <f t="shared" si="23"/>
        <v>-453.72721998227939</v>
      </c>
      <c r="G33" s="6">
        <f>Sheet1!D33</f>
        <v>316.29999999999899</v>
      </c>
      <c r="H33" s="6">
        <f>Sheet1!F33</f>
        <v>-489.66837672058199</v>
      </c>
      <c r="I33" s="46">
        <f t="shared" si="24"/>
        <v>0.82245209927463991</v>
      </c>
      <c r="J33" s="6">
        <f t="shared" si="25"/>
        <v>911.67616494923323</v>
      </c>
      <c r="K33" s="6">
        <f t="shared" si="0"/>
        <v>569.98080633436871</v>
      </c>
      <c r="M33" s="6">
        <f t="shared" si="1"/>
        <v>569.98080633436871</v>
      </c>
      <c r="Q33">
        <f t="shared" si="26"/>
        <v>72.927899143988441</v>
      </c>
      <c r="S33">
        <f t="shared" si="27"/>
        <v>1.1140844043339275</v>
      </c>
      <c r="T33">
        <f t="shared" si="28"/>
        <v>3.2367132099206164E-2</v>
      </c>
      <c r="U33">
        <f t="shared" si="29"/>
        <v>5570.4220216696376</v>
      </c>
      <c r="V33">
        <f t="shared" si="75"/>
        <v>31277.919651675016</v>
      </c>
      <c r="W33">
        <f t="shared" si="30"/>
        <v>28656.580397452417</v>
      </c>
      <c r="X33">
        <f t="shared" si="76"/>
        <v>0.88166538295497277</v>
      </c>
      <c r="Y33">
        <f t="shared" si="2"/>
        <v>54.006116207951074</v>
      </c>
      <c r="Z33">
        <f t="shared" si="114"/>
        <v>0.87509583616692121</v>
      </c>
      <c r="AA33">
        <f t="shared" si="77"/>
        <v>49.261269460934216</v>
      </c>
      <c r="AB33">
        <f t="shared" si="31"/>
        <v>54.881212044117994</v>
      </c>
      <c r="AC33">
        <f t="shared" si="3"/>
        <v>1.1140844043339275</v>
      </c>
      <c r="AD33">
        <f t="shared" si="32"/>
        <v>49.261269460934216</v>
      </c>
      <c r="AI33">
        <f t="shared" si="115"/>
        <v>0.75420892386206884</v>
      </c>
      <c r="AJ33">
        <f t="shared" si="116"/>
        <v>0.87482125166628666</v>
      </c>
      <c r="AK33">
        <f t="shared" si="33"/>
        <v>1.3042888248566502</v>
      </c>
      <c r="AL33">
        <f t="shared" si="4"/>
        <v>0</v>
      </c>
      <c r="AM33">
        <f t="shared" si="5"/>
        <v>1.3042888248566502</v>
      </c>
      <c r="AN33">
        <f t="shared" si="78"/>
        <v>1.3042888248566502</v>
      </c>
      <c r="AO33">
        <f t="shared" si="6"/>
        <v>0</v>
      </c>
      <c r="AP33">
        <f t="shared" si="7"/>
        <v>30</v>
      </c>
      <c r="AQ33">
        <f t="shared" si="79"/>
        <v>30</v>
      </c>
      <c r="AS33">
        <f t="shared" si="80"/>
        <v>0.85454393753278668</v>
      </c>
      <c r="AU33">
        <f t="shared" si="34"/>
        <v>0.95866992582813126</v>
      </c>
      <c r="AW33">
        <f t="shared" si="8"/>
        <v>4.1483532345082939</v>
      </c>
      <c r="AX33">
        <f t="shared" si="8"/>
        <v>3.8006881309752485</v>
      </c>
      <c r="AY33">
        <f t="shared" si="81"/>
        <v>7.9490413654835423</v>
      </c>
      <c r="AZ33">
        <f t="shared" si="35"/>
        <v>0.52186836673430093</v>
      </c>
      <c r="BA33">
        <f t="shared" si="82"/>
        <v>0.47813163326569907</v>
      </c>
      <c r="BB33">
        <f t="shared" si="9"/>
        <v>-40.973801892514096</v>
      </c>
      <c r="BC33">
        <f t="shared" si="83"/>
        <v>0.13</v>
      </c>
      <c r="BD33">
        <f t="shared" si="84"/>
        <v>9.1007165604518931</v>
      </c>
      <c r="BE33">
        <f t="shared" si="85"/>
        <v>8.3380038919899864</v>
      </c>
      <c r="BF33">
        <f t="shared" si="10"/>
        <v>51.629346241273616</v>
      </c>
      <c r="BG33">
        <f t="shared" si="86"/>
        <v>6.0398298438629379E-3</v>
      </c>
      <c r="BH33">
        <f t="shared" si="87"/>
        <v>2.0713533790779636E-3</v>
      </c>
      <c r="BI33">
        <f t="shared" si="88"/>
        <v>0.94080955718852655</v>
      </c>
      <c r="BJ33">
        <f t="shared" si="89"/>
        <v>2.201671276881906E-3</v>
      </c>
      <c r="BK33">
        <f t="shared" si="36"/>
        <v>3.5781596506510249E-2</v>
      </c>
      <c r="BL33">
        <f t="shared" si="37"/>
        <v>228.68572873416502</v>
      </c>
      <c r="BM33">
        <f t="shared" si="90"/>
        <v>1.5646624170459036E-4</v>
      </c>
      <c r="BN33">
        <f t="shared" si="91"/>
        <v>0.19832079405795569</v>
      </c>
      <c r="BO33">
        <f t="shared" si="92"/>
        <v>1.1893475156290552</v>
      </c>
      <c r="BP33">
        <f t="shared" si="93"/>
        <v>0.40834734991115468</v>
      </c>
      <c r="BQ33">
        <f t="shared" si="38"/>
        <v>2.5837631601712202E-4</v>
      </c>
      <c r="BR33">
        <f t="shared" si="94"/>
        <v>1.0706828891245987</v>
      </c>
      <c r="BS33">
        <f t="shared" si="95"/>
        <v>0.98629353352137017</v>
      </c>
      <c r="BT33">
        <f t="shared" si="96"/>
        <v>1.0855621097929464</v>
      </c>
      <c r="BU33">
        <f t="shared" si="39"/>
        <v>0.44328641069791158</v>
      </c>
      <c r="BV33">
        <f t="shared" si="40"/>
        <v>0.44328641069791158</v>
      </c>
      <c r="BW33">
        <f t="shared" si="41"/>
        <v>0.44328641069791158</v>
      </c>
      <c r="BX33">
        <f t="shared" si="11"/>
        <v>204.3531465042511</v>
      </c>
      <c r="BY33">
        <f t="shared" si="12"/>
        <v>5.8271278007811862</v>
      </c>
      <c r="BZ33">
        <f t="shared" si="13"/>
        <v>1584725.6394160546</v>
      </c>
      <c r="CA33">
        <f t="shared" si="14"/>
        <v>0.10534718924685661</v>
      </c>
      <c r="CB33">
        <f t="shared" si="15"/>
        <v>992830.40154372656</v>
      </c>
      <c r="CC33">
        <f t="shared" si="97"/>
        <v>1.6187778227438283E-4</v>
      </c>
      <c r="CD33">
        <f t="shared" si="98"/>
        <v>5.0816332700482863E-6</v>
      </c>
      <c r="CE33">
        <f t="shared" si="99"/>
        <v>-3.9277649358809827</v>
      </c>
      <c r="CF33">
        <f t="shared" si="100"/>
        <v>14.961268645485447</v>
      </c>
      <c r="CG33">
        <f t="shared" si="101"/>
        <v>4.4674855611422457E-3</v>
      </c>
      <c r="CH33">
        <f t="shared" si="16"/>
        <v>22.690391821981439</v>
      </c>
      <c r="CI33" s="20">
        <f t="shared" si="17"/>
        <v>120153272746.58</v>
      </c>
      <c r="CJ33" s="33">
        <f t="shared" si="42"/>
        <v>0.16882803656770989</v>
      </c>
      <c r="CK33" s="33">
        <f t="shared" si="18"/>
        <v>33.765607313541977</v>
      </c>
      <c r="CL33">
        <f t="shared" si="102"/>
        <v>3200</v>
      </c>
      <c r="CM33" s="6">
        <f t="shared" si="19"/>
        <v>813.72721998227939</v>
      </c>
      <c r="CN33" s="20"/>
      <c r="CO33" s="20"/>
      <c r="CP33" s="20"/>
      <c r="CQ33" s="20"/>
      <c r="CR33" s="20"/>
      <c r="CS33" s="20"/>
      <c r="CT33" s="20"/>
      <c r="CU33" s="25">
        <f t="shared" si="20"/>
        <v>0.85454393753278668</v>
      </c>
      <c r="CV33" s="26">
        <v>0.8</v>
      </c>
      <c r="CW33" s="26">
        <f t="shared" si="103"/>
        <v>0.15862471840452352</v>
      </c>
      <c r="CX33" s="26">
        <f t="shared" si="43"/>
        <v>-5.5834527701382725E-2</v>
      </c>
      <c r="CY33" s="26">
        <f t="shared" si="104"/>
        <v>4.9927555825541254E-3</v>
      </c>
      <c r="CZ33" s="26">
        <f t="shared" si="105"/>
        <v>-3.7019942631904019E-6</v>
      </c>
      <c r="DA33" s="26">
        <f t="shared" si="44"/>
        <v>2.6144586410787188E-3</v>
      </c>
      <c r="DB33" s="26">
        <f t="shared" si="45"/>
        <v>0.9820219105286252</v>
      </c>
      <c r="DC33" s="26">
        <f t="shared" si="46"/>
        <v>0.95172938554514463</v>
      </c>
      <c r="DD33" s="26">
        <f t="shared" si="47"/>
        <v>0.15172938554514459</v>
      </c>
      <c r="DE33" s="26">
        <v>0.85</v>
      </c>
      <c r="DF33" s="26">
        <f t="shared" si="48"/>
        <v>0.14929385261602215</v>
      </c>
      <c r="DG33" s="26">
        <f t="shared" si="49"/>
        <v>-5.255014371894845E-2</v>
      </c>
      <c r="DH33" s="26">
        <f t="shared" si="50"/>
        <v>4.4226485437157664E-3</v>
      </c>
      <c r="DI33" s="26">
        <f t="shared" si="51"/>
        <v>-2.7339530223953124E-6</v>
      </c>
      <c r="DJ33" s="26">
        <f t="shared" si="52"/>
        <v>2.3112098032659124E-3</v>
      </c>
      <c r="DK33" s="26">
        <f t="shared" si="106"/>
        <v>0.98405831562117152</v>
      </c>
      <c r="DL33" s="26">
        <f t="shared" si="107"/>
        <v>0.95414960400383875</v>
      </c>
      <c r="DM33" s="26">
        <f t="shared" si="108"/>
        <v>0.10414960400383877</v>
      </c>
      <c r="DN33" s="26">
        <f t="shared" si="109"/>
        <v>-0.95159563082611764</v>
      </c>
      <c r="DO33" s="26">
        <f t="shared" si="110"/>
        <v>0.95944733312134101</v>
      </c>
      <c r="DP33" s="26">
        <f t="shared" si="53"/>
        <v>0.85</v>
      </c>
      <c r="DQ33" s="26">
        <f t="shared" si="54"/>
        <v>0.14929385261602215</v>
      </c>
      <c r="DR33" s="26">
        <f t="shared" si="55"/>
        <v>-5.255014371894845E-2</v>
      </c>
      <c r="DS33" s="26">
        <f t="shared" si="56"/>
        <v>4.4226485437157664E-3</v>
      </c>
      <c r="DT33" s="26">
        <f t="shared" si="57"/>
        <v>-2.7339530223953124E-6</v>
      </c>
      <c r="DU33" s="26">
        <f t="shared" si="58"/>
        <v>2.3112098032659124E-3</v>
      </c>
      <c r="DV33" s="26">
        <f t="shared" si="59"/>
        <v>0.98405831562117152</v>
      </c>
      <c r="DW33" s="26">
        <f t="shared" si="60"/>
        <v>0.95414960400383875</v>
      </c>
      <c r="DX33" s="26">
        <f t="shared" si="61"/>
        <v>0.10414960400383877</v>
      </c>
      <c r="DY33" s="26">
        <f t="shared" si="62"/>
        <v>0.95944733312134101</v>
      </c>
      <c r="DZ33" s="26">
        <f t="shared" si="63"/>
        <v>0.13226340867588804</v>
      </c>
      <c r="EA33" s="26">
        <f t="shared" si="64"/>
        <v>-4.6555574880582921E-2</v>
      </c>
      <c r="EB33" s="26">
        <f t="shared" si="65"/>
        <v>3.4711869139148295E-3</v>
      </c>
      <c r="EC33" s="26">
        <f t="shared" si="66"/>
        <v>-1.4920383164734067E-6</v>
      </c>
      <c r="ED33" s="26">
        <f t="shared" si="67"/>
        <v>1.8078180352630454E-3</v>
      </c>
      <c r="EE33" s="26">
        <f t="shared" si="68"/>
        <v>0.98746631687037045</v>
      </c>
      <c r="EF33" s="26">
        <f t="shared" si="69"/>
        <v>0.95870226348850129</v>
      </c>
      <c r="EG33" s="26">
        <f t="shared" si="70"/>
        <v>-7.4506963283971217E-4</v>
      </c>
      <c r="EH33" s="26">
        <f t="shared" si="71"/>
        <v>-0.95840319398541085</v>
      </c>
      <c r="EI33" s="26">
        <f t="shared" si="72"/>
        <v>0.95866992582813126</v>
      </c>
      <c r="EM33">
        <f t="shared" si="21"/>
        <v>569.98080633436871</v>
      </c>
      <c r="EW33">
        <f t="shared" si="111"/>
        <v>1.5331770458330023</v>
      </c>
      <c r="EX33">
        <f t="shared" si="73"/>
        <v>2.287722994904327E-2</v>
      </c>
      <c r="EY33">
        <f t="shared" si="112"/>
        <v>1.0360104519105251</v>
      </c>
      <c r="EZ33">
        <f t="shared" si="113"/>
        <v>1.4207373599735755E-2</v>
      </c>
      <c r="FB33" s="30">
        <v>1938.3</v>
      </c>
      <c r="FC33" s="30">
        <v>9234</v>
      </c>
    </row>
    <row r="34" spans="3:159">
      <c r="C34" s="6">
        <f t="shared" si="74"/>
        <v>813.72721998227939</v>
      </c>
      <c r="D34">
        <v>361</v>
      </c>
      <c r="E34" s="6">
        <f t="shared" si="22"/>
        <v>847.84345850539592</v>
      </c>
      <c r="F34" s="6">
        <f t="shared" si="23"/>
        <v>-486.84345850539592</v>
      </c>
      <c r="G34" s="6">
        <f>Sheet1!D34</f>
        <v>316.39999999999901</v>
      </c>
      <c r="H34" s="6">
        <f>Sheet1!F34</f>
        <v>-523.0991345446846</v>
      </c>
      <c r="I34" s="46">
        <f t="shared" si="24"/>
        <v>0.81290753451318121</v>
      </c>
      <c r="J34" s="6">
        <f t="shared" si="25"/>
        <v>959.89155634035001</v>
      </c>
      <c r="K34" s="6">
        <f t="shared" si="0"/>
        <v>587.3636099911397</v>
      </c>
      <c r="M34" s="6">
        <f t="shared" si="1"/>
        <v>587.3636099911397</v>
      </c>
      <c r="Q34">
        <f t="shared" si="26"/>
        <v>75.57536623398984</v>
      </c>
      <c r="S34">
        <f t="shared" si="27"/>
        <v>1.1153462969256858</v>
      </c>
      <c r="T34">
        <f t="shared" si="28"/>
        <v>3.1371938228683532E-2</v>
      </c>
      <c r="U34">
        <f t="shared" si="29"/>
        <v>5576.7314846284289</v>
      </c>
      <c r="V34">
        <f t="shared" si="75"/>
        <v>31313.347286188629</v>
      </c>
      <c r="W34">
        <f t="shared" si="30"/>
        <v>27360.194180340095</v>
      </c>
      <c r="X34">
        <f t="shared" si="76"/>
        <v>0.88136281528754401</v>
      </c>
      <c r="Y34">
        <f t="shared" si="2"/>
        <v>54.006116207951074</v>
      </c>
      <c r="Z34">
        <f t="shared" si="114"/>
        <v>0.90655281186062397</v>
      </c>
      <c r="AA34">
        <f t="shared" si="77"/>
        <v>49.233739486266892</v>
      </c>
      <c r="AB34">
        <f t="shared" si="31"/>
        <v>54.912669019811695</v>
      </c>
      <c r="AC34">
        <f t="shared" si="3"/>
        <v>1.1153462969256858</v>
      </c>
      <c r="AD34">
        <f t="shared" si="32"/>
        <v>49.233739486266892</v>
      </c>
      <c r="AI34">
        <f t="shared" si="115"/>
        <v>0.74833047216314363</v>
      </c>
      <c r="AJ34">
        <f t="shared" si="116"/>
        <v>0.87133731854951912</v>
      </c>
      <c r="AK34">
        <f t="shared" si="33"/>
        <v>1.2913030677001656</v>
      </c>
      <c r="AL34">
        <f t="shared" si="4"/>
        <v>0</v>
      </c>
      <c r="AM34">
        <f t="shared" si="5"/>
        <v>1.2913030677001656</v>
      </c>
      <c r="AN34">
        <f t="shared" si="78"/>
        <v>1.2913030677001656</v>
      </c>
      <c r="AO34">
        <f t="shared" si="6"/>
        <v>0</v>
      </c>
      <c r="AP34">
        <f t="shared" si="7"/>
        <v>30</v>
      </c>
      <c r="AQ34">
        <f t="shared" si="79"/>
        <v>30</v>
      </c>
      <c r="AS34">
        <f t="shared" si="80"/>
        <v>0.88060511243049433</v>
      </c>
      <c r="AU34">
        <f t="shared" si="34"/>
        <v>0.9575314326760862</v>
      </c>
      <c r="AW34">
        <f t="shared" si="8"/>
        <v>4.1530519594830428</v>
      </c>
      <c r="AX34">
        <f t="shared" si="8"/>
        <v>3.6287499708667688</v>
      </c>
      <c r="AY34">
        <f t="shared" si="81"/>
        <v>7.7818019303498112</v>
      </c>
      <c r="AZ34">
        <f t="shared" si="35"/>
        <v>0.53368769812628125</v>
      </c>
      <c r="BA34">
        <f t="shared" si="82"/>
        <v>0.46631230187371875</v>
      </c>
      <c r="BB34">
        <f t="shared" si="9"/>
        <v>-39.223256029838652</v>
      </c>
      <c r="BC34">
        <f t="shared" si="83"/>
        <v>0.13</v>
      </c>
      <c r="BD34">
        <f t="shared" si="84"/>
        <v>9.1097514849702197</v>
      </c>
      <c r="BE34">
        <f t="shared" si="85"/>
        <v>7.9596910316055878</v>
      </c>
      <c r="BF34">
        <f t="shared" si="10"/>
        <v>51.614917530356827</v>
      </c>
      <c r="BG34">
        <f t="shared" si="86"/>
        <v>5.9805318447421632E-3</v>
      </c>
      <c r="BH34">
        <f t="shared" si="87"/>
        <v>2.06988531578678E-3</v>
      </c>
      <c r="BI34">
        <f t="shared" si="88"/>
        <v>0.9413774853629614</v>
      </c>
      <c r="BJ34">
        <f t="shared" si="89"/>
        <v>2.198783535797764E-3</v>
      </c>
      <c r="BK34">
        <f t="shared" si="36"/>
        <v>3.5770141219985438E-2</v>
      </c>
      <c r="BL34">
        <f t="shared" si="37"/>
        <v>222.59853005601411</v>
      </c>
      <c r="BM34">
        <f t="shared" si="90"/>
        <v>1.6069351945398891E-4</v>
      </c>
      <c r="BN34">
        <f t="shared" si="91"/>
        <v>0.20404742280131097</v>
      </c>
      <c r="BO34">
        <f t="shared" si="92"/>
        <v>1.194953709316644</v>
      </c>
      <c r="BP34">
        <f t="shared" si="93"/>
        <v>0.41322826144416586</v>
      </c>
      <c r="BQ34">
        <f t="shared" si="38"/>
        <v>2.4587723924665713E-4</v>
      </c>
      <c r="BR34">
        <f t="shared" si="94"/>
        <v>1.0715424838293253</v>
      </c>
      <c r="BS34">
        <f t="shared" si="95"/>
        <v>0.98695193840082018</v>
      </c>
      <c r="BT34">
        <f t="shared" si="96"/>
        <v>1.0857088801766468</v>
      </c>
      <c r="BU34">
        <f t="shared" si="39"/>
        <v>0.44864559298988793</v>
      </c>
      <c r="BV34">
        <f t="shared" si="40"/>
        <v>0.44864559298988793</v>
      </c>
      <c r="BW34">
        <f t="shared" si="41"/>
        <v>0.44864559298988793</v>
      </c>
      <c r="BX34">
        <f t="shared" si="11"/>
        <v>204.47027824611837</v>
      </c>
      <c r="BY34">
        <f t="shared" si="12"/>
        <v>5.7400193210922978</v>
      </c>
      <c r="BZ34">
        <f t="shared" si="13"/>
        <v>1584952.0100091575</v>
      </c>
      <c r="CA34">
        <f t="shared" si="14"/>
        <v>0.10753451572065993</v>
      </c>
      <c r="CB34">
        <f t="shared" si="15"/>
        <v>972774.48044997302</v>
      </c>
      <c r="CC34">
        <f t="shared" si="97"/>
        <v>1.6187778227438283E-4</v>
      </c>
      <c r="CD34">
        <f t="shared" si="98"/>
        <v>5.1864025027324514E-6</v>
      </c>
      <c r="CE34">
        <f t="shared" si="99"/>
        <v>-3.9261309874798211</v>
      </c>
      <c r="CF34">
        <f t="shared" si="100"/>
        <v>14.957422524457504</v>
      </c>
      <c r="CG34">
        <f t="shared" si="101"/>
        <v>4.4697833767272264E-3</v>
      </c>
      <c r="CH34">
        <f t="shared" si="16"/>
        <v>22.960642162024939</v>
      </c>
      <c r="CI34" s="20">
        <f t="shared" si="17"/>
        <v>118834064966.50089</v>
      </c>
      <c r="CJ34" s="33">
        <f t="shared" si="42"/>
        <v>0.17058119261558238</v>
      </c>
      <c r="CK34" s="33">
        <f t="shared" si="18"/>
        <v>34.116238523116479</v>
      </c>
      <c r="CL34">
        <f t="shared" si="102"/>
        <v>3400</v>
      </c>
      <c r="CM34" s="6">
        <f t="shared" si="19"/>
        <v>847.84345850539592</v>
      </c>
      <c r="CN34" s="20"/>
      <c r="CO34" s="20"/>
      <c r="CP34" s="20"/>
      <c r="CQ34" s="20"/>
      <c r="CR34" s="20"/>
      <c r="CS34" s="20"/>
      <c r="CT34" s="20"/>
      <c r="CU34" s="25">
        <f t="shared" si="20"/>
        <v>0.88060511243049433</v>
      </c>
      <c r="CV34" s="26">
        <v>0.8</v>
      </c>
      <c r="CW34" s="26">
        <f t="shared" si="103"/>
        <v>0.16346232399491051</v>
      </c>
      <c r="CX34" s="26">
        <f t="shared" si="43"/>
        <v>-5.753732299118116E-2</v>
      </c>
      <c r="CY34" s="26">
        <f t="shared" si="104"/>
        <v>5.3019291011936224E-3</v>
      </c>
      <c r="CZ34" s="26">
        <f t="shared" si="105"/>
        <v>-4.3019936637307853E-6</v>
      </c>
      <c r="DA34" s="26">
        <f t="shared" si="44"/>
        <v>2.7794209063800594E-3</v>
      </c>
      <c r="DB34" s="26">
        <f t="shared" si="45"/>
        <v>0.98091931499114227</v>
      </c>
      <c r="DC34" s="26">
        <f t="shared" si="46"/>
        <v>0.95049529575523461</v>
      </c>
      <c r="DD34" s="26">
        <f t="shared" si="47"/>
        <v>0.15049529575523457</v>
      </c>
      <c r="DE34" s="26">
        <v>0.85</v>
      </c>
      <c r="DF34" s="26">
        <f t="shared" si="48"/>
        <v>0.15384689317168049</v>
      </c>
      <c r="DG34" s="26">
        <f t="shared" si="49"/>
        <v>-5.4152774579935212E-2</v>
      </c>
      <c r="DH34" s="26">
        <f t="shared" si="50"/>
        <v>4.6965185117839705E-3</v>
      </c>
      <c r="DI34" s="26">
        <f t="shared" si="51"/>
        <v>-3.1770574839157558E-6</v>
      </c>
      <c r="DJ34" s="26">
        <f t="shared" si="52"/>
        <v>2.4567338974975633E-3</v>
      </c>
      <c r="DK34" s="26">
        <f t="shared" si="106"/>
        <v>0.98307953387496716</v>
      </c>
      <c r="DL34" s="26">
        <f t="shared" si="107"/>
        <v>0.95296208580413944</v>
      </c>
      <c r="DM34" s="26">
        <f t="shared" si="108"/>
        <v>0.10296208580413946</v>
      </c>
      <c r="DN34" s="26">
        <f t="shared" si="109"/>
        <v>-0.95066419902190347</v>
      </c>
      <c r="DO34" s="26">
        <f t="shared" si="110"/>
        <v>0.95830542047346756</v>
      </c>
      <c r="DP34" s="26">
        <f t="shared" si="53"/>
        <v>0.85</v>
      </c>
      <c r="DQ34" s="26">
        <f t="shared" si="54"/>
        <v>0.15384689317168049</v>
      </c>
      <c r="DR34" s="26">
        <f t="shared" si="55"/>
        <v>-5.4152774579935212E-2</v>
      </c>
      <c r="DS34" s="26">
        <f t="shared" si="56"/>
        <v>4.6965185117839705E-3</v>
      </c>
      <c r="DT34" s="26">
        <f t="shared" si="57"/>
        <v>-3.1770574839157558E-6</v>
      </c>
      <c r="DU34" s="26">
        <f t="shared" si="58"/>
        <v>2.4567338974975633E-3</v>
      </c>
      <c r="DV34" s="26">
        <f t="shared" si="59"/>
        <v>0.98307953387496716</v>
      </c>
      <c r="DW34" s="26">
        <f t="shared" si="60"/>
        <v>0.95296208580413944</v>
      </c>
      <c r="DX34" s="26">
        <f t="shared" si="61"/>
        <v>0.10296208580413946</v>
      </c>
      <c r="DY34" s="26">
        <f t="shared" si="62"/>
        <v>0.95830542047346756</v>
      </c>
      <c r="DZ34" s="26">
        <f t="shared" si="63"/>
        <v>0.13645947982984305</v>
      </c>
      <c r="EA34" s="26">
        <f t="shared" si="64"/>
        <v>-4.8032555602370561E-2</v>
      </c>
      <c r="EB34" s="26">
        <f t="shared" si="65"/>
        <v>3.6949281746000997E-3</v>
      </c>
      <c r="EC34" s="26">
        <f t="shared" si="66"/>
        <v>-1.7442148434213912E-6</v>
      </c>
      <c r="ED34" s="26">
        <f t="shared" si="67"/>
        <v>1.9258890007746853E-3</v>
      </c>
      <c r="EE34" s="26">
        <f t="shared" si="68"/>
        <v>0.98666384737428936</v>
      </c>
      <c r="EF34" s="26">
        <f t="shared" si="69"/>
        <v>0.95756432183819329</v>
      </c>
      <c r="EG34" s="26">
        <f t="shared" si="70"/>
        <v>-7.4109863527427322E-4</v>
      </c>
      <c r="EH34" s="26">
        <f t="shared" si="71"/>
        <v>-0.95750687256524436</v>
      </c>
      <c r="EI34" s="26">
        <f t="shared" si="72"/>
        <v>0.9575314326760862</v>
      </c>
      <c r="EM34">
        <f t="shared" si="21"/>
        <v>587.3636099911397</v>
      </c>
      <c r="EW34">
        <f t="shared" si="111"/>
        <v>1.5818172558527719</v>
      </c>
      <c r="EX34">
        <f t="shared" si="73"/>
        <v>2.3603012579572705E-2</v>
      </c>
      <c r="EY34">
        <f t="shared" si="112"/>
        <v>1.0375485666071302</v>
      </c>
      <c r="EZ34">
        <f t="shared" si="113"/>
        <v>1.4228466601349412E-2</v>
      </c>
      <c r="FB34" s="30">
        <v>2093.8000000000002</v>
      </c>
      <c r="FC34" s="30">
        <v>9712.4</v>
      </c>
    </row>
    <row r="35" spans="3:159">
      <c r="C35" s="6">
        <f t="shared" si="74"/>
        <v>847.84345850539592</v>
      </c>
      <c r="D35">
        <v>362</v>
      </c>
      <c r="E35" s="6">
        <f t="shared" si="22"/>
        <v>882.31279808494048</v>
      </c>
      <c r="F35" s="6">
        <f t="shared" si="23"/>
        <v>-520.31279808494048</v>
      </c>
      <c r="G35" s="6">
        <f>Sheet1!D35</f>
        <v>316.49999999999898</v>
      </c>
      <c r="H35" s="6">
        <f>Sheet1!F35</f>
        <v>-556.86914515860019</v>
      </c>
      <c r="I35" s="46">
        <f t="shared" si="24"/>
        <v>0.80343619942107447</v>
      </c>
      <c r="J35" s="6">
        <f t="shared" si="25"/>
        <v>1009.6093539970667</v>
      </c>
      <c r="K35" s="6">
        <f t="shared" si="0"/>
        <v>604.92172925269801</v>
      </c>
      <c r="M35" s="6">
        <f t="shared" si="1"/>
        <v>604.92172925269801</v>
      </c>
      <c r="Q35">
        <f t="shared" si="26"/>
        <v>78.264450576997234</v>
      </c>
      <c r="S35">
        <f t="shared" si="27"/>
        <v>1.1166280260258772</v>
      </c>
      <c r="T35">
        <f t="shared" si="28"/>
        <v>3.0425038088216051E-2</v>
      </c>
      <c r="U35">
        <f t="shared" si="29"/>
        <v>5583.1401301293863</v>
      </c>
      <c r="V35">
        <f t="shared" si="75"/>
        <v>31349.331830676507</v>
      </c>
      <c r="W35">
        <f t="shared" si="30"/>
        <v>26125.303161477845</v>
      </c>
      <c r="X35">
        <f t="shared" si="76"/>
        <v>0.88105549136262895</v>
      </c>
      <c r="Y35">
        <f t="shared" si="2"/>
        <v>54.006116207951074</v>
      </c>
      <c r="Z35">
        <f t="shared" si="114"/>
        <v>0.93848195908665133</v>
      </c>
      <c r="AA35">
        <f t="shared" si="77"/>
        <v>49.20582045803355</v>
      </c>
      <c r="AB35">
        <f t="shared" si="31"/>
        <v>54.944598167037725</v>
      </c>
      <c r="AC35">
        <f t="shared" si="3"/>
        <v>1.1166280260258772</v>
      </c>
      <c r="AD35">
        <f t="shared" si="32"/>
        <v>49.20582045803355</v>
      </c>
      <c r="AI35">
        <f t="shared" si="115"/>
        <v>0.7424955099462579</v>
      </c>
      <c r="AJ35">
        <f t="shared" si="116"/>
        <v>0.86785418252199797</v>
      </c>
      <c r="AK35">
        <f t="shared" si="33"/>
        <v>1.2784432284017317</v>
      </c>
      <c r="AL35">
        <f t="shared" si="4"/>
        <v>0</v>
      </c>
      <c r="AM35">
        <f t="shared" si="5"/>
        <v>1.2784432284017317</v>
      </c>
      <c r="AN35">
        <f t="shared" si="78"/>
        <v>1.2784432284017317</v>
      </c>
      <c r="AO35">
        <f t="shared" si="6"/>
        <v>0</v>
      </c>
      <c r="AP35">
        <f t="shared" si="7"/>
        <v>30</v>
      </c>
      <c r="AQ35">
        <f t="shared" si="79"/>
        <v>30</v>
      </c>
      <c r="AS35">
        <f t="shared" si="80"/>
        <v>0.90692912931438985</v>
      </c>
      <c r="AU35">
        <f t="shared" si="34"/>
        <v>0.95638986972058082</v>
      </c>
      <c r="AW35">
        <f t="shared" si="8"/>
        <v>4.1578245467644548</v>
      </c>
      <c r="AX35">
        <f t="shared" si="8"/>
        <v>3.4649678456675272</v>
      </c>
      <c r="AY35">
        <f t="shared" si="81"/>
        <v>7.6227923924319825</v>
      </c>
      <c r="AZ35">
        <f t="shared" si="35"/>
        <v>0.54544638404325463</v>
      </c>
      <c r="BA35">
        <f t="shared" si="82"/>
        <v>0.45455361595674537</v>
      </c>
      <c r="BB35">
        <f t="shared" si="9"/>
        <v>-37.593373751192331</v>
      </c>
      <c r="BC35">
        <f t="shared" si="83"/>
        <v>0.13</v>
      </c>
      <c r="BD35">
        <f t="shared" si="84"/>
        <v>9.1189269637147188</v>
      </c>
      <c r="BE35">
        <f t="shared" si="85"/>
        <v>7.5993559518643403</v>
      </c>
      <c r="BF35">
        <f t="shared" si="10"/>
        <v>51.600280792364181</v>
      </c>
      <c r="BG35">
        <f t="shared" si="86"/>
        <v>5.9218125771676334E-3</v>
      </c>
      <c r="BH35">
        <f t="shared" si="87"/>
        <v>2.068427598620034E-3</v>
      </c>
      <c r="BI35">
        <f t="shared" si="88"/>
        <v>0.941940139909475</v>
      </c>
      <c r="BJ35">
        <f t="shared" si="89"/>
        <v>2.1959225549288302E-3</v>
      </c>
      <c r="BK35">
        <f t="shared" si="36"/>
        <v>3.5759579698660511E-2</v>
      </c>
      <c r="BL35">
        <f t="shared" si="37"/>
        <v>216.6857996426674</v>
      </c>
      <c r="BM35">
        <f t="shared" si="90"/>
        <v>1.6502964087924073E-4</v>
      </c>
      <c r="BN35">
        <f t="shared" si="91"/>
        <v>0.20994858777811273</v>
      </c>
      <c r="BO35">
        <f t="shared" si="92"/>
        <v>1.200731065895954</v>
      </c>
      <c r="BP35">
        <f t="shared" si="93"/>
        <v>0.418151448284517</v>
      </c>
      <c r="BQ35">
        <f t="shared" si="38"/>
        <v>2.340098500614784E-4</v>
      </c>
      <c r="BR35">
        <f t="shared" si="94"/>
        <v>1.0723593079633171</v>
      </c>
      <c r="BS35">
        <f t="shared" si="95"/>
        <v>0.98757750546634182</v>
      </c>
      <c r="BT35">
        <f t="shared" si="96"/>
        <v>1.0858482519373918</v>
      </c>
      <c r="BU35">
        <f t="shared" si="39"/>
        <v>0.45404901916483148</v>
      </c>
      <c r="BV35">
        <f t="shared" si="40"/>
        <v>0.45404901916483148</v>
      </c>
      <c r="BW35">
        <f t="shared" si="41"/>
        <v>0.45404901916483148</v>
      </c>
      <c r="BX35">
        <f t="shared" si="11"/>
        <v>204.58916814409648</v>
      </c>
      <c r="BY35">
        <f t="shared" si="12"/>
        <v>5.6515471662124215</v>
      </c>
      <c r="BZ35">
        <f t="shared" si="13"/>
        <v>1585181.3549252795</v>
      </c>
      <c r="CA35">
        <f t="shared" si="14"/>
        <v>0.10977741835433835</v>
      </c>
      <c r="CB35">
        <f t="shared" si="15"/>
        <v>953037.25477830786</v>
      </c>
      <c r="CC35">
        <f t="shared" si="97"/>
        <v>1.6187778227438283E-4</v>
      </c>
      <c r="CD35">
        <f t="shared" si="98"/>
        <v>5.2938119414582559E-6</v>
      </c>
      <c r="CE35">
        <f t="shared" si="99"/>
        <v>-3.924465688413219</v>
      </c>
      <c r="CF35">
        <f t="shared" si="100"/>
        <v>14.953491186159706</v>
      </c>
      <c r="CG35">
        <f t="shared" si="101"/>
        <v>4.4721339369089494E-3</v>
      </c>
      <c r="CH35">
        <f t="shared" si="16"/>
        <v>23.23232965362072</v>
      </c>
      <c r="CI35" s="20">
        <f t="shared" si="17"/>
        <v>117540145759.87633</v>
      </c>
      <c r="CJ35" s="33">
        <f t="shared" si="42"/>
        <v>0.17234669789772286</v>
      </c>
      <c r="CK35" s="33">
        <f t="shared" si="18"/>
        <v>34.469339579544574</v>
      </c>
      <c r="CL35">
        <f t="shared" si="102"/>
        <v>3600</v>
      </c>
      <c r="CM35" s="6">
        <f t="shared" si="19"/>
        <v>882.31279808494048</v>
      </c>
      <c r="CN35" s="20"/>
      <c r="CO35" s="20"/>
      <c r="CP35" s="20"/>
      <c r="CQ35" s="20"/>
      <c r="CR35" s="20"/>
      <c r="CS35" s="20"/>
      <c r="CT35" s="20"/>
      <c r="CU35" s="25">
        <f t="shared" si="20"/>
        <v>0.90692912931438985</v>
      </c>
      <c r="CV35" s="26">
        <v>0.8</v>
      </c>
      <c r="CW35" s="26">
        <f t="shared" si="103"/>
        <v>0.16834871962898362</v>
      </c>
      <c r="CX35" s="26">
        <f t="shared" si="43"/>
        <v>-5.9257291953993145E-2</v>
      </c>
      <c r="CY35" s="26">
        <f t="shared" si="104"/>
        <v>5.6236490874788971E-3</v>
      </c>
      <c r="CZ35" s="26">
        <f t="shared" si="105"/>
        <v>-4.9846022522081073E-6</v>
      </c>
      <c r="DA35" s="26">
        <f t="shared" si="44"/>
        <v>2.951456768978818E-3</v>
      </c>
      <c r="DB35" s="26">
        <f t="shared" si="45"/>
        <v>0.97977328972053479</v>
      </c>
      <c r="DC35" s="26">
        <f t="shared" si="46"/>
        <v>0.94926310024374827</v>
      </c>
      <c r="DD35" s="26">
        <f t="shared" si="47"/>
        <v>0.14926310024374823</v>
      </c>
      <c r="DE35" s="26">
        <v>0.85</v>
      </c>
      <c r="DF35" s="26">
        <f t="shared" si="48"/>
        <v>0.15844585376845519</v>
      </c>
      <c r="DG35" s="26">
        <f t="shared" si="49"/>
        <v>-5.5771568897875906E-2</v>
      </c>
      <c r="DH35" s="26">
        <f t="shared" si="50"/>
        <v>4.9815023058636596E-3</v>
      </c>
      <c r="DI35" s="26">
        <f t="shared" si="51"/>
        <v>-3.6811695059512119E-6</v>
      </c>
      <c r="DJ35" s="26">
        <f t="shared" si="52"/>
        <v>2.60846109449849E-3</v>
      </c>
      <c r="DK35" s="26">
        <f t="shared" si="106"/>
        <v>0.98206206609364544</v>
      </c>
      <c r="DL35" s="26">
        <f t="shared" si="107"/>
        <v>0.95177528526928179</v>
      </c>
      <c r="DM35" s="26">
        <f t="shared" si="108"/>
        <v>0.10177528526928181</v>
      </c>
      <c r="DN35" s="26">
        <f t="shared" si="109"/>
        <v>-0.94975629948932949</v>
      </c>
      <c r="DO35" s="26">
        <f t="shared" si="110"/>
        <v>0.95715936848642635</v>
      </c>
      <c r="DP35" s="26">
        <f t="shared" si="53"/>
        <v>0.85</v>
      </c>
      <c r="DQ35" s="26">
        <f t="shared" si="54"/>
        <v>0.15844585376845519</v>
      </c>
      <c r="DR35" s="26">
        <f t="shared" si="55"/>
        <v>-5.5771568897875906E-2</v>
      </c>
      <c r="DS35" s="26">
        <f t="shared" si="56"/>
        <v>4.9815023058636596E-3</v>
      </c>
      <c r="DT35" s="26">
        <f t="shared" si="57"/>
        <v>-3.6811695059512119E-6</v>
      </c>
      <c r="DU35" s="26">
        <f t="shared" si="58"/>
        <v>2.60846109449849E-3</v>
      </c>
      <c r="DV35" s="26">
        <f t="shared" si="59"/>
        <v>0.98206206609364544</v>
      </c>
      <c r="DW35" s="26">
        <f t="shared" si="60"/>
        <v>0.95177528526928179</v>
      </c>
      <c r="DX35" s="26">
        <f t="shared" si="61"/>
        <v>0.10177528526928181</v>
      </c>
      <c r="DY35" s="26">
        <f t="shared" si="62"/>
        <v>0.95715936848642635</v>
      </c>
      <c r="DZ35" s="26">
        <f t="shared" si="63"/>
        <v>0.14070695031294239</v>
      </c>
      <c r="EA35" s="26">
        <f t="shared" si="64"/>
        <v>-4.9527628443065061E-2</v>
      </c>
      <c r="EB35" s="26">
        <f t="shared" si="65"/>
        <v>3.9285264194801033E-3</v>
      </c>
      <c r="EC35" s="26">
        <f t="shared" si="66"/>
        <v>-2.0331020202007216E-6</v>
      </c>
      <c r="ED35" s="26">
        <f t="shared" si="67"/>
        <v>2.0493612699986567E-3</v>
      </c>
      <c r="EE35" s="26">
        <f t="shared" si="68"/>
        <v>0.98582672070891653</v>
      </c>
      <c r="EF35" s="26">
        <f t="shared" si="69"/>
        <v>0.95642324617878582</v>
      </c>
      <c r="EG35" s="26">
        <f t="shared" si="70"/>
        <v>-7.3612230764052988E-4</v>
      </c>
      <c r="EH35" s="26">
        <f t="shared" si="71"/>
        <v>-0.95662571574325039</v>
      </c>
      <c r="EI35" s="26">
        <f t="shared" si="72"/>
        <v>0.95638986972058082</v>
      </c>
      <c r="EM35">
        <f t="shared" si="21"/>
        <v>604.92172925269801</v>
      </c>
      <c r="EW35">
        <f t="shared" si="111"/>
        <v>1.6310532789731123</v>
      </c>
      <c r="EX35">
        <f t="shared" si="73"/>
        <v>2.4337685607558494E-2</v>
      </c>
      <c r="EY35">
        <f t="shared" si="112"/>
        <v>1.0391231445545057</v>
      </c>
      <c r="EZ35">
        <f t="shared" si="113"/>
        <v>1.4250059643310537E-2</v>
      </c>
      <c r="FB35" s="30">
        <v>2189.6999999999998</v>
      </c>
      <c r="FC35" s="30">
        <v>9961.2999999999993</v>
      </c>
    </row>
    <row r="36" spans="3:159">
      <c r="C36" s="6">
        <f t="shared" si="74"/>
        <v>882.31279808494048</v>
      </c>
      <c r="D36">
        <v>363</v>
      </c>
      <c r="E36" s="6">
        <f t="shared" si="22"/>
        <v>917.1379958056018</v>
      </c>
      <c r="F36" s="6">
        <f t="shared" si="23"/>
        <v>-554.1379958056018</v>
      </c>
      <c r="G36" s="6">
        <f>Sheet1!D36</f>
        <v>316.599999999999</v>
      </c>
      <c r="H36" s="6">
        <f>Sheet1!F36</f>
        <v>-590.9806966647327</v>
      </c>
      <c r="I36" s="46">
        <f t="shared" si="24"/>
        <v>0.79402372541228672</v>
      </c>
      <c r="J36" s="6">
        <f t="shared" si="25"/>
        <v>1060.8859422844989</v>
      </c>
      <c r="K36" s="6">
        <f t="shared" si="0"/>
        <v>622.65639904247018</v>
      </c>
      <c r="M36" s="6">
        <f t="shared" si="1"/>
        <v>622.65639904247018</v>
      </c>
      <c r="Q36">
        <f t="shared" si="26"/>
        <v>80.995431819469616</v>
      </c>
      <c r="S36">
        <f t="shared" si="27"/>
        <v>1.1179297249255999</v>
      </c>
      <c r="T36">
        <f t="shared" si="28"/>
        <v>2.9523095880258015E-2</v>
      </c>
      <c r="U36">
        <f t="shared" si="29"/>
        <v>5589.6486246280001</v>
      </c>
      <c r="V36">
        <f t="shared" si="75"/>
        <v>31385.87702728622</v>
      </c>
      <c r="W36">
        <f t="shared" si="30"/>
        <v>24947.690352977006</v>
      </c>
      <c r="X36">
        <f t="shared" si="76"/>
        <v>0.88074337922063206</v>
      </c>
      <c r="Y36">
        <f t="shared" si="2"/>
        <v>54.006116207951074</v>
      </c>
      <c r="Z36">
        <f t="shared" si="114"/>
        <v>0.97088555028397128</v>
      </c>
      <c r="AA36">
        <f t="shared" si="77"/>
        <v>49.177511369861698</v>
      </c>
      <c r="AB36">
        <f t="shared" si="31"/>
        <v>54.977001758235055</v>
      </c>
      <c r="AC36">
        <f t="shared" si="3"/>
        <v>1.1179297249255999</v>
      </c>
      <c r="AD36">
        <f t="shared" si="32"/>
        <v>49.177511369861698</v>
      </c>
      <c r="AI36">
        <f t="shared" si="115"/>
        <v>0.73670455366194876</v>
      </c>
      <c r="AJ36">
        <f t="shared" si="116"/>
        <v>0.86437252401714648</v>
      </c>
      <c r="AK36">
        <f t="shared" si="33"/>
        <v>1.2657100669521817</v>
      </c>
      <c r="AL36">
        <f t="shared" si="4"/>
        <v>0</v>
      </c>
      <c r="AM36">
        <f t="shared" si="5"/>
        <v>1.2657100669521817</v>
      </c>
      <c r="AN36">
        <f t="shared" si="78"/>
        <v>1.2657100669521817</v>
      </c>
      <c r="AO36">
        <f t="shared" si="6"/>
        <v>0</v>
      </c>
      <c r="AP36">
        <f t="shared" si="7"/>
        <v>30</v>
      </c>
      <c r="AQ36">
        <f t="shared" si="79"/>
        <v>30</v>
      </c>
      <c r="AS36">
        <f t="shared" si="80"/>
        <v>0.93351783964388335</v>
      </c>
      <c r="AU36">
        <f t="shared" si="34"/>
        <v>0.95524550869814184</v>
      </c>
      <c r="AW36">
        <f t="shared" si="8"/>
        <v>4.1626714926691042</v>
      </c>
      <c r="AX36">
        <f t="shared" si="8"/>
        <v>3.3087824612958636</v>
      </c>
      <c r="AY36">
        <f t="shared" si="81"/>
        <v>7.4714539539649678</v>
      </c>
      <c r="AZ36">
        <f t="shared" si="35"/>
        <v>0.55714343129425947</v>
      </c>
      <c r="BA36">
        <f t="shared" si="82"/>
        <v>0.44285656870574053</v>
      </c>
      <c r="BB36">
        <f t="shared" si="9"/>
        <v>-36.073374133509965</v>
      </c>
      <c r="BC36">
        <f t="shared" si="83"/>
        <v>0.13</v>
      </c>
      <c r="BD36">
        <f t="shared" si="84"/>
        <v>9.1282438819418346</v>
      </c>
      <c r="BE36">
        <f t="shared" si="85"/>
        <v>7.2557667142823252</v>
      </c>
      <c r="BF36">
        <f t="shared" si="10"/>
        <v>51.585435322396044</v>
      </c>
      <c r="BG36">
        <f t="shared" si="86"/>
        <v>5.8636754947776933E-3</v>
      </c>
      <c r="BH36">
        <f t="shared" si="87"/>
        <v>2.0669804248384513E-3</v>
      </c>
      <c r="BI36">
        <f t="shared" si="88"/>
        <v>0.94249747945933882</v>
      </c>
      <c r="BJ36">
        <f t="shared" si="89"/>
        <v>2.1930885438804239E-3</v>
      </c>
      <c r="BK36">
        <f t="shared" si="36"/>
        <v>3.5749917987485322E-2</v>
      </c>
      <c r="BL36">
        <f t="shared" si="37"/>
        <v>210.93650071989416</v>
      </c>
      <c r="BM36">
        <f t="shared" si="90"/>
        <v>1.694818955727259E-4</v>
      </c>
      <c r="BN36">
        <f t="shared" si="91"/>
        <v>0.21603634573313585</v>
      </c>
      <c r="BO36">
        <f t="shared" si="92"/>
        <v>1.2066914124930337</v>
      </c>
      <c r="BP36">
        <f t="shared" si="93"/>
        <v>0.4231217013114667</v>
      </c>
      <c r="BQ36">
        <f t="shared" si="38"/>
        <v>2.2273060145205407E-4</v>
      </c>
      <c r="BR36">
        <f t="shared" si="94"/>
        <v>1.0731362578695651</v>
      </c>
      <c r="BS36">
        <f t="shared" si="95"/>
        <v>0.98817246456275509</v>
      </c>
      <c r="BT36">
        <f t="shared" si="96"/>
        <v>1.0859807334789526</v>
      </c>
      <c r="BU36">
        <f t="shared" si="39"/>
        <v>0.45950201554108894</v>
      </c>
      <c r="BV36">
        <f t="shared" si="40"/>
        <v>0.45950201554108894</v>
      </c>
      <c r="BW36">
        <f t="shared" si="41"/>
        <v>0.45950201554108894</v>
      </c>
      <c r="BX36">
        <f t="shared" si="11"/>
        <v>204.70982465973404</v>
      </c>
      <c r="BY36">
        <f t="shared" si="12"/>
        <v>5.5617017561977518</v>
      </c>
      <c r="BZ36">
        <f t="shared" si="13"/>
        <v>1585413.665731899</v>
      </c>
      <c r="CA36">
        <f t="shared" si="14"/>
        <v>0.11208002074638752</v>
      </c>
      <c r="CB36">
        <f t="shared" si="15"/>
        <v>933594.5982297468</v>
      </c>
      <c r="CC36">
        <f t="shared" si="97"/>
        <v>1.6187778227438283E-4</v>
      </c>
      <c r="CD36">
        <f t="shared" si="98"/>
        <v>5.4040586883927486E-6</v>
      </c>
      <c r="CE36">
        <f t="shared" si="99"/>
        <v>-3.922766569845257</v>
      </c>
      <c r="CF36">
        <f t="shared" si="100"/>
        <v>14.94946823822646</v>
      </c>
      <c r="CG36">
        <f t="shared" si="101"/>
        <v>4.4745411907898885E-3</v>
      </c>
      <c r="CH36">
        <f t="shared" si="16"/>
        <v>23.505683643678495</v>
      </c>
      <c r="CI36" s="20">
        <f t="shared" si="17"/>
        <v>116269844557.60378</v>
      </c>
      <c r="CJ36" s="33">
        <f t="shared" si="42"/>
        <v>0.17412598860330675</v>
      </c>
      <c r="CK36" s="33">
        <f t="shared" si="18"/>
        <v>34.82519772066135</v>
      </c>
      <c r="CL36">
        <f t="shared" si="102"/>
        <v>3800</v>
      </c>
      <c r="CM36" s="6">
        <f t="shared" si="19"/>
        <v>917.1379958056018</v>
      </c>
      <c r="CN36" s="20"/>
      <c r="CO36" s="20"/>
      <c r="CP36" s="20"/>
      <c r="CQ36" s="20"/>
      <c r="CR36" s="20"/>
      <c r="CS36" s="20"/>
      <c r="CT36" s="20"/>
      <c r="CU36" s="25">
        <f t="shared" si="20"/>
        <v>0.93351783964388335</v>
      </c>
      <c r="CV36" s="26">
        <v>0.8</v>
      </c>
      <c r="CW36" s="26">
        <f t="shared" si="103"/>
        <v>0.17328424898389586</v>
      </c>
      <c r="CX36" s="26">
        <f t="shared" si="43"/>
        <v>-6.099455556120139E-2</v>
      </c>
      <c r="CY36" s="26">
        <f t="shared" si="104"/>
        <v>5.9582230128736955E-3</v>
      </c>
      <c r="CZ36" s="26">
        <f t="shared" si="105"/>
        <v>-5.7593949731069105E-6</v>
      </c>
      <c r="DA36" s="26">
        <f t="shared" si="44"/>
        <v>3.1307764753431199E-3</v>
      </c>
      <c r="DB36" s="26">
        <f t="shared" si="45"/>
        <v>0.97858289658489095</v>
      </c>
      <c r="DC36" s="26">
        <f t="shared" si="46"/>
        <v>0.94803315115844666</v>
      </c>
      <c r="DD36" s="26">
        <f t="shared" si="47"/>
        <v>0.14803315115844662</v>
      </c>
      <c r="DE36" s="26">
        <v>0.85</v>
      </c>
      <c r="DF36" s="26">
        <f t="shared" si="48"/>
        <v>0.1630910578671961</v>
      </c>
      <c r="DG36" s="26">
        <f t="shared" si="49"/>
        <v>-5.7406640528189543E-2</v>
      </c>
      <c r="DH36" s="26">
        <f t="shared" si="50"/>
        <v>5.2778722882202986E-3</v>
      </c>
      <c r="DI36" s="26">
        <f t="shared" si="51"/>
        <v>-4.2533602632663387E-6</v>
      </c>
      <c r="DJ36" s="26">
        <f t="shared" si="52"/>
        <v>2.766572362743767E-3</v>
      </c>
      <c r="DK36" s="26">
        <f t="shared" si="106"/>
        <v>0.98100506359282102</v>
      </c>
      <c r="DL36" s="26">
        <f t="shared" si="107"/>
        <v>0.95058950661694153</v>
      </c>
      <c r="DM36" s="26">
        <f t="shared" si="108"/>
        <v>0.10058950661694155</v>
      </c>
      <c r="DN36" s="26">
        <f t="shared" si="109"/>
        <v>-0.94887289083010262</v>
      </c>
      <c r="DO36" s="26">
        <f t="shared" si="110"/>
        <v>0.95600946405892451</v>
      </c>
      <c r="DP36" s="26">
        <f t="shared" si="53"/>
        <v>0.85</v>
      </c>
      <c r="DQ36" s="26">
        <f t="shared" si="54"/>
        <v>0.1630910578671961</v>
      </c>
      <c r="DR36" s="26">
        <f t="shared" si="55"/>
        <v>-5.7406640528189543E-2</v>
      </c>
      <c r="DS36" s="26">
        <f t="shared" si="56"/>
        <v>5.2778722882202986E-3</v>
      </c>
      <c r="DT36" s="26">
        <f t="shared" si="57"/>
        <v>-4.2533602632663387E-6</v>
      </c>
      <c r="DU36" s="26">
        <f t="shared" si="58"/>
        <v>2.7665723627437674E-3</v>
      </c>
      <c r="DV36" s="26">
        <f t="shared" si="59"/>
        <v>0.98100506359282102</v>
      </c>
      <c r="DW36" s="26">
        <f t="shared" si="60"/>
        <v>0.95058950661694153</v>
      </c>
      <c r="DX36" s="26">
        <f t="shared" si="61"/>
        <v>0.10058950661694155</v>
      </c>
      <c r="DY36" s="26">
        <f t="shared" si="62"/>
        <v>0.95600946405892451</v>
      </c>
      <c r="DZ36" s="26">
        <f t="shared" si="63"/>
        <v>0.14500630422480029</v>
      </c>
      <c r="EA36" s="26">
        <f t="shared" si="64"/>
        <v>-5.1040963801539885E-2</v>
      </c>
      <c r="EB36" s="26">
        <f t="shared" si="65"/>
        <v>4.1722694252980582E-3</v>
      </c>
      <c r="EC36" s="26">
        <f t="shared" si="66"/>
        <v>-2.3632835928632829E-6</v>
      </c>
      <c r="ED36" s="26">
        <f t="shared" si="67"/>
        <v>2.1784131585341933E-3</v>
      </c>
      <c r="EE36" s="26">
        <f t="shared" si="68"/>
        <v>0.98495399628588298</v>
      </c>
      <c r="EF36" s="26">
        <f t="shared" si="69"/>
        <v>0.95527930565341101</v>
      </c>
      <c r="EG36" s="26">
        <f t="shared" si="70"/>
        <v>-7.3015840551349243E-4</v>
      </c>
      <c r="EH36" s="26">
        <f t="shared" si="71"/>
        <v>-0.95576056271860121</v>
      </c>
      <c r="EI36" s="26">
        <f t="shared" si="72"/>
        <v>0.95524550869814184</v>
      </c>
      <c r="EM36">
        <f t="shared" si="21"/>
        <v>622.65639904247018</v>
      </c>
      <c r="EW36">
        <f t="shared" si="111"/>
        <v>1.680890726802132</v>
      </c>
      <c r="EX36">
        <f t="shared" si="73"/>
        <v>2.5081332766349915E-2</v>
      </c>
      <c r="EY36">
        <f t="shared" si="112"/>
        <v>1.0407347608247342</v>
      </c>
      <c r="EZ36">
        <f t="shared" si="113"/>
        <v>1.4272160611894709E-2</v>
      </c>
    </row>
    <row r="37" spans="3:159">
      <c r="C37" s="6">
        <f t="shared" si="74"/>
        <v>917.1379958056018</v>
      </c>
      <c r="D37">
        <v>364</v>
      </c>
      <c r="E37" s="6">
        <f t="shared" si="22"/>
        <v>952.32210544576776</v>
      </c>
      <c r="F37" s="6">
        <f t="shared" si="23"/>
        <v>-588.32210544576776</v>
      </c>
      <c r="G37" s="6">
        <f>Sheet1!D37</f>
        <v>316.69999999999902</v>
      </c>
      <c r="H37" s="6">
        <f>Sheet1!F37</f>
        <v>-625.43633788769625</v>
      </c>
      <c r="I37" s="46">
        <f t="shared" si="24"/>
        <v>0.78465607699635787</v>
      </c>
      <c r="J37" s="6">
        <f t="shared" si="25"/>
        <v>1113.7834053587512</v>
      </c>
      <c r="K37" s="6">
        <f t="shared" si="0"/>
        <v>640.5689979028009</v>
      </c>
      <c r="M37" s="6">
        <f t="shared" si="1"/>
        <v>640.5689979028009</v>
      </c>
      <c r="Q37">
        <f t="shared" si="26"/>
        <v>83.768617979740284</v>
      </c>
      <c r="S37">
        <f t="shared" si="27"/>
        <v>1.119251540439163</v>
      </c>
      <c r="T37">
        <f t="shared" si="28"/>
        <v>2.8663069806307524E-2</v>
      </c>
      <c r="U37">
        <f t="shared" si="29"/>
        <v>5596.257702195815</v>
      </c>
      <c r="V37">
        <f t="shared" si="75"/>
        <v>31422.986997829503</v>
      </c>
      <c r="W37">
        <f t="shared" si="30"/>
        <v>23823.508534228389</v>
      </c>
      <c r="X37">
        <f t="shared" si="76"/>
        <v>0.88042644365945821</v>
      </c>
      <c r="Y37">
        <f t="shared" si="2"/>
        <v>54.006116207951074</v>
      </c>
      <c r="Z37">
        <f t="shared" si="114"/>
        <v>1.0037661683513004</v>
      </c>
      <c r="AA37">
        <f t="shared" si="77"/>
        <v>49.148810958721604</v>
      </c>
      <c r="AB37">
        <f t="shared" si="31"/>
        <v>55.009882376302372</v>
      </c>
      <c r="AC37">
        <f t="shared" si="3"/>
        <v>1.119251540439163</v>
      </c>
      <c r="AD37">
        <f t="shared" si="32"/>
        <v>49.148810958721604</v>
      </c>
      <c r="AI37">
        <f t="shared" si="115"/>
        <v>0.73095801160026697</v>
      </c>
      <c r="AJ37">
        <f t="shared" si="116"/>
        <v>0.860892969073494</v>
      </c>
      <c r="AK37">
        <f t="shared" si="33"/>
        <v>1.2531040889844833</v>
      </c>
      <c r="AL37">
        <f t="shared" si="4"/>
        <v>0</v>
      </c>
      <c r="AM37">
        <f t="shared" si="5"/>
        <v>1.2531040889844833</v>
      </c>
      <c r="AN37">
        <f t="shared" si="78"/>
        <v>1.2531040889844833</v>
      </c>
      <c r="AO37">
        <f t="shared" si="6"/>
        <v>0</v>
      </c>
      <c r="AP37">
        <f t="shared" si="7"/>
        <v>30</v>
      </c>
      <c r="AQ37">
        <f t="shared" si="79"/>
        <v>30</v>
      </c>
      <c r="AS37">
        <f t="shared" si="80"/>
        <v>0.96037331019910177</v>
      </c>
      <c r="AU37">
        <f t="shared" si="34"/>
        <v>0.95409862308482851</v>
      </c>
      <c r="AW37">
        <f t="shared" si="8"/>
        <v>4.1675933438679742</v>
      </c>
      <c r="AX37">
        <f t="shared" si="8"/>
        <v>3.1596835654640407</v>
      </c>
      <c r="AY37">
        <f t="shared" si="81"/>
        <v>7.3272769093320154</v>
      </c>
      <c r="AZ37">
        <f t="shared" si="35"/>
        <v>0.56877792329100185</v>
      </c>
      <c r="BA37">
        <f t="shared" si="82"/>
        <v>0.43122207670899815</v>
      </c>
      <c r="BB37">
        <f t="shared" si="9"/>
        <v>-34.653651887272453</v>
      </c>
      <c r="BC37">
        <f t="shared" si="83"/>
        <v>0.13</v>
      </c>
      <c r="BD37">
        <f t="shared" si="84"/>
        <v>9.1377032199873014</v>
      </c>
      <c r="BE37">
        <f t="shared" si="85"/>
        <v>6.9277994055641656</v>
      </c>
      <c r="BF37">
        <f t="shared" si="10"/>
        <v>51.570380277560865</v>
      </c>
      <c r="BG37">
        <f t="shared" si="86"/>
        <v>5.8061228878500499E-3</v>
      </c>
      <c r="BH37">
        <f t="shared" si="87"/>
        <v>2.065543962743751E-3</v>
      </c>
      <c r="BI37">
        <f t="shared" si="88"/>
        <v>0.94304947384046378</v>
      </c>
      <c r="BJ37">
        <f t="shared" si="89"/>
        <v>2.1902816554597647E-3</v>
      </c>
      <c r="BK37">
        <f t="shared" si="36"/>
        <v>3.574116161317796E-2</v>
      </c>
      <c r="BL37">
        <f t="shared" si="37"/>
        <v>205.34038278306761</v>
      </c>
      <c r="BM37">
        <f t="shared" si="90"/>
        <v>1.7405812304799686E-4</v>
      </c>
      <c r="BN37">
        <f t="shared" si="91"/>
        <v>0.22232375684349534</v>
      </c>
      <c r="BO37">
        <f t="shared" si="92"/>
        <v>1.2128475613999574</v>
      </c>
      <c r="BP37">
        <f t="shared" si="93"/>
        <v>0.42814396491692919</v>
      </c>
      <c r="BQ37">
        <f t="shared" si="38"/>
        <v>2.1199975284674449E-4</v>
      </c>
      <c r="BR37">
        <f t="shared" si="94"/>
        <v>1.0738759815751797</v>
      </c>
      <c r="BS37">
        <f t="shared" si="95"/>
        <v>0.98873885378009807</v>
      </c>
      <c r="BT37">
        <f t="shared" si="96"/>
        <v>1.086106788935814</v>
      </c>
      <c r="BU37">
        <f t="shared" si="39"/>
        <v>0.46501006693817376</v>
      </c>
      <c r="BV37">
        <f t="shared" si="40"/>
        <v>0.46501006693817376</v>
      </c>
      <c r="BW37">
        <f t="shared" si="41"/>
        <v>0.46501006693817376</v>
      </c>
      <c r="BX37">
        <f t="shared" si="11"/>
        <v>204.83225741059351</v>
      </c>
      <c r="BY37">
        <f t="shared" si="12"/>
        <v>5.4704725647543508</v>
      </c>
      <c r="BZ37">
        <f t="shared" si="13"/>
        <v>1585648.9355773267</v>
      </c>
      <c r="CA37">
        <f t="shared" si="14"/>
        <v>0.11444675793084787</v>
      </c>
      <c r="CB37">
        <f t="shared" si="15"/>
        <v>914423.71667127463</v>
      </c>
      <c r="CC37">
        <f t="shared" si="97"/>
        <v>1.6187778227438283E-4</v>
      </c>
      <c r="CD37">
        <f t="shared" si="98"/>
        <v>5.5173547098775598E-6</v>
      </c>
      <c r="CE37">
        <f t="shared" si="99"/>
        <v>-3.921031008352287</v>
      </c>
      <c r="CF37">
        <f t="shared" si="100"/>
        <v>14.945346848466103</v>
      </c>
      <c r="CG37">
        <f t="shared" si="101"/>
        <v>4.4770093664917906E-3</v>
      </c>
      <c r="CH37">
        <f t="shared" si="16"/>
        <v>23.780938977583155</v>
      </c>
      <c r="CI37" s="20">
        <f t="shared" si="17"/>
        <v>115021587882.12268</v>
      </c>
      <c r="CJ37" s="33">
        <f t="shared" si="42"/>
        <v>0.17592054820082978</v>
      </c>
      <c r="CK37" s="33">
        <f t="shared" si="18"/>
        <v>35.184109640165957</v>
      </c>
      <c r="CL37">
        <f t="shared" si="102"/>
        <v>4000</v>
      </c>
      <c r="CM37" s="6">
        <f t="shared" si="19"/>
        <v>952.32210544576776</v>
      </c>
      <c r="CN37" s="20"/>
      <c r="CO37" s="20"/>
      <c r="CP37" s="20"/>
      <c r="CQ37" s="20"/>
      <c r="CR37" s="20"/>
      <c r="CS37" s="20"/>
      <c r="CT37" s="20"/>
      <c r="CU37" s="25">
        <f t="shared" si="20"/>
        <v>0.96037331019910177</v>
      </c>
      <c r="CV37" s="26">
        <v>0.8</v>
      </c>
      <c r="CW37" s="26">
        <f t="shared" si="103"/>
        <v>0.17826929570570826</v>
      </c>
      <c r="CX37" s="26">
        <f t="shared" si="43"/>
        <v>-6.2749248852898259E-2</v>
      </c>
      <c r="CY37" s="26">
        <f t="shared" si="104"/>
        <v>6.3059667299021731E-3</v>
      </c>
      <c r="CZ37" s="26">
        <f t="shared" si="105"/>
        <v>-6.6368830405217437E-6</v>
      </c>
      <c r="DA37" s="26">
        <f t="shared" si="44"/>
        <v>3.3175981414867305E-3</v>
      </c>
      <c r="DB37" s="26">
        <f t="shared" si="45"/>
        <v>0.9773471789336301</v>
      </c>
      <c r="DC37" s="26">
        <f t="shared" si="46"/>
        <v>0.9468057999444619</v>
      </c>
      <c r="DD37" s="26">
        <f t="shared" si="47"/>
        <v>0.14680579994446186</v>
      </c>
      <c r="DE37" s="26">
        <v>0.85</v>
      </c>
      <c r="DF37" s="26">
        <f t="shared" si="48"/>
        <v>0.16778286654654898</v>
      </c>
      <c r="DG37" s="26">
        <f t="shared" si="49"/>
        <v>-5.9058116567433663E-2</v>
      </c>
      <c r="DH37" s="26">
        <f t="shared" si="50"/>
        <v>5.58590824517286E-3</v>
      </c>
      <c r="DI37" s="26">
        <f t="shared" si="51"/>
        <v>-4.9013923733855808E-6</v>
      </c>
      <c r="DJ37" s="26">
        <f t="shared" si="52"/>
        <v>2.931255281668961E-3</v>
      </c>
      <c r="DK37" s="26">
        <f t="shared" si="106"/>
        <v>0.97990766013295327</v>
      </c>
      <c r="DL37" s="26">
        <f t="shared" si="107"/>
        <v>0.94940505257442531</v>
      </c>
      <c r="DM37" s="26">
        <f t="shared" si="108"/>
        <v>9.9405052574425334E-2</v>
      </c>
      <c r="DN37" s="26">
        <f t="shared" si="109"/>
        <v>-0.94801494740073167</v>
      </c>
      <c r="DO37" s="26">
        <f t="shared" si="110"/>
        <v>0.95485599709896363</v>
      </c>
      <c r="DP37" s="26">
        <f t="shared" si="53"/>
        <v>0.85</v>
      </c>
      <c r="DQ37" s="26">
        <f t="shared" si="54"/>
        <v>0.16778286654654898</v>
      </c>
      <c r="DR37" s="26">
        <f t="shared" si="55"/>
        <v>-5.9058116567433663E-2</v>
      </c>
      <c r="DS37" s="26">
        <f t="shared" si="56"/>
        <v>5.58590824517286E-3</v>
      </c>
      <c r="DT37" s="26">
        <f t="shared" si="57"/>
        <v>-4.9013923733855808E-6</v>
      </c>
      <c r="DU37" s="26">
        <f t="shared" si="58"/>
        <v>2.9312552816689614E-3</v>
      </c>
      <c r="DV37" s="26">
        <f t="shared" si="59"/>
        <v>0.97990766013295327</v>
      </c>
      <c r="DW37" s="26">
        <f t="shared" si="60"/>
        <v>0.94940505257442531</v>
      </c>
      <c r="DX37" s="26">
        <f t="shared" si="61"/>
        <v>9.9405052574425334E-2</v>
      </c>
      <c r="DY37" s="26">
        <f t="shared" si="62"/>
        <v>0.95485599709896363</v>
      </c>
      <c r="DZ37" s="26">
        <f t="shared" si="63"/>
        <v>0.1493580571288862</v>
      </c>
      <c r="EA37" s="26">
        <f t="shared" si="64"/>
        <v>-5.2572743151673172E-2</v>
      </c>
      <c r="EB37" s="26">
        <f t="shared" si="65"/>
        <v>4.4264533226561834E-3</v>
      </c>
      <c r="EC37" s="26">
        <f t="shared" si="66"/>
        <v>-2.7398368267403737E-6</v>
      </c>
      <c r="ED37" s="26">
        <f t="shared" si="67"/>
        <v>2.3132295979216913E-3</v>
      </c>
      <c r="EE37" s="26">
        <f t="shared" si="68"/>
        <v>0.98404471107842051</v>
      </c>
      <c r="EF37" s="26">
        <f t="shared" si="69"/>
        <v>0.95413277135915475</v>
      </c>
      <c r="EG37" s="26">
        <f t="shared" si="70"/>
        <v>-7.2322573980887483E-4</v>
      </c>
      <c r="EH37" s="26">
        <f t="shared" si="71"/>
        <v>-0.95491227096655817</v>
      </c>
      <c r="EI37" s="26">
        <f t="shared" si="72"/>
        <v>0.95409862308482851</v>
      </c>
      <c r="EM37">
        <f t="shared" si="21"/>
        <v>640.5689979028009</v>
      </c>
      <c r="EW37">
        <f t="shared" si="111"/>
        <v>1.7313355756720976</v>
      </c>
      <c r="EX37">
        <f t="shared" si="73"/>
        <v>2.5834043231510791E-2</v>
      </c>
      <c r="EY37">
        <f t="shared" si="112"/>
        <v>1.0423840157808828</v>
      </c>
      <c r="EZ37">
        <f t="shared" si="113"/>
        <v>1.4294777740206502E-2</v>
      </c>
    </row>
    <row r="38" spans="3:159">
      <c r="C38" s="6">
        <f t="shared" si="74"/>
        <v>952.32210544576776</v>
      </c>
      <c r="D38">
        <v>365</v>
      </c>
      <c r="E38" s="6">
        <f t="shared" si="22"/>
        <v>987.8684886409626</v>
      </c>
      <c r="F38" s="6">
        <f t="shared" si="23"/>
        <v>-622.8684886409626</v>
      </c>
      <c r="G38" s="6">
        <f>Sheet1!D38</f>
        <v>316.79999999999899</v>
      </c>
      <c r="H38" s="6">
        <f>Sheet1!F38</f>
        <v>-660.23888651128732</v>
      </c>
      <c r="I38" s="46">
        <f t="shared" si="24"/>
        <v>0.77531945789053813</v>
      </c>
      <c r="J38" s="6">
        <f t="shared" si="25"/>
        <v>1168.3701235044987</v>
      </c>
      <c r="K38" s="6">
        <f t="shared" si="0"/>
        <v>658.66105272288382</v>
      </c>
      <c r="M38" s="6">
        <f t="shared" si="1"/>
        <v>658.66105272288382</v>
      </c>
      <c r="Q38">
        <f t="shared" si="26"/>
        <v>86.584346447561771</v>
      </c>
      <c r="S38">
        <f t="shared" si="27"/>
        <v>1.1205936333805129</v>
      </c>
      <c r="T38">
        <f t="shared" si="28"/>
        <v>2.7842180555985592E-2</v>
      </c>
      <c r="U38">
        <f t="shared" si="29"/>
        <v>5602.968166902564</v>
      </c>
      <c r="V38">
        <f t="shared" si="75"/>
        <v>31460.666257157896</v>
      </c>
      <c r="W38">
        <f t="shared" si="30"/>
        <v>22749.240659406871</v>
      </c>
      <c r="X38">
        <f t="shared" si="76"/>
        <v>0.88010464612027861</v>
      </c>
      <c r="Y38">
        <f t="shared" si="2"/>
        <v>54.006116207951074</v>
      </c>
      <c r="Z38">
        <f t="shared" si="114"/>
        <v>1.0371267168770006</v>
      </c>
      <c r="AA38">
        <f t="shared" si="77"/>
        <v>49.119717697108662</v>
      </c>
      <c r="AB38">
        <f t="shared" si="31"/>
        <v>55.043242924828071</v>
      </c>
      <c r="AC38">
        <f t="shared" si="3"/>
        <v>1.1205936333805129</v>
      </c>
      <c r="AD38">
        <f t="shared" si="32"/>
        <v>49.119717697108662</v>
      </c>
      <c r="AI38">
        <f t="shared" si="115"/>
        <v>0.72525619050516976</v>
      </c>
      <c r="AJ38">
        <f t="shared" si="116"/>
        <v>0.85741609099538751</v>
      </c>
      <c r="AK38">
        <f t="shared" si="33"/>
        <v>1.2406255630960503</v>
      </c>
      <c r="AL38">
        <f t="shared" si="4"/>
        <v>0</v>
      </c>
      <c r="AM38">
        <f t="shared" si="5"/>
        <v>1.2406255630960503</v>
      </c>
      <c r="AN38">
        <f t="shared" si="78"/>
        <v>1.2406255630960503</v>
      </c>
      <c r="AO38">
        <f t="shared" si="6"/>
        <v>0</v>
      </c>
      <c r="AP38">
        <f t="shared" si="7"/>
        <v>30</v>
      </c>
      <c r="AQ38">
        <f t="shared" si="79"/>
        <v>30</v>
      </c>
      <c r="AS38">
        <f t="shared" si="80"/>
        <v>0.98749783016924109</v>
      </c>
      <c r="AU38">
        <f t="shared" si="34"/>
        <v>0.95294948841748484</v>
      </c>
      <c r="AW38">
        <f t="shared" si="8"/>
        <v>4.1725906991604456</v>
      </c>
      <c r="AX38">
        <f t="shared" si="8"/>
        <v>3.0172046965727217</v>
      </c>
      <c r="AY38">
        <f t="shared" si="81"/>
        <v>7.1897953957331673</v>
      </c>
      <c r="AZ38">
        <f t="shared" si="35"/>
        <v>0.58034901822612339</v>
      </c>
      <c r="BA38">
        <f t="shared" si="82"/>
        <v>0.41965098177387661</v>
      </c>
      <c r="BB38">
        <f t="shared" si="9"/>
        <v>-33.3256272217494</v>
      </c>
      <c r="BC38">
        <f t="shared" si="83"/>
        <v>0.13</v>
      </c>
      <c r="BD38">
        <f t="shared" si="84"/>
        <v>9.147306056569116</v>
      </c>
      <c r="BE38">
        <f t="shared" si="85"/>
        <v>6.6144265720626789</v>
      </c>
      <c r="BF38">
        <f t="shared" si="10"/>
        <v>51.555114672639675</v>
      </c>
      <c r="BG38">
        <f t="shared" si="86"/>
        <v>5.7491559626917498E-3</v>
      </c>
      <c r="BH38">
        <f t="shared" si="87"/>
        <v>2.0641183532565796E-3</v>
      </c>
      <c r="BI38">
        <f t="shared" si="88"/>
        <v>0.94359610334232802</v>
      </c>
      <c r="BJ38">
        <f t="shared" si="89"/>
        <v>2.187501989405457E-3</v>
      </c>
      <c r="BK38">
        <f t="shared" si="36"/>
        <v>3.573331565177891E-2</v>
      </c>
      <c r="BL38">
        <f t="shared" si="37"/>
        <v>199.88790004013708</v>
      </c>
      <c r="BM38">
        <f t="shared" si="90"/>
        <v>1.7876677700152802E-4</v>
      </c>
      <c r="BN38">
        <f t="shared" si="91"/>
        <v>0.22882500528919456</v>
      </c>
      <c r="BO38">
        <f t="shared" si="92"/>
        <v>1.2192134284775231</v>
      </c>
      <c r="BP38">
        <f t="shared" si="93"/>
        <v>0.4332233655002124</v>
      </c>
      <c r="BQ38">
        <f t="shared" si="38"/>
        <v>2.0178096449148108E-4</v>
      </c>
      <c r="BR38">
        <f t="shared" si="94"/>
        <v>1.0745809047378621</v>
      </c>
      <c r="BS38">
        <f t="shared" si="95"/>
        <v>0.98927853955280165</v>
      </c>
      <c r="BT38">
        <f t="shared" si="96"/>
        <v>1.0862268428703821</v>
      </c>
      <c r="BU38">
        <f t="shared" si="39"/>
        <v>0.47057884856497734</v>
      </c>
      <c r="BV38">
        <f t="shared" si="40"/>
        <v>0.47057884856497734</v>
      </c>
      <c r="BW38">
        <f t="shared" si="41"/>
        <v>0.47057884856497734</v>
      </c>
      <c r="BX38">
        <f t="shared" si="11"/>
        <v>204.95647720834233</v>
      </c>
      <c r="BY38">
        <f t="shared" si="12"/>
        <v>5.3778480872358383</v>
      </c>
      <c r="BZ38">
        <f t="shared" si="13"/>
        <v>1585887.159236612</v>
      </c>
      <c r="CA38">
        <f t="shared" si="14"/>
        <v>0.11688241295351469</v>
      </c>
      <c r="CB38">
        <f t="shared" si="15"/>
        <v>895503.00909037655</v>
      </c>
      <c r="CC38">
        <f t="shared" si="97"/>
        <v>1.6187778227438283E-4</v>
      </c>
      <c r="CD38">
        <f t="shared" si="98"/>
        <v>5.6339285840309505E-6</v>
      </c>
      <c r="CE38">
        <f t="shared" si="99"/>
        <v>-3.9192562075849864</v>
      </c>
      <c r="CF38">
        <f t="shared" si="100"/>
        <v>14.941119693933329</v>
      </c>
      <c r="CG38">
        <f t="shared" si="101"/>
        <v>4.4795430035905817E-3</v>
      </c>
      <c r="CH38">
        <f t="shared" si="16"/>
        <v>24.058337374161333</v>
      </c>
      <c r="CI38" s="20">
        <f t="shared" si="17"/>
        <v>113793888560.46962</v>
      </c>
      <c r="CJ38" s="33">
        <f t="shared" si="42"/>
        <v>0.17773191597597401</v>
      </c>
      <c r="CK38" s="33">
        <f t="shared" si="18"/>
        <v>35.546383195194799</v>
      </c>
      <c r="CL38">
        <f t="shared" si="102"/>
        <v>4200</v>
      </c>
      <c r="CM38" s="6">
        <f t="shared" si="19"/>
        <v>987.8684886409626</v>
      </c>
      <c r="CN38" s="20"/>
      <c r="CO38" s="20"/>
      <c r="CP38" s="20"/>
      <c r="CQ38" s="20"/>
      <c r="CR38" s="20"/>
      <c r="CS38" s="20"/>
      <c r="CT38" s="20"/>
      <c r="CU38" s="25">
        <f t="shared" si="20"/>
        <v>0.98749783016924109</v>
      </c>
      <c r="CV38" s="26">
        <v>0.8</v>
      </c>
      <c r="CW38" s="26">
        <f t="shared" si="103"/>
        <v>0.18330428472516538</v>
      </c>
      <c r="CX38" s="26">
        <f t="shared" si="43"/>
        <v>-6.4521521401027293E-2</v>
      </c>
      <c r="CY38" s="26">
        <f t="shared" si="104"/>
        <v>6.6672050344238967E-3</v>
      </c>
      <c r="CZ38" s="26">
        <f t="shared" si="105"/>
        <v>-7.6285940382755702E-6</v>
      </c>
      <c r="DA38" s="26">
        <f t="shared" si="44"/>
        <v>3.5121482622345866E-3</v>
      </c>
      <c r="DB38" s="26">
        <f t="shared" si="45"/>
        <v>0.97606516026028889</v>
      </c>
      <c r="DC38" s="26">
        <f t="shared" si="46"/>
        <v>0.94558139778387074</v>
      </c>
      <c r="DD38" s="26">
        <f t="shared" si="47"/>
        <v>0.14558139778387069</v>
      </c>
      <c r="DE38" s="26">
        <v>0.85</v>
      </c>
      <c r="DF38" s="26">
        <f t="shared" si="48"/>
        <v>0.17252167974133215</v>
      </c>
      <c r="DG38" s="26">
        <f t="shared" si="49"/>
        <v>-6.0726137789202168E-2</v>
      </c>
      <c r="DH38" s="26">
        <f t="shared" si="50"/>
        <v>5.9058978851644212E-3</v>
      </c>
      <c r="DI38" s="26">
        <f t="shared" si="51"/>
        <v>-5.6337790511853288E-6</v>
      </c>
      <c r="DJ38" s="26">
        <f t="shared" si="52"/>
        <v>3.1027044705239076E-3</v>
      </c>
      <c r="DK38" s="26">
        <f t="shared" si="106"/>
        <v>0.97876897066966506</v>
      </c>
      <c r="DL38" s="26">
        <f t="shared" si="107"/>
        <v>0.94822222473592022</v>
      </c>
      <c r="DM38" s="26">
        <f t="shared" si="108"/>
        <v>9.8222224735920238E-2</v>
      </c>
      <c r="DN38" s="26">
        <f t="shared" si="109"/>
        <v>-0.94718346095901029</v>
      </c>
      <c r="DO38" s="26">
        <f t="shared" si="110"/>
        <v>0.95369926079206613</v>
      </c>
      <c r="DP38" s="26">
        <f t="shared" si="53"/>
        <v>0.85</v>
      </c>
      <c r="DQ38" s="26">
        <f t="shared" si="54"/>
        <v>0.17252167974133215</v>
      </c>
      <c r="DR38" s="26">
        <f t="shared" si="55"/>
        <v>-6.0726137789202168E-2</v>
      </c>
      <c r="DS38" s="26">
        <f t="shared" si="56"/>
        <v>5.9058978851644212E-3</v>
      </c>
      <c r="DT38" s="26">
        <f t="shared" si="57"/>
        <v>-5.6337790511853288E-6</v>
      </c>
      <c r="DU38" s="26">
        <f t="shared" si="58"/>
        <v>3.1027044705239076E-3</v>
      </c>
      <c r="DV38" s="26">
        <f t="shared" si="59"/>
        <v>0.97876897066966506</v>
      </c>
      <c r="DW38" s="26">
        <f t="shared" si="60"/>
        <v>0.94822222473592022</v>
      </c>
      <c r="DX38" s="26">
        <f t="shared" si="61"/>
        <v>9.8222224735920238E-2</v>
      </c>
      <c r="DY38" s="26">
        <f t="shared" si="62"/>
        <v>0.95369926079206613</v>
      </c>
      <c r="DZ38" s="26">
        <f t="shared" si="63"/>
        <v>0.15376275709634296</v>
      </c>
      <c r="EA38" s="26">
        <f t="shared" si="64"/>
        <v>-5.4123159409762693E-2</v>
      </c>
      <c r="EB38" s="26">
        <f t="shared" si="65"/>
        <v>4.6913830348442199E-3</v>
      </c>
      <c r="EC38" s="26">
        <f t="shared" si="66"/>
        <v>-3.1683796051010659E-6</v>
      </c>
      <c r="ED38" s="26">
        <f t="shared" si="67"/>
        <v>2.4540025210596423E-3</v>
      </c>
      <c r="EE38" s="26">
        <f t="shared" si="68"/>
        <v>0.98309787855652719</v>
      </c>
      <c r="EF38" s="26">
        <f t="shared" si="69"/>
        <v>0.9529839166771128</v>
      </c>
      <c r="EG38" s="26">
        <f t="shared" si="70"/>
        <v>-7.1534411495333128E-4</v>
      </c>
      <c r="EH38" s="26">
        <f t="shared" si="71"/>
        <v>-0.95408171760509897</v>
      </c>
      <c r="EI38" s="26">
        <f t="shared" si="72"/>
        <v>0.95294948841748484</v>
      </c>
      <c r="EM38">
        <f t="shared" si="21"/>
        <v>658.66105272288382</v>
      </c>
      <c r="EW38">
        <f t="shared" si="111"/>
        <v>1.7823941787392148</v>
      </c>
      <c r="EX38">
        <f t="shared" si="73"/>
        <v>2.6595911801365831E-2</v>
      </c>
      <c r="EY38">
        <f t="shared" si="112"/>
        <v>1.0440715361656645</v>
      </c>
      <c r="EZ38">
        <f t="shared" si="113"/>
        <v>1.4317919623108891E-2</v>
      </c>
    </row>
    <row r="39" spans="3:159">
      <c r="C39" s="6">
        <f t="shared" si="74"/>
        <v>987.8684886409626</v>
      </c>
      <c r="D39">
        <v>366</v>
      </c>
      <c r="E39" s="6">
        <f t="shared" si="22"/>
        <v>1023.7808278929757</v>
      </c>
      <c r="F39" s="6">
        <f t="shared" si="23"/>
        <v>-657.78082789297571</v>
      </c>
      <c r="G39" s="6">
        <f>Sheet1!D39</f>
        <v>316.89999999999901</v>
      </c>
      <c r="H39" s="6">
        <f>Sheet1!F39</f>
        <v>-695.39143865933761</v>
      </c>
      <c r="I39" s="46">
        <f t="shared" si="24"/>
        <v>0.76600021927415773</v>
      </c>
      <c r="J39" s="6">
        <f t="shared" si="25"/>
        <v>1224.7214616156011</v>
      </c>
      <c r="K39" s="6">
        <f t="shared" si="0"/>
        <v>676.9342443204813</v>
      </c>
      <c r="M39" s="6">
        <f t="shared" si="1"/>
        <v>676.9342443204813</v>
      </c>
      <c r="Q39">
        <f t="shared" si="26"/>
        <v>89.442985146384984</v>
      </c>
      <c r="S39">
        <f t="shared" si="27"/>
        <v>1.1219561791172217</v>
      </c>
      <c r="T39">
        <f t="shared" si="28"/>
        <v>2.705788372865419E-2</v>
      </c>
      <c r="U39">
        <f t="shared" si="29"/>
        <v>5609.7808955861083</v>
      </c>
      <c r="V39">
        <f t="shared" si="75"/>
        <v>31498.919728715999</v>
      </c>
      <c r="W39">
        <f t="shared" si="30"/>
        <v>21721.665198644594</v>
      </c>
      <c r="X39">
        <f t="shared" si="76"/>
        <v>0.87977794455469882</v>
      </c>
      <c r="Y39">
        <f t="shared" si="2"/>
        <v>54.006116207951074</v>
      </c>
      <c r="Z39">
        <f t="shared" si="114"/>
        <v>1.0709704321824225</v>
      </c>
      <c r="AA39">
        <f t="shared" si="77"/>
        <v>49.09022978372407</v>
      </c>
      <c r="AB39">
        <f t="shared" si="31"/>
        <v>55.077086640133494</v>
      </c>
      <c r="AC39">
        <f t="shared" si="3"/>
        <v>1.1219561791172217</v>
      </c>
      <c r="AD39">
        <f t="shared" si="32"/>
        <v>49.09022978372407</v>
      </c>
      <c r="AI39">
        <f t="shared" si="115"/>
        <v>0.71959930165412644</v>
      </c>
      <c r="AJ39">
        <f t="shared" si="116"/>
        <v>0.85394241185058894</v>
      </c>
      <c r="AK39">
        <f t="shared" si="33"/>
        <v>1.2282745368274079</v>
      </c>
      <c r="AL39">
        <f t="shared" si="4"/>
        <v>0</v>
      </c>
      <c r="AM39">
        <f t="shared" si="5"/>
        <v>1.2282745368274079</v>
      </c>
      <c r="AN39">
        <f t="shared" si="78"/>
        <v>1.2282745368274079</v>
      </c>
      <c r="AO39">
        <f t="shared" si="6"/>
        <v>0</v>
      </c>
      <c r="AP39">
        <f t="shared" si="7"/>
        <v>30</v>
      </c>
      <c r="AQ39">
        <f t="shared" si="79"/>
        <v>30</v>
      </c>
      <c r="AS39">
        <f t="shared" si="80"/>
        <v>1.0148939195209614</v>
      </c>
      <c r="AU39">
        <f t="shared" si="34"/>
        <v>0.95179838260070526</v>
      </c>
      <c r="AW39">
        <f t="shared" si="8"/>
        <v>4.177664211537115</v>
      </c>
      <c r="AX39">
        <f t="shared" si="8"/>
        <v>2.8809185869520566</v>
      </c>
      <c r="AY39">
        <f t="shared" si="81"/>
        <v>7.0585827984891711</v>
      </c>
      <c r="AZ39">
        <f t="shared" si="35"/>
        <v>0.59185594768843797</v>
      </c>
      <c r="BA39">
        <f t="shared" si="82"/>
        <v>0.40814405231156203</v>
      </c>
      <c r="BB39">
        <f t="shared" si="9"/>
        <v>-32.081617533328853</v>
      </c>
      <c r="BC39">
        <f t="shared" si="83"/>
        <v>0.13</v>
      </c>
      <c r="BD39">
        <f t="shared" si="84"/>
        <v>9.1570535726379738</v>
      </c>
      <c r="BE39">
        <f t="shared" si="85"/>
        <v>6.3147070954805251</v>
      </c>
      <c r="BF39">
        <f t="shared" si="10"/>
        <v>51.539637374945897</v>
      </c>
      <c r="BG39">
        <f t="shared" si="86"/>
        <v>5.6927749148798666E-3</v>
      </c>
      <c r="BH39">
        <f t="shared" si="87"/>
        <v>2.0627037113809684E-3</v>
      </c>
      <c r="BI39">
        <f t="shared" si="88"/>
        <v>0.94413735803699084</v>
      </c>
      <c r="BJ39">
        <f t="shared" si="89"/>
        <v>2.1847495958317461E-3</v>
      </c>
      <c r="BK39">
        <f t="shared" si="36"/>
        <v>3.5726384793825845E-2</v>
      </c>
      <c r="BL39">
        <f t="shared" si="37"/>
        <v>194.570138614576</v>
      </c>
      <c r="BM39">
        <f t="shared" si="90"/>
        <v>1.8361699821058485E-4</v>
      </c>
      <c r="BN39">
        <f t="shared" si="91"/>
        <v>0.23555553702266732</v>
      </c>
      <c r="BO39">
        <f t="shared" si="92"/>
        <v>1.2258041684555954</v>
      </c>
      <c r="BP39">
        <f t="shared" si="93"/>
        <v>0.4383652421112777</v>
      </c>
      <c r="BQ39">
        <f t="shared" si="38"/>
        <v>1.9204094228807302E-4</v>
      </c>
      <c r="BR39">
        <f t="shared" si="94"/>
        <v>1.0752532534293315</v>
      </c>
      <c r="BS39">
        <f t="shared" si="95"/>
        <v>0.9897932343006014</v>
      </c>
      <c r="BT39">
        <f t="shared" si="96"/>
        <v>1.0863412843886704</v>
      </c>
      <c r="BU39">
        <f t="shared" si="39"/>
        <v>0.47621426014651586</v>
      </c>
      <c r="BV39">
        <f t="shared" si="40"/>
        <v>0.47621426014651586</v>
      </c>
      <c r="BW39">
        <f t="shared" si="41"/>
        <v>0.47621426014651586</v>
      </c>
      <c r="BX39">
        <f t="shared" si="11"/>
        <v>205.08249610359741</v>
      </c>
      <c r="BY39">
        <f t="shared" si="12"/>
        <v>5.2838158032870712</v>
      </c>
      <c r="BZ39">
        <f t="shared" si="13"/>
        <v>1586128.3331680037</v>
      </c>
      <c r="CA39">
        <f t="shared" si="14"/>
        <v>0.11939215834573715</v>
      </c>
      <c r="CB39">
        <f t="shared" si="15"/>
        <v>876811.94007684989</v>
      </c>
      <c r="CC39">
        <f t="shared" si="97"/>
        <v>1.6187778227438283E-4</v>
      </c>
      <c r="CD39">
        <f t="shared" si="98"/>
        <v>5.7540274822874837E-6</v>
      </c>
      <c r="CE39">
        <f t="shared" si="99"/>
        <v>-3.9174391777260222</v>
      </c>
      <c r="CF39">
        <f t="shared" si="100"/>
        <v>14.936778903566427</v>
      </c>
      <c r="CG39">
        <f t="shared" si="101"/>
        <v>4.4821469897207361E-3</v>
      </c>
      <c r="CH39">
        <f t="shared" si="16"/>
        <v>24.338128886989452</v>
      </c>
      <c r="CI39" s="20">
        <f t="shared" si="17"/>
        <v>112585335908.71692</v>
      </c>
      <c r="CJ39" s="33">
        <f t="shared" si="42"/>
        <v>0.17956169626006535</v>
      </c>
      <c r="CK39" s="33">
        <f t="shared" si="18"/>
        <v>35.912339252013069</v>
      </c>
      <c r="CL39">
        <f t="shared" si="102"/>
        <v>4400</v>
      </c>
      <c r="CM39" s="6">
        <f t="shared" si="19"/>
        <v>1023.7808278929757</v>
      </c>
      <c r="CN39" s="20"/>
      <c r="CO39" s="20"/>
      <c r="CP39" s="20"/>
      <c r="CQ39" s="20"/>
      <c r="CR39" s="20"/>
      <c r="CS39" s="20"/>
      <c r="CT39" s="20"/>
      <c r="CU39" s="25">
        <f t="shared" si="20"/>
        <v>1.0148939195209614</v>
      </c>
      <c r="CV39" s="26">
        <v>0.8</v>
      </c>
      <c r="CW39" s="26">
        <f t="shared" si="103"/>
        <v>0.18838968381107846</v>
      </c>
      <c r="CX39" s="26">
        <f t="shared" si="43"/>
        <v>-6.6311537856160702E-2</v>
      </c>
      <c r="CY39" s="26">
        <f t="shared" si="104"/>
        <v>7.0422722740384495E-3</v>
      </c>
      <c r="CZ39" s="26">
        <f t="shared" si="105"/>
        <v>-8.747158716124422E-6</v>
      </c>
      <c r="DA39" s="26">
        <f t="shared" si="44"/>
        <v>3.7146622601759607E-3</v>
      </c>
      <c r="DB39" s="26">
        <f t="shared" si="45"/>
        <v>0.974735842746696</v>
      </c>
      <c r="DC39" s="26">
        <f t="shared" si="46"/>
        <v>0.94436029602528582</v>
      </c>
      <c r="DD39" s="26">
        <f t="shared" si="47"/>
        <v>0.14436029602528577</v>
      </c>
      <c r="DE39" s="26">
        <v>0.85</v>
      </c>
      <c r="DF39" s="26">
        <f t="shared" si="48"/>
        <v>0.17730793770454448</v>
      </c>
      <c r="DG39" s="26">
        <f t="shared" si="49"/>
        <v>-6.24108591587395E-2</v>
      </c>
      <c r="DH39" s="26">
        <f t="shared" si="50"/>
        <v>6.2381373776949625E-3</v>
      </c>
      <c r="DI39" s="26">
        <f t="shared" si="51"/>
        <v>-6.4598482086005107E-6</v>
      </c>
      <c r="DJ39" s="26">
        <f t="shared" si="52"/>
        <v>3.2811220507677577E-3</v>
      </c>
      <c r="DK39" s="26">
        <f t="shared" si="106"/>
        <v>0.97758808999466995</v>
      </c>
      <c r="DL39" s="26">
        <f t="shared" si="107"/>
        <v>0.94704132390581353</v>
      </c>
      <c r="DM39" s="26">
        <f t="shared" si="108"/>
        <v>9.7041323905813548E-2</v>
      </c>
      <c r="DN39" s="26">
        <f t="shared" si="109"/>
        <v>-0.94637944238944571</v>
      </c>
      <c r="DO39" s="26">
        <f t="shared" si="110"/>
        <v>0.95253955185332517</v>
      </c>
      <c r="DP39" s="26">
        <f t="shared" si="53"/>
        <v>0.85</v>
      </c>
      <c r="DQ39" s="26">
        <f t="shared" si="54"/>
        <v>0.17730793770454448</v>
      </c>
      <c r="DR39" s="26">
        <f t="shared" si="55"/>
        <v>-6.24108591587395E-2</v>
      </c>
      <c r="DS39" s="26">
        <f t="shared" si="56"/>
        <v>6.2381373776949625E-3</v>
      </c>
      <c r="DT39" s="26">
        <f t="shared" si="57"/>
        <v>-6.4598482086005107E-6</v>
      </c>
      <c r="DU39" s="26">
        <f t="shared" si="58"/>
        <v>3.2811220507677577E-3</v>
      </c>
      <c r="DV39" s="26">
        <f t="shared" si="59"/>
        <v>0.97758808999466995</v>
      </c>
      <c r="DW39" s="26">
        <f t="shared" si="60"/>
        <v>0.94704132390581353</v>
      </c>
      <c r="DX39" s="26">
        <f t="shared" si="61"/>
        <v>9.7041323905813548E-2</v>
      </c>
      <c r="DY39" s="26">
        <f t="shared" si="62"/>
        <v>0.95253955185332517</v>
      </c>
      <c r="DZ39" s="26">
        <f t="shared" si="63"/>
        <v>0.15822098594817174</v>
      </c>
      <c r="EA39" s="26">
        <f t="shared" si="64"/>
        <v>-5.5692417371764148E-2</v>
      </c>
      <c r="EB39" s="26">
        <f t="shared" si="65"/>
        <v>4.9673727511415078E-3</v>
      </c>
      <c r="EC39" s="26">
        <f t="shared" si="66"/>
        <v>-3.655121796303385E-6</v>
      </c>
      <c r="ED39" s="26">
        <f t="shared" si="67"/>
        <v>2.6009312769709322E-3</v>
      </c>
      <c r="EE39" s="26">
        <f t="shared" si="68"/>
        <v>0.98211248753396019</v>
      </c>
      <c r="EF39" s="26">
        <f t="shared" si="69"/>
        <v>0.95183301758750449</v>
      </c>
      <c r="EG39" s="26">
        <f t="shared" si="70"/>
        <v>-7.0653426582067969E-4</v>
      </c>
      <c r="EH39" s="26">
        <f t="shared" si="71"/>
        <v>-0.95326980082236845</v>
      </c>
      <c r="EI39" s="26">
        <f t="shared" si="72"/>
        <v>0.95179838260070526</v>
      </c>
      <c r="EM39">
        <f t="shared" si="21"/>
        <v>676.9342443204813</v>
      </c>
      <c r="EW39">
        <f t="shared" si="111"/>
        <v>1.8340732803828457</v>
      </c>
      <c r="EX39">
        <f t="shared" si="73"/>
        <v>2.7367039111857866E-2</v>
      </c>
      <c r="EY39">
        <f t="shared" si="112"/>
        <v>1.0457979763152263</v>
      </c>
      <c r="EZ39">
        <f t="shared" si="113"/>
        <v>1.4341595233868585E-2</v>
      </c>
    </row>
    <row r="40" spans="3:159">
      <c r="C40" s="6">
        <f t="shared" si="74"/>
        <v>1023.7808278929757</v>
      </c>
      <c r="D40">
        <v>367</v>
      </c>
      <c r="E40" s="6">
        <f t="shared" si="22"/>
        <v>1060.0631415912048</v>
      </c>
      <c r="F40" s="6">
        <f t="shared" si="23"/>
        <v>-693.06314159120484</v>
      </c>
      <c r="G40" s="6">
        <f>Sheet1!D40</f>
        <v>316.99999999999898</v>
      </c>
      <c r="H40" s="6">
        <f>Sheet1!F40</f>
        <v>-730.89738003151331</v>
      </c>
      <c r="I40" s="46">
        <f t="shared" si="24"/>
        <v>0.75668476880615387</v>
      </c>
      <c r="J40" s="6">
        <f t="shared" si="25"/>
        <v>1282.9205658185415</v>
      </c>
      <c r="K40" s="6">
        <f t="shared" si="0"/>
        <v>695.3904139464878</v>
      </c>
      <c r="M40" s="6">
        <f t="shared" si="1"/>
        <v>695.3904139464878</v>
      </c>
      <c r="Q40">
        <f t="shared" si="26"/>
        <v>92.344933872171978</v>
      </c>
      <c r="S40">
        <f t="shared" si="27"/>
        <v>1.1233393682086228</v>
      </c>
      <c r="T40">
        <f t="shared" si="28"/>
        <v>2.6307845627338382E-2</v>
      </c>
      <c r="U40">
        <f t="shared" si="29"/>
        <v>5616.6968410431136</v>
      </c>
      <c r="V40">
        <f t="shared" si="75"/>
        <v>31537.752762457083</v>
      </c>
      <c r="W40">
        <f t="shared" si="30"/>
        <v>20737.825710293619</v>
      </c>
      <c r="X40">
        <f t="shared" si="76"/>
        <v>0.87944629327175183</v>
      </c>
      <c r="Y40">
        <f t="shared" si="2"/>
        <v>54.006116207951074</v>
      </c>
      <c r="Z40">
        <f t="shared" si="114"/>
        <v>1.1053008973277341</v>
      </c>
      <c r="AA40">
        <f t="shared" si="77"/>
        <v>49.060345132534962</v>
      </c>
      <c r="AB40">
        <f t="shared" si="31"/>
        <v>55.111417105278804</v>
      </c>
      <c r="AC40">
        <f t="shared" si="3"/>
        <v>1.1233393682086228</v>
      </c>
      <c r="AD40">
        <f t="shared" si="32"/>
        <v>49.060345132534962</v>
      </c>
      <c r="AI40">
        <f t="shared" si="115"/>
        <v>0.71398746642250088</v>
      </c>
      <c r="AJ40">
        <f t="shared" si="116"/>
        <v>0.85047240380304245</v>
      </c>
      <c r="AK40">
        <f t="shared" si="33"/>
        <v>1.2160508513536639</v>
      </c>
      <c r="AL40">
        <f t="shared" si="4"/>
        <v>0</v>
      </c>
      <c r="AM40">
        <f t="shared" si="5"/>
        <v>1.2160508513536639</v>
      </c>
      <c r="AN40">
        <f t="shared" si="78"/>
        <v>1.2160508513536639</v>
      </c>
      <c r="AO40">
        <f t="shared" si="6"/>
        <v>0</v>
      </c>
      <c r="AP40">
        <f t="shared" si="7"/>
        <v>30</v>
      </c>
      <c r="AQ40">
        <f t="shared" si="79"/>
        <v>30</v>
      </c>
      <c r="AS40">
        <f t="shared" si="80"/>
        <v>1.0425643387503565</v>
      </c>
      <c r="AU40">
        <f t="shared" si="34"/>
        <v>0.95064558620012152</v>
      </c>
      <c r="AW40">
        <f t="shared" si="8"/>
        <v>4.1828145905559113</v>
      </c>
      <c r="AX40">
        <f t="shared" si="8"/>
        <v>2.7504331272671063</v>
      </c>
      <c r="AY40">
        <f t="shared" si="81"/>
        <v>6.9332477178230176</v>
      </c>
      <c r="AZ40">
        <f t="shared" si="35"/>
        <v>0.60329801570529784</v>
      </c>
      <c r="BA40">
        <f t="shared" si="82"/>
        <v>0.39670198429470216</v>
      </c>
      <c r="BB40">
        <f t="shared" si="9"/>
        <v>-30.914727374170905</v>
      </c>
      <c r="BC40">
        <f t="shared" si="83"/>
        <v>0.13</v>
      </c>
      <c r="BD40">
        <f t="shared" si="84"/>
        <v>9.1669470558212609</v>
      </c>
      <c r="BE40">
        <f t="shared" si="85"/>
        <v>6.0277773045836947</v>
      </c>
      <c r="BF40">
        <f t="shared" si="10"/>
        <v>51.523947098315851</v>
      </c>
      <c r="BG40">
        <f t="shared" si="86"/>
        <v>5.6369789966120984E-3</v>
      </c>
      <c r="BH40">
        <f t="shared" si="87"/>
        <v>2.0613001275582754E-3</v>
      </c>
      <c r="BI40">
        <f t="shared" si="88"/>
        <v>0.944673237153975</v>
      </c>
      <c r="BJ40">
        <f t="shared" si="89"/>
        <v>2.1820244783988712E-3</v>
      </c>
      <c r="BK40">
        <f t="shared" si="36"/>
        <v>3.5720373407480688E-2</v>
      </c>
      <c r="BL40">
        <f t="shared" si="37"/>
        <v>189.37875126126801</v>
      </c>
      <c r="BM40">
        <f t="shared" si="90"/>
        <v>1.8861869755493665E-4</v>
      </c>
      <c r="BN40">
        <f t="shared" si="91"/>
        <v>0.24253221779216647</v>
      </c>
      <c r="BO40">
        <f t="shared" si="92"/>
        <v>1.2326363301331102</v>
      </c>
      <c r="BP40">
        <f t="shared" si="93"/>
        <v>0.44357517971200083</v>
      </c>
      <c r="BQ40">
        <f t="shared" si="38"/>
        <v>1.8274912591668391E-4</v>
      </c>
      <c r="BR40">
        <f t="shared" si="94"/>
        <v>1.0758950741964559</v>
      </c>
      <c r="BS40">
        <f t="shared" si="95"/>
        <v>0.99028451195486478</v>
      </c>
      <c r="BT40">
        <f t="shared" si="96"/>
        <v>1.0864504707567244</v>
      </c>
      <c r="BU40">
        <f t="shared" si="39"/>
        <v>0.48192246281410195</v>
      </c>
      <c r="BV40">
        <f t="shared" si="40"/>
        <v>0.48192246281410195</v>
      </c>
      <c r="BW40">
        <f t="shared" si="41"/>
        <v>0.48192246281410195</v>
      </c>
      <c r="BX40">
        <f t="shared" si="11"/>
        <v>205.21032743807592</v>
      </c>
      <c r="BY40">
        <f t="shared" si="12"/>
        <v>5.1883621336783659</v>
      </c>
      <c r="BZ40">
        <f t="shared" si="13"/>
        <v>1586372.4555806958</v>
      </c>
      <c r="CA40">
        <f t="shared" si="14"/>
        <v>0.1219816033315889</v>
      </c>
      <c r="CB40">
        <f t="shared" si="15"/>
        <v>858330.92211218853</v>
      </c>
      <c r="CC40">
        <f t="shared" si="97"/>
        <v>1.6187778227438283E-4</v>
      </c>
      <c r="CD40">
        <f t="shared" si="98"/>
        <v>5.8779194248119669E-6</v>
      </c>
      <c r="CE40">
        <f t="shared" si="99"/>
        <v>-3.9155767123744427</v>
      </c>
      <c r="CF40">
        <f t="shared" si="100"/>
        <v>14.932315993317529</v>
      </c>
      <c r="CG40">
        <f t="shared" si="101"/>
        <v>4.484826602048398E-3</v>
      </c>
      <c r="CH40">
        <f t="shared" si="16"/>
        <v>24.620573474530882</v>
      </c>
      <c r="CI40" s="20">
        <f t="shared" si="17"/>
        <v>111394586736.82462</v>
      </c>
      <c r="CJ40" s="33">
        <f t="shared" si="42"/>
        <v>0.18141156849114531</v>
      </c>
      <c r="CK40" s="33">
        <f t="shared" si="18"/>
        <v>36.282313698229061</v>
      </c>
      <c r="CL40">
        <f t="shared" si="102"/>
        <v>4600</v>
      </c>
      <c r="CM40" s="6">
        <f t="shared" si="19"/>
        <v>1060.0631415912048</v>
      </c>
      <c r="CN40" s="20"/>
      <c r="CO40" s="20"/>
      <c r="CP40" s="20"/>
      <c r="CQ40" s="20"/>
      <c r="CR40" s="20"/>
      <c r="CS40" s="20"/>
      <c r="CT40" s="20"/>
      <c r="CU40" s="25">
        <f t="shared" si="20"/>
        <v>1.0425643387503565</v>
      </c>
      <c r="CV40" s="26">
        <v>0.8</v>
      </c>
      <c r="CW40" s="26">
        <f t="shared" si="103"/>
        <v>0.19352600538053491</v>
      </c>
      <c r="CX40" s="26">
        <f t="shared" si="43"/>
        <v>-6.8119478584677373E-2</v>
      </c>
      <c r="CY40" s="26">
        <f t="shared" si="104"/>
        <v>7.4315130082794126E-3</v>
      </c>
      <c r="CZ40" s="26">
        <f t="shared" si="105"/>
        <v>-1.0006405133744415E-5</v>
      </c>
      <c r="DA40" s="26">
        <f t="shared" si="44"/>
        <v>3.9253850788240376E-3</v>
      </c>
      <c r="DB40" s="26">
        <f t="shared" si="45"/>
        <v>0.97335820567287246</v>
      </c>
      <c r="DC40" s="26">
        <f t="shared" si="46"/>
        <v>0.94314284660563497</v>
      </c>
      <c r="DD40" s="26">
        <f t="shared" si="47"/>
        <v>0.14314284660563492</v>
      </c>
      <c r="DE40" s="26">
        <v>0.85</v>
      </c>
      <c r="DF40" s="26">
        <f t="shared" si="48"/>
        <v>0.1821421227110917</v>
      </c>
      <c r="DG40" s="26">
        <f t="shared" si="49"/>
        <v>-6.4112450432637538E-2</v>
      </c>
      <c r="DH40" s="26">
        <f t="shared" si="50"/>
        <v>6.5829319381298613E-3</v>
      </c>
      <c r="DI40" s="26">
        <f t="shared" si="51"/>
        <v>-7.3898119807284744E-6</v>
      </c>
      <c r="DJ40" s="26">
        <f t="shared" si="52"/>
        <v>3.4667181458454535E-3</v>
      </c>
      <c r="DK40" s="26">
        <f t="shared" si="106"/>
        <v>0.97636409125300605</v>
      </c>
      <c r="DL40" s="26">
        <f t="shared" si="107"/>
        <v>0.94586265042957163</v>
      </c>
      <c r="DM40" s="26">
        <f t="shared" si="108"/>
        <v>9.586265042957165E-2</v>
      </c>
      <c r="DN40" s="26">
        <f t="shared" si="109"/>
        <v>-0.94560392352126665</v>
      </c>
      <c r="DO40" s="26">
        <f t="shared" si="110"/>
        <v>0.95137717076362749</v>
      </c>
      <c r="DP40" s="26">
        <f t="shared" si="53"/>
        <v>0.85</v>
      </c>
      <c r="DQ40" s="26">
        <f t="shared" si="54"/>
        <v>0.1821421227110917</v>
      </c>
      <c r="DR40" s="26">
        <f t="shared" si="55"/>
        <v>-6.4112450432637538E-2</v>
      </c>
      <c r="DS40" s="26">
        <f t="shared" si="56"/>
        <v>6.5829319381298613E-3</v>
      </c>
      <c r="DT40" s="26">
        <f t="shared" si="57"/>
        <v>-7.3898119807284744E-6</v>
      </c>
      <c r="DU40" s="26">
        <f t="shared" si="58"/>
        <v>3.4667181458454535E-3</v>
      </c>
      <c r="DV40" s="26">
        <f t="shared" si="59"/>
        <v>0.97636409125300605</v>
      </c>
      <c r="DW40" s="26">
        <f t="shared" si="60"/>
        <v>0.94586265042957163</v>
      </c>
      <c r="DX40" s="26">
        <f t="shared" si="61"/>
        <v>9.586265042957165E-2</v>
      </c>
      <c r="DY40" s="26">
        <f t="shared" si="62"/>
        <v>0.95137717076362749</v>
      </c>
      <c r="DZ40" s="26">
        <f t="shared" si="63"/>
        <v>0.16273336071345951</v>
      </c>
      <c r="EA40" s="26">
        <f t="shared" si="64"/>
        <v>-5.7280734226574689E-2</v>
      </c>
      <c r="EB40" s="26">
        <f t="shared" si="65"/>
        <v>5.2547464389307462E-3</v>
      </c>
      <c r="EC40" s="26">
        <f t="shared" si="66"/>
        <v>-4.2069213028040002E-6</v>
      </c>
      <c r="ED40" s="26">
        <f t="shared" si="67"/>
        <v>2.7542230782188508E-3</v>
      </c>
      <c r="EE40" s="26">
        <f t="shared" si="68"/>
        <v>0.98108750091462793</v>
      </c>
      <c r="EF40" s="26">
        <f t="shared" si="69"/>
        <v>0.95068035297042996</v>
      </c>
      <c r="EG40" s="26">
        <f t="shared" si="70"/>
        <v>-6.968177931975239E-4</v>
      </c>
      <c r="EH40" s="26">
        <f t="shared" si="71"/>
        <v>-0.95247744137492885</v>
      </c>
      <c r="EI40" s="26">
        <f t="shared" si="72"/>
        <v>0.95064558620012152</v>
      </c>
      <c r="EM40">
        <f t="shared" si="21"/>
        <v>695.3904139464878</v>
      </c>
      <c r="EW40">
        <f t="shared" si="111"/>
        <v>1.886380033109055</v>
      </c>
      <c r="EX40">
        <f t="shared" si="73"/>
        <v>2.8147531888773322E-2</v>
      </c>
      <c r="EY40">
        <f t="shared" si="112"/>
        <v>1.0475640195112008</v>
      </c>
      <c r="EZ40">
        <f t="shared" si="113"/>
        <v>1.4365813942697448E-2</v>
      </c>
    </row>
    <row r="41" spans="3:159">
      <c r="C41" s="6">
        <f t="shared" si="74"/>
        <v>1060.0631415912048</v>
      </c>
      <c r="D41">
        <v>368</v>
      </c>
      <c r="E41" s="6">
        <f t="shared" si="22"/>
        <v>1096.7198012452272</v>
      </c>
      <c r="F41" s="6">
        <f t="shared" si="23"/>
        <v>-728.71980124522725</v>
      </c>
      <c r="G41" s="6">
        <f>Sheet1!D41</f>
        <v>317.099999999999</v>
      </c>
      <c r="H41" s="6">
        <f>Sheet1!F41</f>
        <v>-766.76039872745946</v>
      </c>
      <c r="I41" s="46">
        <f t="shared" si="24"/>
        <v>0.74735947902222921</v>
      </c>
      <c r="J41" s="6">
        <f t="shared" si="25"/>
        <v>1343.0592876651699</v>
      </c>
      <c r="K41" s="6">
        <f t="shared" si="0"/>
        <v>714.03157079560242</v>
      </c>
      <c r="M41" s="6">
        <f t="shared" si="1"/>
        <v>714.03157079560242</v>
      </c>
      <c r="Q41">
        <f t="shared" si="26"/>
        <v>95.290625825258545</v>
      </c>
      <c r="S41">
        <f t="shared" si="27"/>
        <v>1.1247434071359581</v>
      </c>
      <c r="T41">
        <f t="shared" si="28"/>
        <v>2.5589921953661183E-2</v>
      </c>
      <c r="U41">
        <f t="shared" si="29"/>
        <v>5623.7170356797906</v>
      </c>
      <c r="V41">
        <f t="shared" si="75"/>
        <v>31577.171155342025</v>
      </c>
      <c r="W41">
        <f t="shared" si="30"/>
        <v>19795.004053156994</v>
      </c>
      <c r="X41">
        <f t="shared" si="76"/>
        <v>0.87910964276282766</v>
      </c>
      <c r="Y41">
        <f t="shared" si="2"/>
        <v>54.006116207951074</v>
      </c>
      <c r="Z41">
        <f t="shared" si="114"/>
        <v>1.1401220582595737</v>
      </c>
      <c r="AA41">
        <f t="shared" si="77"/>
        <v>49.030061360070377</v>
      </c>
      <c r="AB41">
        <f t="shared" si="31"/>
        <v>55.146238266210645</v>
      </c>
      <c r="AC41">
        <f t="shared" si="3"/>
        <v>1.1247434071359581</v>
      </c>
      <c r="AD41">
        <f t="shared" si="32"/>
        <v>49.030061360070377</v>
      </c>
      <c r="AI41">
        <f t="shared" si="115"/>
        <v>0.70842072134925815</v>
      </c>
      <c r="AJ41">
        <f t="shared" si="116"/>
        <v>0.84700649027749464</v>
      </c>
      <c r="AK41">
        <f t="shared" si="33"/>
        <v>1.2039541549385606</v>
      </c>
      <c r="AL41">
        <f t="shared" si="4"/>
        <v>0</v>
      </c>
      <c r="AM41">
        <f t="shared" si="5"/>
        <v>1.2039541549385606</v>
      </c>
      <c r="AN41">
        <f t="shared" si="78"/>
        <v>1.2039541549385606</v>
      </c>
      <c r="AO41">
        <f t="shared" si="6"/>
        <v>0</v>
      </c>
      <c r="AP41">
        <f t="shared" si="7"/>
        <v>30</v>
      </c>
      <c r="AQ41">
        <f t="shared" si="79"/>
        <v>30</v>
      </c>
      <c r="AS41">
        <f t="shared" si="80"/>
        <v>1.070512100143332</v>
      </c>
      <c r="AU41">
        <f t="shared" si="34"/>
        <v>0.94949138272238431</v>
      </c>
      <c r="AW41">
        <f t="shared" si="8"/>
        <v>4.1880426050608532</v>
      </c>
      <c r="AX41">
        <f t="shared" si="8"/>
        <v>2.6253878136879556</v>
      </c>
      <c r="AY41">
        <f t="shared" si="81"/>
        <v>6.8134304187488084</v>
      </c>
      <c r="AZ41">
        <f t="shared" si="35"/>
        <v>0.61467459820774528</v>
      </c>
      <c r="BA41">
        <f t="shared" si="82"/>
        <v>0.38532540179225472</v>
      </c>
      <c r="BB41">
        <f t="shared" si="9"/>
        <v>-29.818753790930941</v>
      </c>
      <c r="BC41">
        <f t="shared" si="83"/>
        <v>0.13</v>
      </c>
      <c r="BD41">
        <f t="shared" si="84"/>
        <v>9.1769879055158956</v>
      </c>
      <c r="BE41">
        <f t="shared" si="85"/>
        <v>5.7528431502556572</v>
      </c>
      <c r="BF41">
        <f t="shared" si="10"/>
        <v>51.508042396152085</v>
      </c>
      <c r="BG41">
        <f t="shared" si="86"/>
        <v>5.5817665783961497E-3</v>
      </c>
      <c r="BH41">
        <f t="shared" si="87"/>
        <v>2.0599076689129595E-3</v>
      </c>
      <c r="BI41">
        <f t="shared" si="88"/>
        <v>0.94520374850707722</v>
      </c>
      <c r="BJ41">
        <f t="shared" si="89"/>
        <v>2.1793265972194099E-3</v>
      </c>
      <c r="BK41">
        <f t="shared" si="36"/>
        <v>3.5715285599951165E-2</v>
      </c>
      <c r="BL41">
        <f t="shared" si="37"/>
        <v>184.30589852097501</v>
      </c>
      <c r="BM41">
        <f t="shared" si="90"/>
        <v>1.9378265094367869E-4</v>
      </c>
      <c r="BN41">
        <f t="shared" si="91"/>
        <v>0.2497735151033085</v>
      </c>
      <c r="BO41">
        <f t="shared" si="92"/>
        <v>1.2397280350985165</v>
      </c>
      <c r="BP41">
        <f t="shared" si="93"/>
        <v>0.44885904558858097</v>
      </c>
      <c r="BQ41">
        <f t="shared" si="38"/>
        <v>1.7387741420617738E-4</v>
      </c>
      <c r="BR41">
        <f t="shared" si="94"/>
        <v>1.0765082517723275</v>
      </c>
      <c r="BS41">
        <f t="shared" si="95"/>
        <v>0.99075382166041848</v>
      </c>
      <c r="BT41">
        <f t="shared" si="96"/>
        <v>1.0865547305870513</v>
      </c>
      <c r="BU41">
        <f t="shared" si="39"/>
        <v>0.48770991935106156</v>
      </c>
      <c r="BV41">
        <f t="shared" si="40"/>
        <v>0.48770991935106156</v>
      </c>
      <c r="BW41">
        <f t="shared" si="41"/>
        <v>0.48770991935106156</v>
      </c>
      <c r="BX41">
        <f t="shared" si="11"/>
        <v>205.33998590472262</v>
      </c>
      <c r="BY41">
        <f t="shared" si="12"/>
        <v>5.0914723907846922</v>
      </c>
      <c r="BZ41">
        <f t="shared" si="13"/>
        <v>1586619.5265147979</v>
      </c>
      <c r="CA41">
        <f t="shared" si="14"/>
        <v>0.12465684776595531</v>
      </c>
      <c r="CB41">
        <f t="shared" si="15"/>
        <v>840041.20613240486</v>
      </c>
      <c r="CC41">
        <f t="shared" si="97"/>
        <v>1.6187778227438283E-4</v>
      </c>
      <c r="CD41">
        <f t="shared" si="98"/>
        <v>6.0058958574524859E-6</v>
      </c>
      <c r="CE41">
        <f t="shared" si="99"/>
        <v>-3.9136653624218227</v>
      </c>
      <c r="CF41">
        <f t="shared" si="100"/>
        <v>14.927721792505947</v>
      </c>
      <c r="CG41">
        <f t="shared" si="101"/>
        <v>4.4875875544436675E-3</v>
      </c>
      <c r="CH41">
        <f t="shared" si="16"/>
        <v>24.905942704295335</v>
      </c>
      <c r="CI41" s="20">
        <f t="shared" si="17"/>
        <v>110220357040.51857</v>
      </c>
      <c r="CJ41" s="33">
        <f t="shared" si="42"/>
        <v>0.18328329827011217</v>
      </c>
      <c r="CK41" s="33">
        <f t="shared" si="18"/>
        <v>36.656659654022434</v>
      </c>
      <c r="CL41">
        <f t="shared" si="102"/>
        <v>4800</v>
      </c>
      <c r="CM41" s="6">
        <f t="shared" si="19"/>
        <v>1096.7198012452272</v>
      </c>
      <c r="CN41" s="20"/>
      <c r="CO41" s="20"/>
      <c r="CP41" s="20"/>
      <c r="CQ41" s="20"/>
      <c r="CR41" s="20"/>
      <c r="CS41" s="20"/>
      <c r="CT41" s="20"/>
      <c r="CU41" s="25">
        <f t="shared" si="20"/>
        <v>1.070512100143332</v>
      </c>
      <c r="CV41" s="26">
        <v>0.8</v>
      </c>
      <c r="CW41" s="26">
        <f t="shared" si="103"/>
        <v>0.19871380858910601</v>
      </c>
      <c r="CX41" s="26">
        <f t="shared" si="43"/>
        <v>-6.9945540404497908E-2</v>
      </c>
      <c r="CY41" s="26">
        <f t="shared" si="104"/>
        <v>7.8352827270600153E-3</v>
      </c>
      <c r="CZ41" s="26">
        <f t="shared" si="105"/>
        <v>-1.1421460885743715E-5</v>
      </c>
      <c r="DA41" s="26">
        <f t="shared" si="44"/>
        <v>4.1445718251260947E-3</v>
      </c>
      <c r="DB41" s="26">
        <f t="shared" si="45"/>
        <v>0.97193120367473895</v>
      </c>
      <c r="DC41" s="26">
        <f t="shared" si="46"/>
        <v>0.94192940246615897</v>
      </c>
      <c r="DD41" s="26">
        <f t="shared" si="47"/>
        <v>0.14192940246615893</v>
      </c>
      <c r="DE41" s="26">
        <v>0.85</v>
      </c>
      <c r="DF41" s="26">
        <f t="shared" si="48"/>
        <v>0.18702476102504098</v>
      </c>
      <c r="DG41" s="26">
        <f t="shared" si="49"/>
        <v>-6.5831096851292167E-2</v>
      </c>
      <c r="DH41" s="26">
        <f t="shared" si="50"/>
        <v>6.940596464108527E-3</v>
      </c>
      <c r="DI41" s="26">
        <f t="shared" si="51"/>
        <v>-8.434842219835947E-6</v>
      </c>
      <c r="DJ41" s="26">
        <f t="shared" si="52"/>
        <v>3.6597114227183156E-3</v>
      </c>
      <c r="DK41" s="26">
        <f t="shared" si="106"/>
        <v>0.97509602432021081</v>
      </c>
      <c r="DL41" s="26">
        <f t="shared" si="107"/>
        <v>0.94468650451348801</v>
      </c>
      <c r="DM41" s="26">
        <f t="shared" si="108"/>
        <v>9.4686504513488035E-2</v>
      </c>
      <c r="DN41" s="26">
        <f t="shared" si="109"/>
        <v>-0.94485795905341907</v>
      </c>
      <c r="DO41" s="26">
        <f t="shared" si="110"/>
        <v>0.95021242199022926</v>
      </c>
      <c r="DP41" s="26">
        <f t="shared" si="53"/>
        <v>0.85</v>
      </c>
      <c r="DQ41" s="26">
        <f t="shared" si="54"/>
        <v>0.18702476102504098</v>
      </c>
      <c r="DR41" s="26">
        <f t="shared" si="55"/>
        <v>-6.5831096851292167E-2</v>
      </c>
      <c r="DS41" s="26">
        <f t="shared" si="56"/>
        <v>6.940596464108527E-3</v>
      </c>
      <c r="DT41" s="26">
        <f t="shared" si="57"/>
        <v>-8.434842219835947E-6</v>
      </c>
      <c r="DU41" s="26">
        <f t="shared" si="58"/>
        <v>3.6597114227183156E-3</v>
      </c>
      <c r="DV41" s="26">
        <f t="shared" si="59"/>
        <v>0.97509602432021081</v>
      </c>
      <c r="DW41" s="26">
        <f t="shared" si="60"/>
        <v>0.94468650451348801</v>
      </c>
      <c r="DX41" s="26">
        <f t="shared" si="61"/>
        <v>9.4686504513488035E-2</v>
      </c>
      <c r="DY41" s="26">
        <f t="shared" si="62"/>
        <v>0.95021242199022926</v>
      </c>
      <c r="DZ41" s="26">
        <f t="shared" si="63"/>
        <v>0.16730053532484704</v>
      </c>
      <c r="EA41" s="26">
        <f t="shared" si="64"/>
        <v>-5.8888340152822918E-2</v>
      </c>
      <c r="EB41" s="26">
        <f t="shared" si="65"/>
        <v>5.553838399601229E-3</v>
      </c>
      <c r="EC41" s="26">
        <f t="shared" si="66"/>
        <v>-4.8313452538922615E-6</v>
      </c>
      <c r="ED41" s="26">
        <f t="shared" si="67"/>
        <v>2.9140934847361548E-3</v>
      </c>
      <c r="EE41" s="26">
        <f t="shared" si="68"/>
        <v>0.98002185432404898</v>
      </c>
      <c r="EF41" s="26">
        <f t="shared" si="69"/>
        <v>0.94952620489261685</v>
      </c>
      <c r="EG41" s="26">
        <f t="shared" si="70"/>
        <v>-6.8621709761240712E-4</v>
      </c>
      <c r="EH41" s="26">
        <f t="shared" si="71"/>
        <v>-0.95170558416799156</v>
      </c>
      <c r="EI41" s="26">
        <f t="shared" si="72"/>
        <v>0.94949138272238431</v>
      </c>
      <c r="EM41">
        <f t="shared" si="21"/>
        <v>714.03157079560242</v>
      </c>
      <c r="EW41">
        <f t="shared" si="111"/>
        <v>1.9393220172042158</v>
      </c>
      <c r="EX41">
        <f t="shared" si="73"/>
        <v>2.89375032410026E-2</v>
      </c>
      <c r="EY41">
        <f t="shared" si="112"/>
        <v>1.0493703794863685</v>
      </c>
      <c r="EZ41">
        <f t="shared" si="113"/>
        <v>1.4390585537400465E-2</v>
      </c>
    </row>
    <row r="42" spans="3:159">
      <c r="C42" s="6">
        <f t="shared" si="74"/>
        <v>1096.7198012452272</v>
      </c>
      <c r="D42">
        <v>369</v>
      </c>
      <c r="E42" s="6">
        <f t="shared" si="22"/>
        <v>1133.7555511651917</v>
      </c>
      <c r="F42" s="6">
        <f t="shared" si="23"/>
        <v>-764.75555116519172</v>
      </c>
      <c r="G42" s="6">
        <f>Sheet1!D42</f>
        <v>317.19999999999902</v>
      </c>
      <c r="H42" s="6">
        <f>Sheet1!F42</f>
        <v>-802.98449991808195</v>
      </c>
      <c r="I42" s="46">
        <f t="shared" si="24"/>
        <v>0.73801059368512567</v>
      </c>
      <c r="J42" s="6">
        <f t="shared" si="25"/>
        <v>1405.2392595836868</v>
      </c>
      <c r="K42" s="6">
        <f t="shared" si="0"/>
        <v>732.85990062261362</v>
      </c>
      <c r="M42" s="6">
        <f t="shared" si="1"/>
        <v>732.85990062261362</v>
      </c>
      <c r="Q42">
        <f t="shared" si="26"/>
        <v>98.280529354893773</v>
      </c>
      <c r="S42">
        <f t="shared" si="27"/>
        <v>1.1261685191339006</v>
      </c>
      <c r="T42">
        <f t="shared" si="28"/>
        <v>2.4902139005858772E-2</v>
      </c>
      <c r="U42">
        <f t="shared" si="29"/>
        <v>5630.8425956695028</v>
      </c>
      <c r="V42">
        <f t="shared" si="75"/>
        <v>31617.181174684258</v>
      </c>
      <c r="W42">
        <f t="shared" si="30"/>
        <v>18890.696739498726</v>
      </c>
      <c r="X42">
        <f t="shared" si="76"/>
        <v>0.87876793950229781</v>
      </c>
      <c r="Y42">
        <f t="shared" si="2"/>
        <v>54.006116207951074</v>
      </c>
      <c r="Z42">
        <f t="shared" si="114"/>
        <v>1.1754382423145173</v>
      </c>
      <c r="AA42">
        <f t="shared" si="77"/>
        <v>48.999375770780667</v>
      </c>
      <c r="AB42">
        <f t="shared" si="31"/>
        <v>55.181554450265594</v>
      </c>
      <c r="AC42">
        <f t="shared" si="3"/>
        <v>1.1261685191339006</v>
      </c>
      <c r="AD42">
        <f t="shared" si="32"/>
        <v>48.999375770780667</v>
      </c>
      <c r="AI42">
        <f t="shared" si="115"/>
        <v>0.70289902271739213</v>
      </c>
      <c r="AJ42">
        <f t="shared" si="116"/>
        <v>0.84354504695090582</v>
      </c>
      <c r="AK42">
        <f t="shared" si="33"/>
        <v>1.191983915194015</v>
      </c>
      <c r="AL42">
        <f t="shared" si="4"/>
        <v>0</v>
      </c>
      <c r="AM42">
        <f t="shared" si="5"/>
        <v>1.191983915194015</v>
      </c>
      <c r="AN42">
        <f t="shared" si="78"/>
        <v>1.191983915194015</v>
      </c>
      <c r="AO42">
        <f t="shared" si="6"/>
        <v>0</v>
      </c>
      <c r="AP42">
        <f t="shared" si="7"/>
        <v>30</v>
      </c>
      <c r="AQ42">
        <f t="shared" si="79"/>
        <v>30</v>
      </c>
      <c r="AS42">
        <f t="shared" si="80"/>
        <v>1.0987404806935737</v>
      </c>
      <c r="AU42">
        <f t="shared" si="34"/>
        <v>0.94833605888194605</v>
      </c>
      <c r="AW42">
        <f t="shared" si="8"/>
        <v>4.1933490862782579</v>
      </c>
      <c r="AX42">
        <f t="shared" si="8"/>
        <v>2.5054506116175843</v>
      </c>
      <c r="AY42">
        <f t="shared" si="81"/>
        <v>6.6987996978958417</v>
      </c>
      <c r="AZ42">
        <f t="shared" si="35"/>
        <v>0.62598514291977259</v>
      </c>
      <c r="BA42">
        <f t="shared" si="82"/>
        <v>0.37401485708022741</v>
      </c>
      <c r="BB42">
        <f t="shared" si="9"/>
        <v>-28.788104632989075</v>
      </c>
      <c r="BC42">
        <f t="shared" si="83"/>
        <v>0.13</v>
      </c>
      <c r="BD42">
        <f t="shared" si="84"/>
        <v>9.1871776386957151</v>
      </c>
      <c r="BE42">
        <f t="shared" si="85"/>
        <v>5.4891732980758974</v>
      </c>
      <c r="BF42">
        <f t="shared" si="10"/>
        <v>51.491921653426182</v>
      </c>
      <c r="BG42">
        <f t="shared" si="86"/>
        <v>5.5271352052753669E-3</v>
      </c>
      <c r="BH42">
        <f t="shared" si="87"/>
        <v>2.0585263803919269E-3</v>
      </c>
      <c r="BI42">
        <f t="shared" si="88"/>
        <v>0.94572890797145182</v>
      </c>
      <c r="BJ42">
        <f t="shared" si="89"/>
        <v>2.1766558715090758E-3</v>
      </c>
      <c r="BK42">
        <f t="shared" si="36"/>
        <v>3.5711125277564072E-2</v>
      </c>
      <c r="BL42">
        <f t="shared" si="37"/>
        <v>179.34419538025466</v>
      </c>
      <c r="BM42">
        <f t="shared" si="90"/>
        <v>1.9912060829093203E-4</v>
      </c>
      <c r="BN42">
        <f t="shared" si="91"/>
        <v>0.25729970858492429</v>
      </c>
      <c r="BO42">
        <f t="shared" si="92"/>
        <v>1.2470991843600248</v>
      </c>
      <c r="BP42">
        <f t="shared" si="93"/>
        <v>0.45422302952817861</v>
      </c>
      <c r="BQ42">
        <f t="shared" si="38"/>
        <v>1.6539992265484339E-4</v>
      </c>
      <c r="BR42">
        <f t="shared" si="94"/>
        <v>1.0770945247528105</v>
      </c>
      <c r="BS42">
        <f t="shared" si="95"/>
        <v>0.99120249989860365</v>
      </c>
      <c r="BT42">
        <f t="shared" si="96"/>
        <v>1.0866543666536286</v>
      </c>
      <c r="BU42">
        <f t="shared" si="39"/>
        <v>0.49358343847143538</v>
      </c>
      <c r="BV42">
        <f t="shared" si="40"/>
        <v>0.49358343847143538</v>
      </c>
      <c r="BW42">
        <f t="shared" si="41"/>
        <v>0.49358343847143538</v>
      </c>
      <c r="BX42">
        <f t="shared" si="11"/>
        <v>205.4714876166081</v>
      </c>
      <c r="BY42">
        <f t="shared" si="12"/>
        <v>4.9931307220617667</v>
      </c>
      <c r="BZ42">
        <f t="shared" si="13"/>
        <v>1586869.5479346365</v>
      </c>
      <c r="CA42">
        <f t="shared" si="14"/>
        <v>0.12742454400021119</v>
      </c>
      <c r="CB42">
        <f t="shared" si="15"/>
        <v>821924.77897752915</v>
      </c>
      <c r="CC42">
        <f t="shared" si="97"/>
        <v>1.6187778227438283E-4</v>
      </c>
      <c r="CD42">
        <f t="shared" si="98"/>
        <v>6.1382746074114074E-6</v>
      </c>
      <c r="CE42">
        <f t="shared" si="99"/>
        <v>-3.9117014064042794</v>
      </c>
      <c r="CF42">
        <f t="shared" si="100"/>
        <v>14.922986359882136</v>
      </c>
      <c r="CG42">
        <f t="shared" si="101"/>
        <v>4.4904360513431862E-3</v>
      </c>
      <c r="CH42">
        <f t="shared" si="16"/>
        <v>25.194521619688182</v>
      </c>
      <c r="CI42" s="20">
        <f t="shared" si="17"/>
        <v>109061414260.73358</v>
      </c>
      <c r="CJ42" s="33">
        <f t="shared" si="42"/>
        <v>0.18517874959982261</v>
      </c>
      <c r="CK42" s="33">
        <f t="shared" si="18"/>
        <v>37.035749919964523</v>
      </c>
      <c r="CL42">
        <f t="shared" si="102"/>
        <v>5000</v>
      </c>
      <c r="CM42" s="6">
        <f t="shared" si="19"/>
        <v>1133.7555511651917</v>
      </c>
      <c r="CN42" s="20"/>
      <c r="CO42" s="20"/>
      <c r="CP42" s="20"/>
      <c r="CQ42" s="20"/>
      <c r="CR42" s="20"/>
      <c r="CS42" s="20"/>
      <c r="CT42" s="20"/>
      <c r="CU42" s="25">
        <f t="shared" si="20"/>
        <v>1.0987404806935737</v>
      </c>
      <c r="CV42" s="26">
        <v>0.8</v>
      </c>
      <c r="CW42" s="26">
        <f t="shared" si="103"/>
        <v>0.20395370172874461</v>
      </c>
      <c r="CX42" s="26">
        <f t="shared" si="43"/>
        <v>-7.1789937429123887E-2</v>
      </c>
      <c r="CY42" s="26">
        <f t="shared" si="104"/>
        <v>8.2539486347770422E-3</v>
      </c>
      <c r="CZ42" s="26">
        <f t="shared" si="105"/>
        <v>-1.3008864235339178E-5</v>
      </c>
      <c r="DA42" s="26">
        <f t="shared" si="44"/>
        <v>4.3724884672016306E-3</v>
      </c>
      <c r="DB42" s="26">
        <f t="shared" si="45"/>
        <v>0.97045376482904089</v>
      </c>
      <c r="DC42" s="26">
        <f t="shared" si="46"/>
        <v>0.94072031796455591</v>
      </c>
      <c r="DD42" s="26">
        <f t="shared" si="47"/>
        <v>0.14072031796455586</v>
      </c>
      <c r="DE42" s="26">
        <v>0.85</v>
      </c>
      <c r="DF42" s="26">
        <f t="shared" si="48"/>
        <v>0.19195642515646552</v>
      </c>
      <c r="DG42" s="26">
        <f t="shared" si="49"/>
        <v>-6.756699993329307E-2</v>
      </c>
      <c r="DH42" s="26">
        <f t="shared" si="50"/>
        <v>7.3114562301139201E-3</v>
      </c>
      <c r="DI42" s="26">
        <f t="shared" si="51"/>
        <v>-9.607152568487542E-6</v>
      </c>
      <c r="DJ42" s="26">
        <f t="shared" si="52"/>
        <v>3.8603296801457336E-3</v>
      </c>
      <c r="DK42" s="26">
        <f t="shared" si="106"/>
        <v>0.97378291402064598</v>
      </c>
      <c r="DL42" s="26">
        <f t="shared" si="107"/>
        <v>0.94351318653440197</v>
      </c>
      <c r="DM42" s="26">
        <f t="shared" si="108"/>
        <v>9.3513186534401993E-2</v>
      </c>
      <c r="DN42" s="26">
        <f t="shared" si="109"/>
        <v>-0.94414262860307863</v>
      </c>
      <c r="DO42" s="26">
        <f t="shared" si="110"/>
        <v>0.94904561419153466</v>
      </c>
      <c r="DP42" s="26">
        <f t="shared" si="53"/>
        <v>0.85</v>
      </c>
      <c r="DQ42" s="26">
        <f t="shared" si="54"/>
        <v>0.19195642515646552</v>
      </c>
      <c r="DR42" s="26">
        <f t="shared" si="55"/>
        <v>-6.756699993329307E-2</v>
      </c>
      <c r="DS42" s="26">
        <f t="shared" si="56"/>
        <v>7.3114562301139201E-3</v>
      </c>
      <c r="DT42" s="26">
        <f t="shared" si="57"/>
        <v>-9.607152568487542E-6</v>
      </c>
      <c r="DU42" s="26">
        <f t="shared" si="58"/>
        <v>3.8603296801457336E-3</v>
      </c>
      <c r="DV42" s="26">
        <f t="shared" si="59"/>
        <v>0.97378291402064598</v>
      </c>
      <c r="DW42" s="26">
        <f t="shared" si="60"/>
        <v>0.94351318653440197</v>
      </c>
      <c r="DX42" s="26">
        <f t="shared" si="61"/>
        <v>9.3513186534401993E-2</v>
      </c>
      <c r="DY42" s="26">
        <f t="shared" si="62"/>
        <v>0.94904561419153466</v>
      </c>
      <c r="DZ42" s="26">
        <f t="shared" si="63"/>
        <v>0.17192320257650592</v>
      </c>
      <c r="EA42" s="26">
        <f t="shared" si="64"/>
        <v>-6.0515479008059883E-2</v>
      </c>
      <c r="EB42" s="26">
        <f t="shared" si="65"/>
        <v>5.8649938739749876E-3</v>
      </c>
      <c r="EC42" s="26">
        <f t="shared" si="66"/>
        <v>-5.5367368598325087E-6</v>
      </c>
      <c r="ED42" s="26">
        <f t="shared" si="67"/>
        <v>3.080766928375011E-3</v>
      </c>
      <c r="EE42" s="26">
        <f t="shared" si="68"/>
        <v>0.97891445460928539</v>
      </c>
      <c r="EF42" s="26">
        <f t="shared" si="69"/>
        <v>0.94837085888024353</v>
      </c>
      <c r="EG42" s="26">
        <f t="shared" si="70"/>
        <v>-6.7475531129113087E-4</v>
      </c>
      <c r="EH42" s="26">
        <f t="shared" si="71"/>
        <v>-0.9509551999299255</v>
      </c>
      <c r="EI42" s="26">
        <f t="shared" si="72"/>
        <v>0.94833605888194605</v>
      </c>
      <c r="EM42">
        <f t="shared" si="21"/>
        <v>732.85990062261362</v>
      </c>
      <c r="EW42">
        <f t="shared" si="111"/>
        <v>1.9929072634315752</v>
      </c>
      <c r="EX42">
        <f t="shared" si="73"/>
        <v>2.9737072999205808E-2</v>
      </c>
      <c r="EY42">
        <f t="shared" si="112"/>
        <v>1.0512178021018699</v>
      </c>
      <c r="EZ42">
        <f t="shared" si="113"/>
        <v>1.4415920246376255E-2</v>
      </c>
    </row>
    <row r="43" spans="3:159">
      <c r="C43" s="6">
        <f t="shared" si="74"/>
        <v>1133.7555511651917</v>
      </c>
      <c r="D43">
        <v>370</v>
      </c>
      <c r="E43" s="6">
        <f t="shared" si="22"/>
        <v>1171.1755308705003</v>
      </c>
      <c r="F43" s="6">
        <f t="shared" si="23"/>
        <v>-801.17553087050032</v>
      </c>
      <c r="G43" s="6">
        <f>Sheet1!D43</f>
        <v>317.29999999999899</v>
      </c>
      <c r="H43" s="6">
        <f>Sheet1!F43</f>
        <v>-839.57402255193142</v>
      </c>
      <c r="I43" s="46">
        <f t="shared" si="24"/>
        <v>0.72862413057742614</v>
      </c>
      <c r="J43" s="6">
        <f t="shared" si="25"/>
        <v>1469.5731506113832</v>
      </c>
      <c r="K43" s="6">
        <f t="shared" si="0"/>
        <v>751.87777558259586</v>
      </c>
      <c r="M43" s="6">
        <f t="shared" si="1"/>
        <v>751.87777558259586</v>
      </c>
      <c r="Q43">
        <f t="shared" si="26"/>
        <v>101.31514993969009</v>
      </c>
      <c r="S43">
        <f t="shared" si="27"/>
        <v>1.1276149451345159</v>
      </c>
      <c r="T43">
        <f t="shared" si="28"/>
        <v>2.4242677042683035E-2</v>
      </c>
      <c r="U43">
        <f t="shared" si="29"/>
        <v>5638.074725672579</v>
      </c>
      <c r="V43">
        <f t="shared" si="75"/>
        <v>31657.789584651531</v>
      </c>
      <c r="W43">
        <f t="shared" si="30"/>
        <v>18022.594005759223</v>
      </c>
      <c r="X43">
        <f t="shared" si="76"/>
        <v>0.87842112572117825</v>
      </c>
      <c r="Y43">
        <f t="shared" si="2"/>
        <v>54.006116207951074</v>
      </c>
      <c r="Z43">
        <f t="shared" si="114"/>
        <v>1.2112541793324287</v>
      </c>
      <c r="AA43">
        <f t="shared" si="77"/>
        <v>48.968285340255484</v>
      </c>
      <c r="AB43">
        <f t="shared" si="31"/>
        <v>55.217370387283509</v>
      </c>
      <c r="AC43">
        <f t="shared" si="3"/>
        <v>1.1276149451345159</v>
      </c>
      <c r="AD43">
        <f t="shared" si="32"/>
        <v>48.968285340255484</v>
      </c>
      <c r="AI43">
        <f t="shared" si="115"/>
        <v>0.69742225065914809</v>
      </c>
      <c r="AJ43">
        <f t="shared" si="116"/>
        <v>0.84008840256366923</v>
      </c>
      <c r="AK43">
        <f t="shared" si="33"/>
        <v>1.1801394301808812</v>
      </c>
      <c r="AL43">
        <f t="shared" si="4"/>
        <v>0</v>
      </c>
      <c r="AM43">
        <f t="shared" si="5"/>
        <v>1.1801394301808812</v>
      </c>
      <c r="AN43">
        <f t="shared" si="78"/>
        <v>1.1801394301808812</v>
      </c>
      <c r="AO43">
        <f t="shared" si="6"/>
        <v>0</v>
      </c>
      <c r="AP43">
        <f t="shared" si="7"/>
        <v>30</v>
      </c>
      <c r="AQ43">
        <f t="shared" si="79"/>
        <v>30</v>
      </c>
      <c r="AS43">
        <f t="shared" si="80"/>
        <v>1.1272530368554661</v>
      </c>
      <c r="AU43">
        <f t="shared" si="34"/>
        <v>0.94717990485448877</v>
      </c>
      <c r="AW43">
        <f t="shared" si="8"/>
        <v>4.1987349313316367</v>
      </c>
      <c r="AX43">
        <f t="shared" si="8"/>
        <v>2.3903151798657829</v>
      </c>
      <c r="AY43">
        <f t="shared" si="81"/>
        <v>6.5890501111974196</v>
      </c>
      <c r="AZ43">
        <f t="shared" si="35"/>
        <v>0.63722916967899734</v>
      </c>
      <c r="BA43">
        <f t="shared" si="82"/>
        <v>0.36277083032100266</v>
      </c>
      <c r="BB43">
        <f t="shared" si="9"/>
        <v>-27.817727842181185</v>
      </c>
      <c r="BC43">
        <f t="shared" si="83"/>
        <v>0.13</v>
      </c>
      <c r="BD43">
        <f t="shared" si="84"/>
        <v>9.1975178965112132</v>
      </c>
      <c r="BE43">
        <f t="shared" si="85"/>
        <v>5.236093014841825</v>
      </c>
      <c r="BF43">
        <f t="shared" si="10"/>
        <v>51.475583077530388</v>
      </c>
      <c r="BG43">
        <f t="shared" si="86"/>
        <v>5.4730816477554269E-3</v>
      </c>
      <c r="BH43">
        <f t="shared" si="87"/>
        <v>2.0571562857984939E-3</v>
      </c>
      <c r="BI43">
        <f t="shared" si="88"/>
        <v>0.94624873900961615</v>
      </c>
      <c r="BJ43">
        <f t="shared" si="89"/>
        <v>2.1740121819888505E-3</v>
      </c>
      <c r="BK43">
        <f t="shared" si="36"/>
        <v>3.5707896204865974E-2</v>
      </c>
      <c r="BL43">
        <f t="shared" si="37"/>
        <v>174.48666261855746</v>
      </c>
      <c r="BM43">
        <f t="shared" si="90"/>
        <v>2.0464541913399101E-4</v>
      </c>
      <c r="BN43">
        <f t="shared" si="91"/>
        <v>0.26513313420156825</v>
      </c>
      <c r="BO43">
        <f t="shared" si="92"/>
        <v>1.2547716982347228</v>
      </c>
      <c r="BP43">
        <f t="shared" si="93"/>
        <v>0.45967368847245804</v>
      </c>
      <c r="BQ43">
        <f t="shared" si="38"/>
        <v>1.5729276878150822E-4</v>
      </c>
      <c r="BR43">
        <f t="shared" si="94"/>
        <v>1.0776554995069019</v>
      </c>
      <c r="BS43">
        <f t="shared" si="95"/>
        <v>0.99163178124042628</v>
      </c>
      <c r="BT43">
        <f t="shared" si="96"/>
        <v>1.0867496583851608</v>
      </c>
      <c r="BU43">
        <f t="shared" si="39"/>
        <v>0.49955022391609061</v>
      </c>
      <c r="BV43">
        <f t="shared" si="40"/>
        <v>0.49955022391609061</v>
      </c>
      <c r="BW43">
        <f t="shared" si="41"/>
        <v>0.49955022391609061</v>
      </c>
      <c r="BX43">
        <f t="shared" si="11"/>
        <v>205.60485018554559</v>
      </c>
      <c r="BY43">
        <f t="shared" si="12"/>
        <v>4.8933200457516746</v>
      </c>
      <c r="BZ43">
        <f t="shared" si="13"/>
        <v>1587122.5238367443</v>
      </c>
      <c r="CA43">
        <f t="shared" si="14"/>
        <v>0.13029196811830906</v>
      </c>
      <c r="CB43">
        <f t="shared" si="15"/>
        <v>803964.26645508094</v>
      </c>
      <c r="CC43">
        <f t="shared" si="97"/>
        <v>1.6187778227438283E-4</v>
      </c>
      <c r="CD43">
        <f t="shared" si="98"/>
        <v>6.2754032865736644E-6</v>
      </c>
      <c r="CE43">
        <f t="shared" si="99"/>
        <v>-3.9096808167150954</v>
      </c>
      <c r="CF43">
        <f t="shared" si="100"/>
        <v>14.918098887591428</v>
      </c>
      <c r="CG43">
        <f t="shared" si="101"/>
        <v>4.4933788494921625E-3</v>
      </c>
      <c r="CH43">
        <f t="shared" si="16"/>
        <v>25.486610802607814</v>
      </c>
      <c r="CI43" s="20">
        <f t="shared" si="17"/>
        <v>107916570001.94218</v>
      </c>
      <c r="CJ43" s="33">
        <f t="shared" si="42"/>
        <v>0.18709989852654302</v>
      </c>
      <c r="CK43" s="33">
        <f t="shared" si="18"/>
        <v>37.419979705308606</v>
      </c>
      <c r="CL43">
        <f t="shared" si="102"/>
        <v>5200</v>
      </c>
      <c r="CM43" s="6">
        <f t="shared" si="19"/>
        <v>1171.1755308705003</v>
      </c>
      <c r="CN43" s="20"/>
      <c r="CO43" s="20"/>
      <c r="CP43" s="20"/>
      <c r="CQ43" s="20"/>
      <c r="CR43" s="20"/>
      <c r="CS43" s="20"/>
      <c r="CT43" s="20"/>
      <c r="CU43" s="25">
        <f t="shared" si="20"/>
        <v>1.1272530368554661</v>
      </c>
      <c r="CV43" s="26">
        <v>0.8</v>
      </c>
      <c r="CW43" s="26">
        <f t="shared" si="103"/>
        <v>0.20924634496629591</v>
      </c>
      <c r="CX43" s="26">
        <f t="shared" si="43"/>
        <v>-7.3652902031569906E-2</v>
      </c>
      <c r="CY43" s="26">
        <f t="shared" si="104"/>
        <v>8.6878905085949407E-3</v>
      </c>
      <c r="CZ43" s="26">
        <f t="shared" si="105"/>
        <v>-1.4786685094038939E-5</v>
      </c>
      <c r="DA43" s="26">
        <f t="shared" si="44"/>
        <v>4.6094125940487904E-3</v>
      </c>
      <c r="DB43" s="26">
        <f t="shared" si="45"/>
        <v>0.96892478854175135</v>
      </c>
      <c r="DC43" s="26">
        <f t="shared" si="46"/>
        <v>0.93951594928510951</v>
      </c>
      <c r="DD43" s="26">
        <f t="shared" si="47"/>
        <v>0.13951594928510946</v>
      </c>
      <c r="DE43" s="26">
        <v>0.85</v>
      </c>
      <c r="DF43" s="26">
        <f t="shared" si="48"/>
        <v>0.19693773643886672</v>
      </c>
      <c r="DG43" s="26">
        <f t="shared" si="49"/>
        <v>-6.9320378382654022E-2</v>
      </c>
      <c r="DH43" s="26">
        <f t="shared" si="50"/>
        <v>7.6958476477519194E-3</v>
      </c>
      <c r="DI43" s="26">
        <f t="shared" si="51"/>
        <v>-1.0920087804030245E-5</v>
      </c>
      <c r="DJ43" s="26">
        <f t="shared" si="52"/>
        <v>4.0688104894502884E-3</v>
      </c>
      <c r="DK43" s="26">
        <f t="shared" si="106"/>
        <v>0.97242375816530002</v>
      </c>
      <c r="DL43" s="26">
        <f t="shared" si="107"/>
        <v>0.94234299734031546</v>
      </c>
      <c r="DM43" s="26">
        <f t="shared" si="108"/>
        <v>9.234299734031548E-2</v>
      </c>
      <c r="DN43" s="26">
        <f t="shared" si="109"/>
        <v>-0.9434590388958809</v>
      </c>
      <c r="DO43" s="26">
        <f t="shared" si="110"/>
        <v>0.94787706040569963</v>
      </c>
      <c r="DP43" s="26">
        <f t="shared" si="53"/>
        <v>0.85</v>
      </c>
      <c r="DQ43" s="26">
        <f t="shared" si="54"/>
        <v>0.19693773643886672</v>
      </c>
      <c r="DR43" s="26">
        <f t="shared" si="55"/>
        <v>-6.9320378382654022E-2</v>
      </c>
      <c r="DS43" s="26">
        <f t="shared" si="56"/>
        <v>7.6958476477519194E-3</v>
      </c>
      <c r="DT43" s="26">
        <f t="shared" si="57"/>
        <v>-1.0920087804030245E-5</v>
      </c>
      <c r="DU43" s="26">
        <f t="shared" si="58"/>
        <v>4.0688104894502884E-3</v>
      </c>
      <c r="DV43" s="26">
        <f t="shared" si="59"/>
        <v>0.97242375816530002</v>
      </c>
      <c r="DW43" s="26">
        <f t="shared" si="60"/>
        <v>0.94234299734031546</v>
      </c>
      <c r="DX43" s="26">
        <f t="shared" si="61"/>
        <v>9.234299734031548E-2</v>
      </c>
      <c r="DY43" s="26">
        <f t="shared" si="62"/>
        <v>0.94787706040569963</v>
      </c>
      <c r="DZ43" s="26">
        <f t="shared" si="63"/>
        <v>0.17660209637459662</v>
      </c>
      <c r="EA43" s="26">
        <f t="shared" si="64"/>
        <v>-6.2162409120900819E-2</v>
      </c>
      <c r="EB43" s="26">
        <f t="shared" si="65"/>
        <v>6.1885697038817598E-3</v>
      </c>
      <c r="EC43" s="26">
        <f t="shared" si="66"/>
        <v>-6.3322885096152289E-6</v>
      </c>
      <c r="ED43" s="26">
        <f t="shared" si="67"/>
        <v>3.2544772831269338E-3</v>
      </c>
      <c r="EE43" s="26">
        <f t="shared" si="68"/>
        <v>0.97776417818809302</v>
      </c>
      <c r="EF43" s="26">
        <f t="shared" si="69"/>
        <v>0.94721460417765901</v>
      </c>
      <c r="EG43" s="26">
        <f t="shared" si="70"/>
        <v>-6.6245622804061988E-4</v>
      </c>
      <c r="EH43" s="26">
        <f t="shared" si="71"/>
        <v>-0.95022728699502435</v>
      </c>
      <c r="EI43" s="26">
        <f t="shared" si="72"/>
        <v>0.94717990485448877</v>
      </c>
      <c r="EM43">
        <f t="shared" si="21"/>
        <v>751.87777558259586</v>
      </c>
      <c r="EW43">
        <f t="shared" si="111"/>
        <v>2.0471442791182191</v>
      </c>
      <c r="EX43">
        <f t="shared" si="73"/>
        <v>3.0546368105068205E-2</v>
      </c>
      <c r="EY43">
        <f t="shared" si="112"/>
        <v>1.053107067216938</v>
      </c>
      <c r="EZ43">
        <f t="shared" si="113"/>
        <v>1.4441828764257732E-2</v>
      </c>
    </row>
    <row r="44" spans="3:159">
      <c r="C44" s="6">
        <f t="shared" si="74"/>
        <v>1171.1755308705003</v>
      </c>
      <c r="D44">
        <v>371</v>
      </c>
      <c r="E44" s="6">
        <f t="shared" si="22"/>
        <v>1208.9853005589246</v>
      </c>
      <c r="F44" s="6">
        <f t="shared" si="23"/>
        <v>-837.98530055892456</v>
      </c>
      <c r="G44" s="6">
        <f>Sheet1!D44</f>
        <v>317.39999999999901</v>
      </c>
      <c r="H44" s="6">
        <f>Sheet1!F44</f>
        <v>-876.53365831848578</v>
      </c>
      <c r="I44" s="46">
        <f t="shared" si="24"/>
        <v>0.71918577909627801</v>
      </c>
      <c r="J44" s="6">
        <f t="shared" si="25"/>
        <v>1536.186138151854</v>
      </c>
      <c r="K44" s="6">
        <f t="shared" si="0"/>
        <v>771.08776543525016</v>
      </c>
      <c r="M44" s="6">
        <f t="shared" si="1"/>
        <v>771.08776543525016</v>
      </c>
      <c r="Q44">
        <f t="shared" si="26"/>
        <v>104.39503243142954</v>
      </c>
      <c r="S44">
        <f t="shared" si="27"/>
        <v>1.1290829448367556</v>
      </c>
      <c r="T44">
        <f t="shared" si="28"/>
        <v>2.3609855526472039E-2</v>
      </c>
      <c r="U44">
        <f t="shared" si="29"/>
        <v>5645.4147241837782</v>
      </c>
      <c r="V44">
        <f t="shared" si="75"/>
        <v>31699.003676291915</v>
      </c>
      <c r="W44">
        <f t="shared" si="30"/>
        <v>17188.561241152976</v>
      </c>
      <c r="X44">
        <f t="shared" si="76"/>
        <v>0.87806913915069373</v>
      </c>
      <c r="Y44">
        <f t="shared" si="2"/>
        <v>54.006116207951074</v>
      </c>
      <c r="Z44">
        <f t="shared" si="114"/>
        <v>1.2475750256805545</v>
      </c>
      <c r="AA44">
        <f t="shared" si="77"/>
        <v>48.936786696056494</v>
      </c>
      <c r="AB44">
        <f t="shared" si="31"/>
        <v>55.253691233631635</v>
      </c>
      <c r="AC44">
        <f t="shared" si="3"/>
        <v>1.1290829448367556</v>
      </c>
      <c r="AD44">
        <f t="shared" si="32"/>
        <v>48.936786696056494</v>
      </c>
      <c r="AI44">
        <f t="shared" si="115"/>
        <v>0.69199021279247175</v>
      </c>
      <c r="AJ44">
        <f t="shared" si="116"/>
        <v>0.83663683954143042</v>
      </c>
      <c r="AK44">
        <f t="shared" si="33"/>
        <v>1.1684198383788957</v>
      </c>
      <c r="AL44">
        <f t="shared" si="4"/>
        <v>0</v>
      </c>
      <c r="AM44">
        <f t="shared" si="5"/>
        <v>1.1684198383788957</v>
      </c>
      <c r="AN44">
        <f t="shared" si="78"/>
        <v>1.1684198383788957</v>
      </c>
      <c r="AO44">
        <f t="shared" si="6"/>
        <v>0</v>
      </c>
      <c r="AP44">
        <f t="shared" si="7"/>
        <v>30</v>
      </c>
      <c r="AQ44">
        <f t="shared" si="79"/>
        <v>30</v>
      </c>
      <c r="AS44">
        <f t="shared" si="80"/>
        <v>1.1560536213422041</v>
      </c>
      <c r="AU44">
        <f t="shared" si="34"/>
        <v>0.94602321451654625</v>
      </c>
      <c r="AW44">
        <f t="shared" si="8"/>
        <v>4.2042011072240149</v>
      </c>
      <c r="AX44">
        <f t="shared" si="8"/>
        <v>2.2796984075461784</v>
      </c>
      <c r="AY44">
        <f t="shared" si="81"/>
        <v>6.4838995147701937</v>
      </c>
      <c r="AZ44">
        <f t="shared" si="35"/>
        <v>0.64840627120252692</v>
      </c>
      <c r="BA44">
        <f t="shared" si="82"/>
        <v>0.35159372879747308</v>
      </c>
      <c r="BB44">
        <f t="shared" si="9"/>
        <v>-26.903050071395761</v>
      </c>
      <c r="BC44">
        <f t="shared" si="83"/>
        <v>0.13</v>
      </c>
      <c r="BD44">
        <f t="shared" si="84"/>
        <v>9.2080104517737098</v>
      </c>
      <c r="BE44">
        <f t="shared" si="85"/>
        <v>4.9929787439301467</v>
      </c>
      <c r="BF44">
        <f t="shared" si="10"/>
        <v>51.459024687846231</v>
      </c>
      <c r="BG44">
        <f t="shared" si="86"/>
        <v>5.419601947561436E-3</v>
      </c>
      <c r="BH44">
        <f t="shared" si="87"/>
        <v>2.0557973887212512E-3</v>
      </c>
      <c r="BI44">
        <f t="shared" si="88"/>
        <v>0.94676327224535284</v>
      </c>
      <c r="BJ44">
        <f t="shared" si="89"/>
        <v>2.171395373043678E-3</v>
      </c>
      <c r="BK44">
        <f t="shared" si="36"/>
        <v>3.5705602063151896E-2</v>
      </c>
      <c r="BL44">
        <f t="shared" si="37"/>
        <v>169.72668211664069</v>
      </c>
      <c r="BM44">
        <f t="shared" si="90"/>
        <v>2.1037117804856433E-4</v>
      </c>
      <c r="BN44">
        <f t="shared" si="91"/>
        <v>0.27329846898082399</v>
      </c>
      <c r="BO44">
        <f t="shared" si="92"/>
        <v>1.262769796050746</v>
      </c>
      <c r="BP44">
        <f t="shared" si="93"/>
        <v>0.46521799648439988</v>
      </c>
      <c r="BQ44">
        <f t="shared" si="38"/>
        <v>1.4953388163324263E-4</v>
      </c>
      <c r="BR44">
        <f t="shared" si="94"/>
        <v>1.0781926625498832</v>
      </c>
      <c r="BS44">
        <f t="shared" si="95"/>
        <v>0.99204280790792365</v>
      </c>
      <c r="BT44">
        <f t="shared" si="96"/>
        <v>1.0868408640788771</v>
      </c>
      <c r="BU44">
        <f t="shared" si="39"/>
        <v>0.50561792928414917</v>
      </c>
      <c r="BV44">
        <f t="shared" si="40"/>
        <v>0.50561792928414917</v>
      </c>
      <c r="BW44">
        <f t="shared" si="41"/>
        <v>0.50561792928414917</v>
      </c>
      <c r="BX44">
        <f t="shared" si="11"/>
        <v>205.74009281154616</v>
      </c>
      <c r="BY44">
        <f t="shared" si="12"/>
        <v>4.7920219779116824</v>
      </c>
      <c r="BZ44">
        <f t="shared" si="13"/>
        <v>1587378.4603741458</v>
      </c>
      <c r="CA44">
        <f t="shared" si="14"/>
        <v>0.13326710229184432</v>
      </c>
      <c r="CB44">
        <f t="shared" si="15"/>
        <v>786142.84082850628</v>
      </c>
      <c r="CC44">
        <f t="shared" si="97"/>
        <v>1.6187778227438283E-4</v>
      </c>
      <c r="CD44">
        <f t="shared" si="98"/>
        <v>6.4176632260403541E-6</v>
      </c>
      <c r="CE44">
        <f t="shared" si="99"/>
        <v>-3.907599220940249</v>
      </c>
      <c r="CF44">
        <f t="shared" si="100"/>
        <v>14.913047590858595</v>
      </c>
      <c r="CG44">
        <f t="shared" si="101"/>
        <v>4.4964233289997687E-3</v>
      </c>
      <c r="CH44">
        <f t="shared" si="16"/>
        <v>25.782528670355365</v>
      </c>
      <c r="CI44" s="20">
        <f t="shared" si="17"/>
        <v>106784673108.63982</v>
      </c>
      <c r="CJ44" s="33">
        <f t="shared" si="42"/>
        <v>0.18904884844212147</v>
      </c>
      <c r="CK44" s="33">
        <f t="shared" si="18"/>
        <v>37.809769688424296</v>
      </c>
      <c r="CL44">
        <f t="shared" si="102"/>
        <v>5400</v>
      </c>
      <c r="CM44" s="6">
        <f t="shared" si="19"/>
        <v>1208.9853005589246</v>
      </c>
      <c r="CN44" s="20"/>
      <c r="CO44" s="20"/>
      <c r="CP44" s="20"/>
      <c r="CQ44" s="20"/>
      <c r="CR44" s="20"/>
      <c r="CS44" s="20"/>
      <c r="CT44" s="20"/>
      <c r="CU44" s="25">
        <f t="shared" si="20"/>
        <v>1.1560536213422041</v>
      </c>
      <c r="CV44" s="26">
        <v>0.8</v>
      </c>
      <c r="CW44" s="26">
        <f t="shared" si="103"/>
        <v>0.21459245346164665</v>
      </c>
      <c r="CX44" s="26">
        <f t="shared" si="43"/>
        <v>-7.5534685941925112E-2</v>
      </c>
      <c r="CY44" s="26">
        <f t="shared" si="104"/>
        <v>9.1375016407536456E-3</v>
      </c>
      <c r="CZ44" s="26">
        <f t="shared" si="105"/>
        <v>-1.6774656912679153E-5</v>
      </c>
      <c r="DA44" s="26">
        <f t="shared" si="44"/>
        <v>4.8556342449786382E-3</v>
      </c>
      <c r="DB44" s="26">
        <f t="shared" si="45"/>
        <v>0.96734314321245674</v>
      </c>
      <c r="DC44" s="26">
        <f t="shared" si="46"/>
        <v>0.93831665484856885</v>
      </c>
      <c r="DD44" s="26">
        <f t="shared" si="47"/>
        <v>0.13831665484856881</v>
      </c>
      <c r="DE44" s="26">
        <v>0.85</v>
      </c>
      <c r="DF44" s="26">
        <f t="shared" si="48"/>
        <v>0.20196936796390272</v>
      </c>
      <c r="DG44" s="26">
        <f t="shared" si="49"/>
        <v>-7.1091469121811871E-2</v>
      </c>
      <c r="DH44" s="26">
        <f t="shared" si="50"/>
        <v>8.094119100459974E-3</v>
      </c>
      <c r="DI44" s="26">
        <f t="shared" si="51"/>
        <v>-1.2388221241202068E-5</v>
      </c>
      <c r="DJ44" s="26">
        <f t="shared" si="52"/>
        <v>4.285401894366974E-3</v>
      </c>
      <c r="DK44" s="26">
        <f t="shared" si="106"/>
        <v>0.97101752538398667</v>
      </c>
      <c r="DL44" s="26">
        <f t="shared" si="107"/>
        <v>0.94117623854263333</v>
      </c>
      <c r="DM44" s="26">
        <f t="shared" si="108"/>
        <v>9.1176238542633348E-2</v>
      </c>
      <c r="DN44" s="26">
        <f t="shared" si="109"/>
        <v>-0.94280832611871046</v>
      </c>
      <c r="DO44" s="26">
        <f t="shared" si="110"/>
        <v>0.94670707822233768</v>
      </c>
      <c r="DP44" s="26">
        <f t="shared" si="53"/>
        <v>0.85</v>
      </c>
      <c r="DQ44" s="26">
        <f t="shared" si="54"/>
        <v>0.20196936796390272</v>
      </c>
      <c r="DR44" s="26">
        <f t="shared" si="55"/>
        <v>-7.1091469121811871E-2</v>
      </c>
      <c r="DS44" s="26">
        <f t="shared" si="56"/>
        <v>8.094119100459974E-3</v>
      </c>
      <c r="DT44" s="26">
        <f t="shared" si="57"/>
        <v>-1.2388221241202068E-5</v>
      </c>
      <c r="DU44" s="26">
        <f t="shared" si="58"/>
        <v>4.2854018943669732E-3</v>
      </c>
      <c r="DV44" s="26">
        <f t="shared" si="59"/>
        <v>0.97101752538398667</v>
      </c>
      <c r="DW44" s="26">
        <f t="shared" si="60"/>
        <v>0.94117623854263333</v>
      </c>
      <c r="DX44" s="26">
        <f t="shared" si="61"/>
        <v>9.1176238542633348E-2</v>
      </c>
      <c r="DY44" s="26">
        <f t="shared" si="62"/>
        <v>0.94670707822233768</v>
      </c>
      <c r="DZ44" s="26">
        <f t="shared" si="63"/>
        <v>0.18133799431570219</v>
      </c>
      <c r="EA44" s="26">
        <f t="shared" si="64"/>
        <v>-6.3829404198611481E-2</v>
      </c>
      <c r="EB44" s="26">
        <f t="shared" si="65"/>
        <v>6.5249350575691638E-3</v>
      </c>
      <c r="EC44" s="26">
        <f t="shared" si="66"/>
        <v>-7.2281217694334293E-6</v>
      </c>
      <c r="ED44" s="26">
        <f t="shared" si="67"/>
        <v>3.4354684867210555E-3</v>
      </c>
      <c r="EE44" s="26">
        <f t="shared" si="68"/>
        <v>0.97656986922485078</v>
      </c>
      <c r="EF44" s="26">
        <f t="shared" si="69"/>
        <v>0.94605773399153037</v>
      </c>
      <c r="EG44" s="26">
        <f t="shared" si="70"/>
        <v>-6.4934423080731385E-4</v>
      </c>
      <c r="EH44" s="26">
        <f t="shared" si="71"/>
        <v>-0.9495228732102311</v>
      </c>
      <c r="EI44" s="26">
        <f t="shared" si="72"/>
        <v>0.94602321451654625</v>
      </c>
      <c r="EM44">
        <f t="shared" si="21"/>
        <v>771.08776543525016</v>
      </c>
      <c r="EW44">
        <f t="shared" si="111"/>
        <v>2.1020420780438753</v>
      </c>
      <c r="EX44">
        <f t="shared" si="73"/>
        <v>3.1365523057284586E-2</v>
      </c>
      <c r="EY44">
        <f t="shared" si="112"/>
        <v>1.0550389907756794</v>
      </c>
      <c r="EZ44">
        <f t="shared" si="113"/>
        <v>1.4468322280529265E-2</v>
      </c>
    </row>
    <row r="45" spans="3:159">
      <c r="C45" s="6">
        <f t="shared" si="74"/>
        <v>1208.9853005589246</v>
      </c>
      <c r="D45">
        <v>372</v>
      </c>
      <c r="E45" s="6">
        <f t="shared" si="22"/>
        <v>1247.1908700296303</v>
      </c>
      <c r="F45" s="6">
        <f t="shared" si="23"/>
        <v>-875.19087002963033</v>
      </c>
      <c r="G45" s="6">
        <f>Sheet1!D45</f>
        <v>317.49999999999898</v>
      </c>
      <c r="H45" s="6">
        <f>Sheet1!F45</f>
        <v>-913.8684731296886</v>
      </c>
      <c r="I45" s="46">
        <f t="shared" si="24"/>
        <v>0.70968079082674385</v>
      </c>
      <c r="J45" s="6">
        <f t="shared" si="25"/>
        <v>1605.2176400182332</v>
      </c>
      <c r="K45" s="6">
        <f t="shared" si="0"/>
        <v>790.49265027946228</v>
      </c>
      <c r="M45" s="6">
        <f t="shared" si="1"/>
        <v>790.49265027946228</v>
      </c>
      <c r="Q45">
        <f t="shared" si="26"/>
        <v>107.52076359464233</v>
      </c>
      <c r="S45">
        <f t="shared" si="27"/>
        <v>1.1305727979169251</v>
      </c>
      <c r="T45">
        <f t="shared" si="28"/>
        <v>2.3002120000755938E-2</v>
      </c>
      <c r="U45">
        <f t="shared" si="29"/>
        <v>5652.8639895846254</v>
      </c>
      <c r="V45">
        <f t="shared" si="75"/>
        <v>31740.831301517672</v>
      </c>
      <c r="W45">
        <f t="shared" si="30"/>
        <v>16386.622467060555</v>
      </c>
      <c r="X45">
        <f t="shared" si="76"/>
        <v>0.87771191273204086</v>
      </c>
      <c r="Y45">
        <f t="shared" si="2"/>
        <v>54.006116207951074</v>
      </c>
      <c r="Z45">
        <f t="shared" si="114"/>
        <v>1.2844063915443888</v>
      </c>
      <c r="AA45">
        <f t="shared" si="77"/>
        <v>48.90487609587634</v>
      </c>
      <c r="AB45">
        <f t="shared" si="31"/>
        <v>55.290522599495461</v>
      </c>
      <c r="AC45">
        <f t="shared" si="3"/>
        <v>1.1305727979169251</v>
      </c>
      <c r="AD45">
        <f t="shared" si="32"/>
        <v>48.90487609587634</v>
      </c>
      <c r="AI45">
        <f t="shared" si="115"/>
        <v>0.68660264739115762</v>
      </c>
      <c r="AJ45">
        <f t="shared" si="116"/>
        <v>0.8331905944157777</v>
      </c>
      <c r="AK45">
        <f t="shared" si="33"/>
        <v>1.1568241275454423</v>
      </c>
      <c r="AL45">
        <f t="shared" si="4"/>
        <v>0</v>
      </c>
      <c r="AM45">
        <f t="shared" si="5"/>
        <v>1.1568241275454423</v>
      </c>
      <c r="AN45">
        <f t="shared" si="78"/>
        <v>1.1568241275454423</v>
      </c>
      <c r="AO45">
        <f t="shared" si="6"/>
        <v>0</v>
      </c>
      <c r="AP45">
        <f t="shared" si="7"/>
        <v>30</v>
      </c>
      <c r="AQ45">
        <f t="shared" si="79"/>
        <v>30</v>
      </c>
      <c r="AS45">
        <f t="shared" si="80"/>
        <v>1.1851464022180844</v>
      </c>
      <c r="AU45">
        <f t="shared" si="34"/>
        <v>0.94486628567053577</v>
      </c>
      <c r="AW45">
        <f t="shared" si="8"/>
        <v>4.2097486553451633</v>
      </c>
      <c r="AX45">
        <f t="shared" si="8"/>
        <v>2.1733382229676699</v>
      </c>
      <c r="AY45">
        <f t="shared" si="81"/>
        <v>6.3830868783128327</v>
      </c>
      <c r="AZ45">
        <f t="shared" si="35"/>
        <v>0.65951611431895119</v>
      </c>
      <c r="BA45">
        <f t="shared" si="82"/>
        <v>0.34048388568104881</v>
      </c>
      <c r="BB45">
        <f t="shared" si="9"/>
        <v>-26.039923253137928</v>
      </c>
      <c r="BC45">
        <f t="shared" si="83"/>
        <v>0.13</v>
      </c>
      <c r="BD45">
        <f t="shared" si="84"/>
        <v>9.2186572174325949</v>
      </c>
      <c r="BE45">
        <f t="shared" si="85"/>
        <v>4.7592532797995091</v>
      </c>
      <c r="BF45">
        <f t="shared" si="10"/>
        <v>51.442244303874588</v>
      </c>
      <c r="BG45">
        <f t="shared" si="86"/>
        <v>5.3666914583168895E-3</v>
      </c>
      <c r="BH45">
        <f t="shared" si="87"/>
        <v>2.0544496733572934E-3</v>
      </c>
      <c r="BI45">
        <f t="shared" si="88"/>
        <v>0.94727254508483927</v>
      </c>
      <c r="BJ45">
        <f t="shared" si="89"/>
        <v>2.1688052546411482E-3</v>
      </c>
      <c r="BK45">
        <f t="shared" si="36"/>
        <v>3.5704246508853933E-2</v>
      </c>
      <c r="BL45">
        <f t="shared" si="37"/>
        <v>165.05795547334156</v>
      </c>
      <c r="BM45">
        <f t="shared" si="90"/>
        <v>2.1631339371958058E-4</v>
      </c>
      <c r="BN45">
        <f t="shared" si="91"/>
        <v>0.2818230644719627</v>
      </c>
      <c r="BO45">
        <f t="shared" si="92"/>
        <v>1.2711203237390667</v>
      </c>
      <c r="BP45">
        <f t="shared" si="93"/>
        <v>0.4708634010182885</v>
      </c>
      <c r="BQ45">
        <f t="shared" si="38"/>
        <v>1.4210283231482894E-4</v>
      </c>
      <c r="BR45">
        <f t="shared" si="94"/>
        <v>1.0787073915752898</v>
      </c>
      <c r="BS45">
        <f t="shared" si="95"/>
        <v>0.99243663829615858</v>
      </c>
      <c r="BT45">
        <f t="shared" si="96"/>
        <v>1.0869282228709767</v>
      </c>
      <c r="BU45">
        <f t="shared" si="39"/>
        <v>0.51179471968379231</v>
      </c>
      <c r="BV45">
        <f t="shared" si="40"/>
        <v>0.51179471968379231</v>
      </c>
      <c r="BW45">
        <f t="shared" si="41"/>
        <v>0.51179471968379231</v>
      </c>
      <c r="BX45">
        <f t="shared" si="11"/>
        <v>205.87723638443725</v>
      </c>
      <c r="BY45">
        <f t="shared" si="12"/>
        <v>4.6892167496957873</v>
      </c>
      <c r="BZ45">
        <f t="shared" si="13"/>
        <v>1587637.3659988616</v>
      </c>
      <c r="CA45">
        <f t="shared" si="14"/>
        <v>0.13635873038439419</v>
      </c>
      <c r="CB45">
        <f t="shared" si="15"/>
        <v>768444.13159714383</v>
      </c>
      <c r="CC45">
        <f t="shared" si="97"/>
        <v>1.6187778227438283E-4</v>
      </c>
      <c r="CD45">
        <f t="shared" si="98"/>
        <v>6.5654740436549293E-6</v>
      </c>
      <c r="CE45">
        <f t="shared" si="99"/>
        <v>-3.9054518574275239</v>
      </c>
      <c r="CF45">
        <f t="shared" si="100"/>
        <v>14.907819580757515</v>
      </c>
      <c r="CG45">
        <f t="shared" si="101"/>
        <v>4.4995775754461649E-3</v>
      </c>
      <c r="CH45">
        <f t="shared" si="16"/>
        <v>26.082614052300549</v>
      </c>
      <c r="CI45" s="20">
        <f t="shared" si="17"/>
        <v>105664603004.62425</v>
      </c>
      <c r="CJ45" s="33">
        <f t="shared" si="42"/>
        <v>0.19102784735352907</v>
      </c>
      <c r="CK45" s="33">
        <f t="shared" si="18"/>
        <v>38.205569470705811</v>
      </c>
      <c r="CL45">
        <f t="shared" si="102"/>
        <v>5600</v>
      </c>
      <c r="CM45" s="6">
        <f t="shared" si="19"/>
        <v>1247.1908700296303</v>
      </c>
      <c r="CN45" s="20"/>
      <c r="CO45" s="20"/>
      <c r="CP45" s="20"/>
      <c r="CQ45" s="20"/>
      <c r="CR45" s="20"/>
      <c r="CS45" s="20"/>
      <c r="CT45" s="20"/>
      <c r="CU45" s="25">
        <f t="shared" si="20"/>
        <v>1.1851464022180844</v>
      </c>
      <c r="CV45" s="26">
        <v>0.8</v>
      </c>
      <c r="CW45" s="26">
        <f t="shared" si="103"/>
        <v>0.21999280091173193</v>
      </c>
      <c r="CX45" s="26">
        <f t="shared" si="43"/>
        <v>-7.7435561494812968E-2</v>
      </c>
      <c r="CY45" s="26">
        <f t="shared" si="104"/>
        <v>9.6031898763167794E-3</v>
      </c>
      <c r="CZ45" s="26">
        <f t="shared" si="105"/>
        <v>-1.8994320699174893E-5</v>
      </c>
      <c r="DA45" s="26">
        <f t="shared" si="44"/>
        <v>5.1114568177460821E-3</v>
      </c>
      <c r="DB45" s="26">
        <f t="shared" si="45"/>
        <v>0.96570766364276284</v>
      </c>
      <c r="DC45" s="26">
        <f t="shared" si="46"/>
        <v>0.93712279572347945</v>
      </c>
      <c r="DD45" s="26">
        <f t="shared" si="47"/>
        <v>0.13712279572347941</v>
      </c>
      <c r="DE45" s="26">
        <v>0.85</v>
      </c>
      <c r="DF45" s="26">
        <f t="shared" si="48"/>
        <v>0.20705204791692416</v>
      </c>
      <c r="DG45" s="26">
        <f t="shared" si="49"/>
        <v>-7.2880528465706321E-2</v>
      </c>
      <c r="DH45" s="26">
        <f t="shared" si="50"/>
        <v>8.5066318627581156E-3</v>
      </c>
      <c r="DI45" s="26">
        <f t="shared" si="51"/>
        <v>-1.4027461090418271E-5</v>
      </c>
      <c r="DJ45" s="26">
        <f t="shared" si="52"/>
        <v>4.5103631776079733E-3</v>
      </c>
      <c r="DK45" s="26">
        <f t="shared" si="106"/>
        <v>0.96956315272277804</v>
      </c>
      <c r="DL45" s="26">
        <f t="shared" si="107"/>
        <v>0.9400132128005485</v>
      </c>
      <c r="DM45" s="26">
        <f t="shared" si="108"/>
        <v>9.0013212800548525E-2</v>
      </c>
      <c r="DN45" s="26">
        <f t="shared" si="109"/>
        <v>-0.94219165845861885</v>
      </c>
      <c r="DO45" s="26">
        <f t="shared" si="110"/>
        <v>0.94553598993627885</v>
      </c>
      <c r="DP45" s="26">
        <f t="shared" si="53"/>
        <v>0.85</v>
      </c>
      <c r="DQ45" s="26">
        <f t="shared" si="54"/>
        <v>0.20705204791692416</v>
      </c>
      <c r="DR45" s="26">
        <f t="shared" si="55"/>
        <v>-7.2880528465706321E-2</v>
      </c>
      <c r="DS45" s="26">
        <f t="shared" si="56"/>
        <v>8.5066318627581156E-3</v>
      </c>
      <c r="DT45" s="26">
        <f t="shared" si="57"/>
        <v>-1.4027461090418271E-5</v>
      </c>
      <c r="DU45" s="26">
        <f t="shared" si="58"/>
        <v>4.5103631776079733E-3</v>
      </c>
      <c r="DV45" s="26">
        <f t="shared" si="59"/>
        <v>0.96956315272277804</v>
      </c>
      <c r="DW45" s="26">
        <f t="shared" si="60"/>
        <v>0.9400132128005485</v>
      </c>
      <c r="DX45" s="26">
        <f t="shared" si="61"/>
        <v>9.0013212800548525E-2</v>
      </c>
      <c r="DY45" s="26">
        <f t="shared" si="62"/>
        <v>0.94553598993627885</v>
      </c>
      <c r="DZ45" s="26">
        <f t="shared" si="63"/>
        <v>0.18613172063524103</v>
      </c>
      <c r="EA45" s="26">
        <f t="shared" si="64"/>
        <v>-6.5516754364923935E-2</v>
      </c>
      <c r="EB45" s="26">
        <f t="shared" si="65"/>
        <v>6.8744722278975571E-3</v>
      </c>
      <c r="EC45" s="26">
        <f t="shared" si="66"/>
        <v>-8.2353750264039625E-6</v>
      </c>
      <c r="ED45" s="26">
        <f t="shared" si="67"/>
        <v>3.6239952202108943E-3</v>
      </c>
      <c r="EE45" s="26">
        <f t="shared" si="68"/>
        <v>0.97533033760703625</v>
      </c>
      <c r="EF45" s="26">
        <f t="shared" si="69"/>
        <v>0.94490054571961457</v>
      </c>
      <c r="EG45" s="26">
        <f t="shared" si="70"/>
        <v>-6.3544421666428264E-4</v>
      </c>
      <c r="EH45" s="26">
        <f t="shared" si="71"/>
        <v>-0.94884301798384207</v>
      </c>
      <c r="EI45" s="26">
        <f t="shared" si="72"/>
        <v>0.94486628567053577</v>
      </c>
      <c r="EM45">
        <f t="shared" si="21"/>
        <v>790.49265027946228</v>
      </c>
      <c r="EW45">
        <f t="shared" si="111"/>
        <v>2.1576102146184648</v>
      </c>
      <c r="EX45">
        <f t="shared" si="73"/>
        <v>3.2194680421537995E-2</v>
      </c>
      <c r="EY45">
        <f t="shared" si="112"/>
        <v>1.057014427139678</v>
      </c>
      <c r="EZ45">
        <f t="shared" si="113"/>
        <v>1.4495412511514941E-2</v>
      </c>
    </row>
    <row r="46" spans="3:159">
      <c r="C46" s="6">
        <f t="shared" si="74"/>
        <v>1247.1908700296303</v>
      </c>
      <c r="D46">
        <v>373</v>
      </c>
      <c r="E46" s="6">
        <f t="shared" si="22"/>
        <v>1285.7987315269002</v>
      </c>
      <c r="F46" s="6">
        <f t="shared" si="23"/>
        <v>-912.79873152690016</v>
      </c>
      <c r="G46" s="6">
        <f>Sheet1!D46</f>
        <v>317.599999999999</v>
      </c>
      <c r="H46" s="6">
        <f>Sheet1!F46</f>
        <v>-951.58393142770547</v>
      </c>
      <c r="I46" s="46">
        <f t="shared" si="24"/>
        <v>0.70009386102535398</v>
      </c>
      <c r="J46" s="6">
        <f t="shared" si="25"/>
        <v>1676.8233618989598</v>
      </c>
      <c r="K46" s="6">
        <f t="shared" si="0"/>
        <v>810.09543501481517</v>
      </c>
      <c r="M46" s="6">
        <f t="shared" si="1"/>
        <v>810.09543501481517</v>
      </c>
      <c r="Q46">
        <f t="shared" si="26"/>
        <v>110.69297498026327</v>
      </c>
      <c r="S46">
        <f t="shared" si="27"/>
        <v>1.132084805398387</v>
      </c>
      <c r="T46">
        <f t="shared" si="28"/>
        <v>2.2418030392970512E-2</v>
      </c>
      <c r="U46">
        <f t="shared" si="29"/>
        <v>5660.4240269919346</v>
      </c>
      <c r="V46">
        <f t="shared" si="75"/>
        <v>31783.280911559716</v>
      </c>
      <c r="W46">
        <f t="shared" si="30"/>
        <v>15614.945604233808</v>
      </c>
      <c r="X46">
        <f t="shared" si="76"/>
        <v>0.87734937428796989</v>
      </c>
      <c r="Y46">
        <f t="shared" si="2"/>
        <v>54.006116207951074</v>
      </c>
      <c r="Z46">
        <f t="shared" si="114"/>
        <v>1.3217543719066775</v>
      </c>
      <c r="AA46">
        <f t="shared" si="77"/>
        <v>48.872549402681514</v>
      </c>
      <c r="AB46">
        <f t="shared" si="31"/>
        <v>55.327870579857752</v>
      </c>
      <c r="AC46">
        <f t="shared" si="3"/>
        <v>1.132084805398387</v>
      </c>
      <c r="AD46">
        <f t="shared" si="32"/>
        <v>48.872549402681514</v>
      </c>
      <c r="AI46">
        <f t="shared" si="115"/>
        <v>0.68125922608671996</v>
      </c>
      <c r="AJ46">
        <f t="shared" si="116"/>
        <v>0.82974985802911838</v>
      </c>
      <c r="AK46">
        <f t="shared" si="33"/>
        <v>1.1453511424735194</v>
      </c>
      <c r="AL46">
        <f t="shared" si="4"/>
        <v>0</v>
      </c>
      <c r="AM46">
        <f t="shared" si="5"/>
        <v>1.1453511424735194</v>
      </c>
      <c r="AN46">
        <f t="shared" si="78"/>
        <v>1.1453511424735194</v>
      </c>
      <c r="AO46">
        <f t="shared" si="6"/>
        <v>0</v>
      </c>
      <c r="AP46">
        <f t="shared" si="7"/>
        <v>30</v>
      </c>
      <c r="AQ46">
        <f t="shared" si="79"/>
        <v>30</v>
      </c>
      <c r="AS46">
        <f t="shared" si="80"/>
        <v>1.2145358845799328</v>
      </c>
      <c r="AU46">
        <f t="shared" si="34"/>
        <v>0.94370942025404259</v>
      </c>
      <c r="AW46">
        <f t="shared" si="8"/>
        <v>4.215378696571773</v>
      </c>
      <c r="AX46">
        <f t="shared" si="8"/>
        <v>2.0709916396413997</v>
      </c>
      <c r="AY46">
        <f t="shared" si="81"/>
        <v>6.2863703362131726</v>
      </c>
      <c r="AZ46">
        <f t="shared" si="35"/>
        <v>0.6705584416954764</v>
      </c>
      <c r="BA46">
        <f t="shared" si="82"/>
        <v>0.3294415583045236</v>
      </c>
      <c r="BB46">
        <f t="shared" si="9"/>
        <v>-25.224577963475515</v>
      </c>
      <c r="BC46">
        <f t="shared" si="83"/>
        <v>0.13</v>
      </c>
      <c r="BD46">
        <f t="shared" si="84"/>
        <v>9.2294602561741854</v>
      </c>
      <c r="BE46">
        <f t="shared" si="85"/>
        <v>4.5343814648217009</v>
      </c>
      <c r="BF46">
        <f t="shared" si="10"/>
        <v>51.425239531742399</v>
      </c>
      <c r="BG46">
        <f t="shared" si="86"/>
        <v>5.3143448811938309E-3</v>
      </c>
      <c r="BH46">
        <f t="shared" si="87"/>
        <v>2.053113105228268E-3</v>
      </c>
      <c r="BI46">
        <f t="shared" si="88"/>
        <v>0.94777660138472863</v>
      </c>
      <c r="BJ46">
        <f t="shared" si="89"/>
        <v>2.166241604011548E-3</v>
      </c>
      <c r="BK46">
        <f t="shared" si="36"/>
        <v>3.5703833232259737E-2</v>
      </c>
      <c r="BL46">
        <f t="shared" si="37"/>
        <v>160.47446533325927</v>
      </c>
      <c r="BM46">
        <f t="shared" si="90"/>
        <v>2.2248918641425695E-4</v>
      </c>
      <c r="BN46">
        <f t="shared" si="91"/>
        <v>0.29073733912096195</v>
      </c>
      <c r="BO46">
        <f t="shared" si="92"/>
        <v>1.279853139326915</v>
      </c>
      <c r="BP46">
        <f t="shared" si="93"/>
        <v>0.4766178866736373</v>
      </c>
      <c r="BQ46">
        <f t="shared" si="38"/>
        <v>1.3498068285613558E-4</v>
      </c>
      <c r="BR46">
        <f t="shared" si="94"/>
        <v>1.0792009653140515</v>
      </c>
      <c r="BS46">
        <f t="shared" si="95"/>
        <v>0.99281425458667083</v>
      </c>
      <c r="BT46">
        <f t="shared" si="96"/>
        <v>1.087011956494667</v>
      </c>
      <c r="BU46">
        <f t="shared" si="39"/>
        <v>0.51808934149346397</v>
      </c>
      <c r="BV46">
        <f t="shared" si="40"/>
        <v>0.51808934149346397</v>
      </c>
      <c r="BW46">
        <f t="shared" si="41"/>
        <v>0.51808934149346397</v>
      </c>
      <c r="BX46">
        <f t="shared" si="11"/>
        <v>206.01630359921518</v>
      </c>
      <c r="BY46">
        <f t="shared" si="12"/>
        <v>4.5848831136240884</v>
      </c>
      <c r="BZ46">
        <f t="shared" si="13"/>
        <v>1587899.2516249339</v>
      </c>
      <c r="CA46">
        <f t="shared" si="14"/>
        <v>0.13957654941469438</v>
      </c>
      <c r="CB46">
        <f t="shared" si="15"/>
        <v>750852.13846254</v>
      </c>
      <c r="CC46">
        <f t="shared" si="97"/>
        <v>1.6187778227438283E-4</v>
      </c>
      <c r="CD46">
        <f t="shared" si="98"/>
        <v>6.7192989692093757E-6</v>
      </c>
      <c r="CE46">
        <f t="shared" si="99"/>
        <v>-3.9032335240113238</v>
      </c>
      <c r="CF46">
        <f t="shared" si="100"/>
        <v>14.902400716860909</v>
      </c>
      <c r="CG46">
        <f t="shared" si="101"/>
        <v>4.5028504751594995E-3</v>
      </c>
      <c r="CH46">
        <f t="shared" si="16"/>
        <v>26.387229100338359</v>
      </c>
      <c r="CI46" s="20">
        <f t="shared" si="17"/>
        <v>104555263202.59198</v>
      </c>
      <c r="CJ46" s="33">
        <f t="shared" si="42"/>
        <v>0.19303930748634854</v>
      </c>
      <c r="CK46" s="33">
        <f t="shared" si="18"/>
        <v>38.60786149726971</v>
      </c>
      <c r="CL46">
        <f t="shared" si="102"/>
        <v>5800</v>
      </c>
      <c r="CM46" s="6">
        <f t="shared" si="19"/>
        <v>1285.7987315269002</v>
      </c>
      <c r="CN46" s="20"/>
      <c r="CO46" s="20"/>
      <c r="CP46" s="20"/>
      <c r="CQ46" s="20"/>
      <c r="CR46" s="20"/>
      <c r="CS46" s="20"/>
      <c r="CT46" s="20"/>
      <c r="CU46" s="25">
        <f t="shared" si="20"/>
        <v>1.2145358845799328</v>
      </c>
      <c r="CV46" s="26">
        <v>0.8</v>
      </c>
      <c r="CW46" s="26">
        <f t="shared" si="103"/>
        <v>0.22544822357515004</v>
      </c>
      <c r="CX46" s="26">
        <f t="shared" si="43"/>
        <v>-7.9355823046020763E-2</v>
      </c>
      <c r="CY46" s="26">
        <f t="shared" si="104"/>
        <v>1.0085378759656404E-2</v>
      </c>
      <c r="CZ46" s="26">
        <f t="shared" si="105"/>
        <v>-2.1469182554933901E-5</v>
      </c>
      <c r="DA46" s="26">
        <f t="shared" si="44"/>
        <v>5.3771980657865287E-3</v>
      </c>
      <c r="DB46" s="26">
        <f t="shared" si="45"/>
        <v>0.96401714815139838</v>
      </c>
      <c r="DC46" s="26">
        <f t="shared" si="46"/>
        <v>0.93593473604061539</v>
      </c>
      <c r="DD46" s="26">
        <f t="shared" si="47"/>
        <v>0.13593473604061534</v>
      </c>
      <c r="DE46" s="26">
        <v>0.85</v>
      </c>
      <c r="DF46" s="26">
        <f t="shared" si="48"/>
        <v>0.21218656336484712</v>
      </c>
      <c r="DG46" s="26">
        <f t="shared" si="49"/>
        <v>-7.4687833455078373E-2</v>
      </c>
      <c r="DH46" s="26">
        <f t="shared" si="50"/>
        <v>8.9337611158202095E-3</v>
      </c>
      <c r="DI46" s="26">
        <f t="shared" si="51"/>
        <v>-1.5855166799700523E-5</v>
      </c>
      <c r="DJ46" s="26">
        <f t="shared" si="52"/>
        <v>4.7439657030023466E-3</v>
      </c>
      <c r="DK46" s="26">
        <f t="shared" si="106"/>
        <v>0.96805954297263952</v>
      </c>
      <c r="DL46" s="26">
        <f t="shared" si="107"/>
        <v>0.9388542240978679</v>
      </c>
      <c r="DM46" s="26">
        <f t="shared" si="108"/>
        <v>8.8854224097867918E-2</v>
      </c>
      <c r="DN46" s="26">
        <f t="shared" si="109"/>
        <v>-0.94161023885494977</v>
      </c>
      <c r="DO46" s="26">
        <f t="shared" si="110"/>
        <v>0.94436412268192793</v>
      </c>
      <c r="DP46" s="26">
        <f t="shared" si="53"/>
        <v>0.85</v>
      </c>
      <c r="DQ46" s="26">
        <f t="shared" si="54"/>
        <v>0.21218656336484712</v>
      </c>
      <c r="DR46" s="26">
        <f t="shared" si="55"/>
        <v>-7.4687833455078373E-2</v>
      </c>
      <c r="DS46" s="26">
        <f t="shared" si="56"/>
        <v>8.9337611158202095E-3</v>
      </c>
      <c r="DT46" s="26">
        <f t="shared" si="57"/>
        <v>-1.5855166799700523E-5</v>
      </c>
      <c r="DU46" s="26">
        <f t="shared" si="58"/>
        <v>4.7439657030023466E-3</v>
      </c>
      <c r="DV46" s="26">
        <f t="shared" si="59"/>
        <v>0.96805954297263952</v>
      </c>
      <c r="DW46" s="26">
        <f t="shared" si="60"/>
        <v>0.9388542240978679</v>
      </c>
      <c r="DX46" s="26">
        <f t="shared" si="61"/>
        <v>8.8854224097867918E-2</v>
      </c>
      <c r="DY46" s="26">
        <f t="shared" si="62"/>
        <v>0.94436412268192793</v>
      </c>
      <c r="DZ46" s="26">
        <f t="shared" si="63"/>
        <v>0.19098414957560469</v>
      </c>
      <c r="EA46" s="26">
        <f t="shared" si="64"/>
        <v>-6.7224767345591893E-2</v>
      </c>
      <c r="EB46" s="26">
        <f t="shared" si="65"/>
        <v>7.2375775137809191E-3</v>
      </c>
      <c r="EC46" s="26">
        <f t="shared" si="66"/>
        <v>-9.3662996245363954E-6</v>
      </c>
      <c r="ED46" s="26">
        <f t="shared" si="67"/>
        <v>3.8203236532360083E-3</v>
      </c>
      <c r="EE46" s="26">
        <f t="shared" si="68"/>
        <v>0.97404435669147127</v>
      </c>
      <c r="EF46" s="26">
        <f t="shared" si="69"/>
        <v>0.94374334116298308</v>
      </c>
      <c r="EG46" s="26">
        <f t="shared" si="70"/>
        <v>-6.2078151894484623E-4</v>
      </c>
      <c r="EH46" s="26">
        <f t="shared" si="71"/>
        <v>-0.94818881449685199</v>
      </c>
      <c r="EI46" s="26">
        <f t="shared" si="72"/>
        <v>0.94370942025404259</v>
      </c>
      <c r="EM46">
        <f t="shared" si="21"/>
        <v>810.09543501481517</v>
      </c>
      <c r="EW46">
        <f t="shared" si="111"/>
        <v>2.2138588229250309</v>
      </c>
      <c r="EX46">
        <f t="shared" si="73"/>
        <v>3.3033991413077023E-2</v>
      </c>
      <c r="EY46">
        <f t="shared" si="112"/>
        <v>1.0590342717002259</v>
      </c>
      <c r="EZ46">
        <f t="shared" si="113"/>
        <v>1.4523111736201506E-2</v>
      </c>
    </row>
    <row r="47" spans="3:159">
      <c r="C47" s="6">
        <f t="shared" si="74"/>
        <v>1285.7987315269002</v>
      </c>
      <c r="D47">
        <v>374</v>
      </c>
      <c r="E47" s="6">
        <f t="shared" si="22"/>
        <v>1324.8158970595923</v>
      </c>
      <c r="F47" s="6">
        <f t="shared" si="23"/>
        <v>-950.81589705959232</v>
      </c>
      <c r="G47" s="6">
        <f>Sheet1!D47</f>
        <v>317.69999999999902</v>
      </c>
      <c r="H47" s="6">
        <f>Sheet1!F47</f>
        <v>-989.68592368214934</v>
      </c>
      <c r="I47" s="46">
        <f t="shared" si="24"/>
        <v>0.6904089986244466</v>
      </c>
      <c r="J47" s="6">
        <f t="shared" si="25"/>
        <v>1751.1777293661783</v>
      </c>
      <c r="K47" s="6">
        <f t="shared" si="0"/>
        <v>829.89936576345008</v>
      </c>
      <c r="M47" s="6">
        <f t="shared" si="1"/>
        <v>829.89936576345008</v>
      </c>
      <c r="Q47">
        <f t="shared" si="26"/>
        <v>113.91234617872935</v>
      </c>
      <c r="S47">
        <f t="shared" si="27"/>
        <v>1.1336192912021226</v>
      </c>
      <c r="T47">
        <f t="shared" si="28"/>
        <v>2.185625056238345E-2</v>
      </c>
      <c r="U47">
        <f t="shared" si="29"/>
        <v>5668.0964560106131</v>
      </c>
      <c r="V47">
        <f t="shared" si="75"/>
        <v>31826.361600499593</v>
      </c>
      <c r="W47">
        <f t="shared" si="30"/>
        <v>14871.829301822952</v>
      </c>
      <c r="X47">
        <f t="shared" si="76"/>
        <v>0.87698144615100238</v>
      </c>
      <c r="Y47">
        <f t="shared" si="2"/>
        <v>54.006116207951074</v>
      </c>
      <c r="Z47">
        <f t="shared" si="114"/>
        <v>1.359625581714212</v>
      </c>
      <c r="AA47">
        <f t="shared" si="77"/>
        <v>48.839802056432774</v>
      </c>
      <c r="AB47">
        <f t="shared" si="31"/>
        <v>55.365741789665286</v>
      </c>
      <c r="AC47">
        <f t="shared" si="3"/>
        <v>1.1336192912021226</v>
      </c>
      <c r="AD47">
        <f t="shared" si="32"/>
        <v>48.839802056432774</v>
      </c>
      <c r="AI47">
        <f t="shared" si="115"/>
        <v>0.6759595560949323</v>
      </c>
      <c r="AJ47">
        <f t="shared" si="116"/>
        <v>0.8263147755055229</v>
      </c>
      <c r="AK47">
        <f t="shared" si="33"/>
        <v>1.1339995916488634</v>
      </c>
      <c r="AL47">
        <f t="shared" si="4"/>
        <v>0</v>
      </c>
      <c r="AM47">
        <f t="shared" si="5"/>
        <v>1.1339995916488634</v>
      </c>
      <c r="AN47">
        <f t="shared" si="78"/>
        <v>1.1339995916488634</v>
      </c>
      <c r="AO47">
        <f t="shared" si="6"/>
        <v>0</v>
      </c>
      <c r="AP47">
        <f t="shared" si="7"/>
        <v>30</v>
      </c>
      <c r="AQ47">
        <f t="shared" si="79"/>
        <v>30</v>
      </c>
      <c r="AS47">
        <f t="shared" si="80"/>
        <v>1.2442269351775863</v>
      </c>
      <c r="AU47">
        <f t="shared" si="34"/>
        <v>0.9425529245317541</v>
      </c>
      <c r="AW47">
        <f t="shared" si="8"/>
        <v>4.221092437041051</v>
      </c>
      <c r="AX47">
        <f t="shared" si="8"/>
        <v>1.9724330094303</v>
      </c>
      <c r="AY47">
        <f t="shared" si="81"/>
        <v>6.1935254464713507</v>
      </c>
      <c r="AZ47">
        <f t="shared" si="35"/>
        <v>0.68153307409852371</v>
      </c>
      <c r="BA47">
        <f t="shared" si="82"/>
        <v>0.31846692590147629</v>
      </c>
      <c r="BB47">
        <f t="shared" si="9"/>
        <v>-24.45358261128105</v>
      </c>
      <c r="BC47">
        <f t="shared" si="83"/>
        <v>0.13</v>
      </c>
      <c r="BD47">
        <f t="shared" si="84"/>
        <v>9.2404217912943931</v>
      </c>
      <c r="BE47">
        <f t="shared" si="85"/>
        <v>4.317866342435388</v>
      </c>
      <c r="BF47">
        <f t="shared" si="10"/>
        <v>51.408007748867192</v>
      </c>
      <c r="BG47">
        <f t="shared" si="86"/>
        <v>5.2625562955360625E-3</v>
      </c>
      <c r="BH47">
        <f t="shared" si="87"/>
        <v>2.0517876317866154E-3</v>
      </c>
      <c r="BI47">
        <f t="shared" si="88"/>
        <v>0.94827549116735987</v>
      </c>
      <c r="BJ47">
        <f t="shared" si="89"/>
        <v>2.1637041670883998E-3</v>
      </c>
      <c r="BK47">
        <f t="shared" si="36"/>
        <v>3.5704366017080269E-2</v>
      </c>
      <c r="BL47">
        <f t="shared" si="37"/>
        <v>155.97043886735057</v>
      </c>
      <c r="BM47">
        <f t="shared" si="90"/>
        <v>2.2891751973235164E-4</v>
      </c>
      <c r="BN47">
        <f t="shared" si="91"/>
        <v>0.30007524226635396</v>
      </c>
      <c r="BO47">
        <f t="shared" si="92"/>
        <v>1.2890015688222094</v>
      </c>
      <c r="BP47">
        <f t="shared" si="93"/>
        <v>0.48249004785179955</v>
      </c>
      <c r="BQ47">
        <f t="shared" si="38"/>
        <v>1.2814985111197496E-4</v>
      </c>
      <c r="BR47">
        <f t="shared" si="94"/>
        <v>1.0796745723658667</v>
      </c>
      <c r="BS47">
        <f t="shared" si="95"/>
        <v>0.99317656956505351</v>
      </c>
      <c r="BT47">
        <f t="shared" si="96"/>
        <v>1.087092270852396</v>
      </c>
      <c r="BU47">
        <f t="shared" si="39"/>
        <v>0.52451120178289401</v>
      </c>
      <c r="BV47">
        <f t="shared" si="40"/>
        <v>0.52451120178289401</v>
      </c>
      <c r="BW47">
        <f t="shared" si="41"/>
        <v>0.52451120178289401</v>
      </c>
      <c r="BX47">
        <f t="shared" si="11"/>
        <v>206.15731908699036</v>
      </c>
      <c r="BY47">
        <f t="shared" si="12"/>
        <v>4.4789982373423252</v>
      </c>
      <c r="BZ47">
        <f t="shared" si="13"/>
        <v>1588164.1308146964</v>
      </c>
      <c r="CA47">
        <f t="shared" si="14"/>
        <v>0.14293130009353869</v>
      </c>
      <c r="CB47">
        <f t="shared" si="15"/>
        <v>733351.14537664794</v>
      </c>
      <c r="CC47">
        <f t="shared" si="97"/>
        <v>1.6187778227438283E-4</v>
      </c>
      <c r="CD47">
        <f t="shared" si="98"/>
        <v>6.8796510809413051E-6</v>
      </c>
      <c r="CE47">
        <f t="shared" si="99"/>
        <v>-3.9009385185794891</v>
      </c>
      <c r="CF47">
        <f t="shared" si="100"/>
        <v>14.896775435851263</v>
      </c>
      <c r="CG47">
        <f t="shared" si="101"/>
        <v>4.5062518262589035E-3</v>
      </c>
      <c r="CH47">
        <f t="shared" si="16"/>
        <v>26.696762597918564</v>
      </c>
      <c r="CI47" s="20">
        <f t="shared" si="17"/>
        <v>103455574891.9924</v>
      </c>
      <c r="CJ47" s="33">
        <f t="shared" si="42"/>
        <v>0.19508582766346053</v>
      </c>
      <c r="CK47" s="33">
        <f t="shared" si="18"/>
        <v>39.017165532692104</v>
      </c>
      <c r="CL47">
        <f t="shared" si="102"/>
        <v>6000</v>
      </c>
      <c r="CM47" s="6">
        <f t="shared" si="19"/>
        <v>1324.8158970595923</v>
      </c>
      <c r="CN47" s="20"/>
      <c r="CO47" s="20"/>
      <c r="CP47" s="20"/>
      <c r="CQ47" s="20"/>
      <c r="CR47" s="20"/>
      <c r="CS47" s="20"/>
      <c r="CT47" s="20"/>
      <c r="CU47" s="25">
        <f t="shared" si="20"/>
        <v>1.2442269351775863</v>
      </c>
      <c r="CV47" s="26">
        <v>0.8</v>
      </c>
      <c r="CW47" s="26">
        <f t="shared" si="103"/>
        <v>0.23095962484233945</v>
      </c>
      <c r="CX47" s="26">
        <f t="shared" si="43"/>
        <v>-8.129578858116239E-2</v>
      </c>
      <c r="CY47" s="26">
        <f t="shared" si="104"/>
        <v>1.0584508805227122E-2</v>
      </c>
      <c r="CZ47" s="26">
        <f t="shared" si="105"/>
        <v>-2.4224886330744886E-5</v>
      </c>
      <c r="DA47" s="26">
        <f t="shared" si="44"/>
        <v>5.653191196691402E-3</v>
      </c>
      <c r="DB47" s="26">
        <f t="shared" si="45"/>
        <v>0.96227035535225391</v>
      </c>
      <c r="DC47" s="26">
        <f t="shared" si="46"/>
        <v>0.93475284341210985</v>
      </c>
      <c r="DD47" s="26">
        <f t="shared" si="47"/>
        <v>0.1347528434121098</v>
      </c>
      <c r="DE47" s="26">
        <v>0.85</v>
      </c>
      <c r="DF47" s="26">
        <f t="shared" si="48"/>
        <v>0.21737376455749596</v>
      </c>
      <c r="DG47" s="26">
        <f t="shared" si="49"/>
        <v>-7.6513683370505792E-2</v>
      </c>
      <c r="DH47" s="26">
        <f t="shared" si="50"/>
        <v>9.3758970731423665E-3</v>
      </c>
      <c r="DI47" s="26">
        <f t="shared" si="51"/>
        <v>-1.7890276562461679E-5</v>
      </c>
      <c r="DJ47" s="26">
        <f t="shared" si="52"/>
        <v>4.9864938435401091E-3</v>
      </c>
      <c r="DK47" s="26">
        <f t="shared" si="106"/>
        <v>0.9665055616893633</v>
      </c>
      <c r="DL47" s="26">
        <f t="shared" si="107"/>
        <v>0.93769957801231041</v>
      </c>
      <c r="DM47" s="26">
        <f t="shared" si="108"/>
        <v>8.7699578012310431E-2</v>
      </c>
      <c r="DN47" s="26">
        <f t="shared" si="109"/>
        <v>-0.94106530799598864</v>
      </c>
      <c r="DO47" s="26">
        <f t="shared" si="110"/>
        <v>0.94319180854628237</v>
      </c>
      <c r="DP47" s="26">
        <f t="shared" si="53"/>
        <v>0.85</v>
      </c>
      <c r="DQ47" s="26">
        <f t="shared" si="54"/>
        <v>0.21737376455749596</v>
      </c>
      <c r="DR47" s="26">
        <f t="shared" si="55"/>
        <v>-7.6513683370505792E-2</v>
      </c>
      <c r="DS47" s="26">
        <f t="shared" si="56"/>
        <v>9.3758970731423665E-3</v>
      </c>
      <c r="DT47" s="26">
        <f t="shared" si="57"/>
        <v>-1.7890276562461679E-5</v>
      </c>
      <c r="DU47" s="26">
        <f t="shared" si="58"/>
        <v>4.9864938435401091E-3</v>
      </c>
      <c r="DV47" s="26">
        <f t="shared" si="59"/>
        <v>0.9665055616893633</v>
      </c>
      <c r="DW47" s="26">
        <f t="shared" si="60"/>
        <v>0.93769957801231041</v>
      </c>
      <c r="DX47" s="26">
        <f t="shared" si="61"/>
        <v>8.7699578012310431E-2</v>
      </c>
      <c r="DY47" s="26">
        <f t="shared" si="62"/>
        <v>0.94319180854628237</v>
      </c>
      <c r="DZ47" s="26">
        <f t="shared" si="63"/>
        <v>0.1958962092330396</v>
      </c>
      <c r="EA47" s="26">
        <f t="shared" si="64"/>
        <v>-6.8953769822459793E-2</v>
      </c>
      <c r="EB47" s="26">
        <f t="shared" si="65"/>
        <v>7.614662197152555E-3</v>
      </c>
      <c r="EC47" s="26">
        <f t="shared" si="66"/>
        <v>-1.0634365460742425E-5</v>
      </c>
      <c r="ED47" s="26">
        <f t="shared" si="67"/>
        <v>4.0247322639352483E-3</v>
      </c>
      <c r="EE47" s="26">
        <f t="shared" si="68"/>
        <v>0.97271066078408308</v>
      </c>
      <c r="EF47" s="26">
        <f t="shared" si="69"/>
        <v>0.94258642672008497</v>
      </c>
      <c r="EG47" s="26">
        <f t="shared" si="70"/>
        <v>-6.0538182619740422E-4</v>
      </c>
      <c r="EH47" s="26">
        <f t="shared" si="71"/>
        <v>-0.94756139210081347</v>
      </c>
      <c r="EI47" s="26">
        <f t="shared" si="72"/>
        <v>0.9425529245317541</v>
      </c>
      <c r="EM47">
        <f t="shared" si="21"/>
        <v>829.89936576345008</v>
      </c>
      <c r="EW47">
        <f t="shared" si="111"/>
        <v>2.2707986613122029</v>
      </c>
      <c r="EX47">
        <f t="shared" si="73"/>
        <v>3.3883616562100149E-2</v>
      </c>
      <c r="EY47">
        <f t="shared" si="112"/>
        <v>1.0610994638100502</v>
      </c>
      <c r="EZ47">
        <f t="shared" si="113"/>
        <v>1.4551432836442715E-2</v>
      </c>
    </row>
    <row r="48" spans="3:159">
      <c r="C48" s="6">
        <f t="shared" si="74"/>
        <v>1324.8158970595923</v>
      </c>
      <c r="D48">
        <v>375</v>
      </c>
      <c r="E48" s="6">
        <f t="shared" si="22"/>
        <v>1364.2499408583169</v>
      </c>
      <c r="F48" s="6">
        <f t="shared" si="23"/>
        <v>-989.2499408583169</v>
      </c>
      <c r="G48" s="6">
        <f>Sheet1!D48</f>
        <v>317.79999999999899</v>
      </c>
      <c r="H48" s="6">
        <f>Sheet1!F48</f>
        <v>-1028.1807975060406</v>
      </c>
      <c r="I48" s="46">
        <f t="shared" si="24"/>
        <v>0.68060938195319876</v>
      </c>
      <c r="J48" s="6">
        <f t="shared" si="25"/>
        <v>1828.4767916648279</v>
      </c>
      <c r="K48" s="6">
        <f t="shared" si="0"/>
        <v>849.90794852979616</v>
      </c>
      <c r="M48" s="6">
        <f t="shared" si="1"/>
        <v>849.90794852979616</v>
      </c>
      <c r="Q48">
        <f t="shared" si="26"/>
        <v>117.17960850636068</v>
      </c>
      <c r="S48">
        <f t="shared" si="27"/>
        <v>1.1351766039038138</v>
      </c>
      <c r="T48">
        <f t="shared" si="28"/>
        <v>2.1315538938175674E-2</v>
      </c>
      <c r="U48">
        <f t="shared" si="29"/>
        <v>5675.8830195190694</v>
      </c>
      <c r="V48">
        <f t="shared" si="75"/>
        <v>31870.083154599575</v>
      </c>
      <c r="W48">
        <f t="shared" si="30"/>
        <v>14155.691133332029</v>
      </c>
      <c r="X48">
        <f t="shared" si="76"/>
        <v>0.87660804474213017</v>
      </c>
      <c r="Y48">
        <f t="shared" si="2"/>
        <v>54.006116207951074</v>
      </c>
      <c r="Z48">
        <f t="shared" si="114"/>
        <v>1.3980271958261281</v>
      </c>
      <c r="AA48">
        <f t="shared" si="77"/>
        <v>48.806629041899924</v>
      </c>
      <c r="AB48">
        <f t="shared" si="31"/>
        <v>55.404143403777205</v>
      </c>
      <c r="AC48">
        <f t="shared" si="3"/>
        <v>1.1351766039038138</v>
      </c>
      <c r="AD48">
        <f t="shared" si="32"/>
        <v>48.806629041899924</v>
      </c>
      <c r="AI48">
        <f t="shared" si="115"/>
        <v>0.67070318195415979</v>
      </c>
      <c r="AJ48">
        <f t="shared" si="116"/>
        <v>0.82288544596516466</v>
      </c>
      <c r="AK48">
        <f t="shared" si="33"/>
        <v>1.1227680527943744</v>
      </c>
      <c r="AL48">
        <f t="shared" si="4"/>
        <v>0</v>
      </c>
      <c r="AM48">
        <f t="shared" si="5"/>
        <v>1.1227680527943744</v>
      </c>
      <c r="AN48">
        <f t="shared" si="78"/>
        <v>1.1227680527943744</v>
      </c>
      <c r="AO48">
        <f t="shared" si="6"/>
        <v>0</v>
      </c>
      <c r="AP48">
        <f t="shared" si="7"/>
        <v>30</v>
      </c>
      <c r="AQ48">
        <f t="shared" si="79"/>
        <v>30</v>
      </c>
      <c r="AS48">
        <f t="shared" si="80"/>
        <v>1.2742248103894995</v>
      </c>
      <c r="AU48">
        <f t="shared" si="34"/>
        <v>0.94139710926792119</v>
      </c>
      <c r="AW48">
        <f t="shared" si="8"/>
        <v>4.2268911746933062</v>
      </c>
      <c r="AX48">
        <f t="shared" si="8"/>
        <v>1.8774524569927253</v>
      </c>
      <c r="AY48">
        <f t="shared" si="81"/>
        <v>6.1043436316860316</v>
      </c>
      <c r="AZ48">
        <f t="shared" si="35"/>
        <v>0.69243991323696674</v>
      </c>
      <c r="BA48">
        <f t="shared" si="82"/>
        <v>0.30756008676303326</v>
      </c>
      <c r="BB48">
        <f t="shared" si="9"/>
        <v>-23.723807634983842</v>
      </c>
      <c r="BC48">
        <f t="shared" si="83"/>
        <v>0.13</v>
      </c>
      <c r="BD48">
        <f t="shared" si="84"/>
        <v>9.2515442190259574</v>
      </c>
      <c r="BE48">
        <f t="shared" si="85"/>
        <v>4.1092457097023347</v>
      </c>
      <c r="BF48">
        <f t="shared" si="10"/>
        <v>51.390546086518789</v>
      </c>
      <c r="BG48">
        <f t="shared" si="86"/>
        <v>5.2113191844035435E-3</v>
      </c>
      <c r="BH48">
        <f t="shared" si="87"/>
        <v>2.050473182908027E-3</v>
      </c>
      <c r="BI48">
        <f t="shared" si="88"/>
        <v>0.94876927038377867</v>
      </c>
      <c r="BJ48">
        <f t="shared" si="89"/>
        <v>2.1611926597059866E-3</v>
      </c>
      <c r="BK48">
        <f t="shared" si="36"/>
        <v>3.5705848801446255E-2</v>
      </c>
      <c r="BL48">
        <f t="shared" si="37"/>
        <v>151.5403128724943</v>
      </c>
      <c r="BM48">
        <f t="shared" si="90"/>
        <v>2.3561947395139062E-4</v>
      </c>
      <c r="BN48">
        <f t="shared" si="91"/>
        <v>0.30987480570825021</v>
      </c>
      <c r="BO48">
        <f t="shared" si="92"/>
        <v>1.2986029481721257</v>
      </c>
      <c r="BP48">
        <f t="shared" si="93"/>
        <v>0.48848917203192005</v>
      </c>
      <c r="BQ48">
        <f t="shared" si="38"/>
        <v>1.2159398970746725E-4</v>
      </c>
      <c r="BR48">
        <f t="shared" si="94"/>
        <v>1.0801293191282058</v>
      </c>
      <c r="BS48">
        <f t="shared" si="95"/>
        <v>0.99352443274000268</v>
      </c>
      <c r="BT48">
        <f t="shared" si="96"/>
        <v>1.0871693574252208</v>
      </c>
      <c r="BU48">
        <f t="shared" si="39"/>
        <v>0.53107045926712071</v>
      </c>
      <c r="BV48">
        <f t="shared" si="40"/>
        <v>0.53107045926712071</v>
      </c>
      <c r="BW48">
        <f t="shared" si="41"/>
        <v>0.53107045926712071</v>
      </c>
      <c r="BX48">
        <f t="shared" si="11"/>
        <v>206.30030956373682</v>
      </c>
      <c r="BY48">
        <f t="shared" si="12"/>
        <v>4.3715375830940353</v>
      </c>
      <c r="BZ48">
        <f t="shared" si="13"/>
        <v>1588432.0199915608</v>
      </c>
      <c r="CA48">
        <f t="shared" si="14"/>
        <v>0.14643492041867229</v>
      </c>
      <c r="CB48">
        <f t="shared" si="15"/>
        <v>715925.63453925343</v>
      </c>
      <c r="CC48">
        <f t="shared" si="97"/>
        <v>1.6187778227438283E-4</v>
      </c>
      <c r="CD48">
        <f t="shared" si="98"/>
        <v>7.0471006436959449E-6</v>
      </c>
      <c r="CE48">
        <f t="shared" si="99"/>
        <v>-3.8985605698717989</v>
      </c>
      <c r="CF48">
        <f t="shared" si="100"/>
        <v>14.890926551273861</v>
      </c>
      <c r="CG48">
        <f t="shared" si="101"/>
        <v>4.5097924686633038E-3</v>
      </c>
      <c r="CH48">
        <f t="shared" si="16"/>
        <v>27.011633745914928</v>
      </c>
      <c r="CI48" s="20">
        <f t="shared" si="17"/>
        <v>102364470510.93277</v>
      </c>
      <c r="CJ48" s="33">
        <f t="shared" si="42"/>
        <v>0.19717021899362289</v>
      </c>
      <c r="CK48" s="33">
        <f t="shared" si="18"/>
        <v>39.434043798724581</v>
      </c>
      <c r="CL48">
        <f t="shared" si="102"/>
        <v>6200</v>
      </c>
      <c r="CM48" s="6">
        <f t="shared" si="19"/>
        <v>1364.2499408583169</v>
      </c>
      <c r="CN48" s="20"/>
      <c r="CO48" s="20"/>
      <c r="CP48" s="20"/>
      <c r="CQ48" s="20"/>
      <c r="CR48" s="20"/>
      <c r="CS48" s="20"/>
      <c r="CT48" s="20"/>
      <c r="CU48" s="25">
        <f t="shared" si="20"/>
        <v>1.2742248103894995</v>
      </c>
      <c r="CV48" s="26">
        <v>0.8</v>
      </c>
      <c r="CW48" s="26">
        <f t="shared" si="103"/>
        <v>0.23652798042855086</v>
      </c>
      <c r="CX48" s="26">
        <f t="shared" si="43"/>
        <v>-8.3255801543559591E-2</v>
      </c>
      <c r="CY48" s="26">
        <f t="shared" si="104"/>
        <v>1.1101038910904479E-2</v>
      </c>
      <c r="CZ48" s="26">
        <f t="shared" si="105"/>
        <v>-2.728940325122128E-5</v>
      </c>
      <c r="DA48" s="26">
        <f t="shared" si="44"/>
        <v>5.9397860861289857E-3</v>
      </c>
      <c r="DB48" s="26">
        <f t="shared" si="45"/>
        <v>0.96046600054379883</v>
      </c>
      <c r="DC48" s="26">
        <f t="shared" si="46"/>
        <v>0.93357748935682616</v>
      </c>
      <c r="DD48" s="26">
        <f t="shared" si="47"/>
        <v>0.13357748935682612</v>
      </c>
      <c r="DE48" s="26">
        <v>0.85</v>
      </c>
      <c r="DF48" s="26">
        <f t="shared" si="48"/>
        <v>0.22261456981510672</v>
      </c>
      <c r="DG48" s="26">
        <f t="shared" si="49"/>
        <v>-7.8358401452761975E-2</v>
      </c>
      <c r="DH48" s="26">
        <f t="shared" si="50"/>
        <v>9.8334462324967033E-3</v>
      </c>
      <c r="DI48" s="26">
        <f t="shared" si="51"/>
        <v>-2.0153447356707483E-5</v>
      </c>
      <c r="DJ48" s="26">
        <f t="shared" si="52"/>
        <v>5.2382460074188349E-3</v>
      </c>
      <c r="DK48" s="26">
        <f t="shared" si="106"/>
        <v>0.96490003385781109</v>
      </c>
      <c r="DL48" s="26">
        <f t="shared" si="107"/>
        <v>0.93654958197700544</v>
      </c>
      <c r="DM48" s="26">
        <f t="shared" si="108"/>
        <v>8.6549581977005463E-2</v>
      </c>
      <c r="DN48" s="26">
        <f t="shared" si="109"/>
        <v>-0.94055814759641432</v>
      </c>
      <c r="DO48" s="26">
        <f t="shared" si="110"/>
        <v>0.94201938465812229</v>
      </c>
      <c r="DP48" s="26">
        <f t="shared" si="53"/>
        <v>0.85</v>
      </c>
      <c r="DQ48" s="26">
        <f t="shared" si="54"/>
        <v>0.22261456981510672</v>
      </c>
      <c r="DR48" s="26">
        <f t="shared" si="55"/>
        <v>-7.8358401452761975E-2</v>
      </c>
      <c r="DS48" s="26">
        <f t="shared" si="56"/>
        <v>9.8334462324967033E-3</v>
      </c>
      <c r="DT48" s="26">
        <f t="shared" si="57"/>
        <v>-2.0153447356707483E-5</v>
      </c>
      <c r="DU48" s="26">
        <f t="shared" si="58"/>
        <v>5.2382460074188349E-3</v>
      </c>
      <c r="DV48" s="26">
        <f t="shared" si="59"/>
        <v>0.96490003385781109</v>
      </c>
      <c r="DW48" s="26">
        <f t="shared" si="60"/>
        <v>0.93654958197700544</v>
      </c>
      <c r="DX48" s="26">
        <f t="shared" si="61"/>
        <v>8.6549581977005463E-2</v>
      </c>
      <c r="DY48" s="26">
        <f t="shared" si="62"/>
        <v>0.94201938465812229</v>
      </c>
      <c r="DZ48" s="26">
        <f t="shared" si="63"/>
        <v>0.20086888595345975</v>
      </c>
      <c r="EA48" s="26">
        <f t="shared" si="64"/>
        <v>-7.0704108980750788E-2</v>
      </c>
      <c r="EB48" s="26">
        <f t="shared" si="65"/>
        <v>8.0061536299290588E-3</v>
      </c>
      <c r="EC48" s="26">
        <f t="shared" si="66"/>
        <v>-1.205437715182101E-5</v>
      </c>
      <c r="ED48" s="26">
        <f t="shared" si="67"/>
        <v>4.2375127440424463E-3</v>
      </c>
      <c r="EE48" s="26">
        <f t="shared" si="68"/>
        <v>0.97132794231030617</v>
      </c>
      <c r="EF48" s="26">
        <f t="shared" si="69"/>
        <v>0.94143011356051454</v>
      </c>
      <c r="EG48" s="26">
        <f t="shared" si="70"/>
        <v>-5.8927109760775753E-4</v>
      </c>
      <c r="EH48" s="26">
        <f t="shared" si="71"/>
        <v>-0.94696191892999904</v>
      </c>
      <c r="EI48" s="26">
        <f t="shared" si="72"/>
        <v>0.94139710926792119</v>
      </c>
      <c r="EM48">
        <f t="shared" si="21"/>
        <v>849.90794852979616</v>
      </c>
      <c r="EW48">
        <f t="shared" si="111"/>
        <v>2.3284411633497752</v>
      </c>
      <c r="EX48">
        <f t="shared" si="73"/>
        <v>3.4743726474087036E-2</v>
      </c>
      <c r="EY48">
        <f t="shared" si="112"/>
        <v>1.0632109900816897</v>
      </c>
      <c r="EZ48">
        <f t="shared" si="113"/>
        <v>1.4580389342191783E-2</v>
      </c>
    </row>
    <row r="49" spans="3:156">
      <c r="C49" s="6">
        <f t="shared" si="74"/>
        <v>1364.2499408583169</v>
      </c>
      <c r="D49">
        <v>376</v>
      </c>
      <c r="E49" s="6">
        <f t="shared" si="22"/>
        <v>1404.1090477627561</v>
      </c>
      <c r="F49" s="6">
        <f t="shared" si="23"/>
        <v>-1028.1090477627561</v>
      </c>
      <c r="G49" s="6">
        <f>Sheet1!D49</f>
        <v>317.89999999999901</v>
      </c>
      <c r="H49" s="6">
        <f>Sheet1!F49</f>
        <v>-1067.0753928991037</v>
      </c>
      <c r="I49" s="46">
        <f t="shared" si="24"/>
        <v>0.67067719683901827</v>
      </c>
      <c r="J49" s="6">
        <f t="shared" si="25"/>
        <v>1908.9417081844392</v>
      </c>
      <c r="K49" s="6">
        <f t="shared" si="0"/>
        <v>870.12497042915845</v>
      </c>
      <c r="M49" s="6">
        <f t="shared" si="1"/>
        <v>870.12497042915845</v>
      </c>
      <c r="Q49">
        <f t="shared" si="26"/>
        <v>120.49554918914951</v>
      </c>
      <c r="S49">
        <f t="shared" si="27"/>
        <v>1.136757118728011</v>
      </c>
      <c r="T49">
        <f t="shared" si="28"/>
        <v>2.0794740113550186E-2</v>
      </c>
      <c r="U49">
        <f t="shared" si="29"/>
        <v>5683.7855936400547</v>
      </c>
      <c r="V49">
        <f t="shared" si="75"/>
        <v>31914.456108288909</v>
      </c>
      <c r="W49">
        <f t="shared" si="30"/>
        <v>13465.056990798397</v>
      </c>
      <c r="X49">
        <f t="shared" si="76"/>
        <v>0.87622908009266864</v>
      </c>
      <c r="Y49">
        <f t="shared" si="2"/>
        <v>54.006116207951074</v>
      </c>
      <c r="Z49">
        <f t="shared" si="114"/>
        <v>1.4369669944514765</v>
      </c>
      <c r="AA49">
        <f t="shared" si="77"/>
        <v>48.773024851994151</v>
      </c>
      <c r="AB49">
        <f t="shared" si="31"/>
        <v>55.443083202402548</v>
      </c>
      <c r="AC49">
        <f t="shared" si="3"/>
        <v>1.136757118728011</v>
      </c>
      <c r="AD49">
        <f t="shared" si="32"/>
        <v>48.773024851994151</v>
      </c>
      <c r="AI49">
        <f t="shared" si="115"/>
        <v>0.66548958675575887</v>
      </c>
      <c r="AJ49">
        <f t="shared" si="116"/>
        <v>0.81946192195491407</v>
      </c>
      <c r="AK49">
        <f t="shared" si="33"/>
        <v>1.1116549772762243</v>
      </c>
      <c r="AL49">
        <f t="shared" si="4"/>
        <v>0</v>
      </c>
      <c r="AM49">
        <f t="shared" si="5"/>
        <v>1.1116549772762243</v>
      </c>
      <c r="AN49">
        <f t="shared" si="78"/>
        <v>1.1116549772762243</v>
      </c>
      <c r="AO49">
        <f t="shared" si="6"/>
        <v>0</v>
      </c>
      <c r="AP49">
        <f t="shared" si="7"/>
        <v>30</v>
      </c>
      <c r="AQ49">
        <f t="shared" si="79"/>
        <v>30</v>
      </c>
      <c r="AS49">
        <f t="shared" si="80"/>
        <v>1.3045351880497129</v>
      </c>
      <c r="AU49">
        <f t="shared" si="34"/>
        <v>0.94024228987657921</v>
      </c>
      <c r="AW49">
        <f t="shared" si="8"/>
        <v>4.2327763066973443</v>
      </c>
      <c r="AX49">
        <f t="shared" si="8"/>
        <v>1.7858544731451063</v>
      </c>
      <c r="AY49">
        <f t="shared" si="81"/>
        <v>6.0186307798424501</v>
      </c>
      <c r="AZ49">
        <f t="shared" si="35"/>
        <v>0.70327894525009327</v>
      </c>
      <c r="BA49">
        <f t="shared" si="82"/>
        <v>0.29672105474990673</v>
      </c>
      <c r="BB49">
        <f t="shared" si="9"/>
        <v>-23.032394015190143</v>
      </c>
      <c r="BC49">
        <f t="shared" si="83"/>
        <v>0.13</v>
      </c>
      <c r="BD49">
        <f t="shared" si="84"/>
        <v>9.2628301225354992</v>
      </c>
      <c r="BE49">
        <f t="shared" si="85"/>
        <v>3.9080890199983966</v>
      </c>
      <c r="BF49">
        <f t="shared" si="10"/>
        <v>51.372851409967794</v>
      </c>
      <c r="BG49">
        <f t="shared" si="86"/>
        <v>5.1606264549235283E-3</v>
      </c>
      <c r="BH49">
        <f t="shared" si="87"/>
        <v>2.0491696712645955E-3</v>
      </c>
      <c r="BI49">
        <f t="shared" si="88"/>
        <v>0.94925800072585664</v>
      </c>
      <c r="BJ49">
        <f t="shared" si="89"/>
        <v>2.1587067685473115E-3</v>
      </c>
      <c r="BK49">
        <f t="shared" si="36"/>
        <v>3.5708285740987659E-2</v>
      </c>
      <c r="BL49">
        <f t="shared" si="37"/>
        <v>147.17869996459874</v>
      </c>
      <c r="BM49">
        <f t="shared" si="90"/>
        <v>2.4261857014348315E-4</v>
      </c>
      <c r="BN49">
        <f t="shared" si="91"/>
        <v>0.32017880302190688</v>
      </c>
      <c r="BO49">
        <f t="shared" si="92"/>
        <v>1.3086992711278955</v>
      </c>
      <c r="BP49">
        <f t="shared" si="93"/>
        <v>0.4946253357576797</v>
      </c>
      <c r="BQ49">
        <f t="shared" si="38"/>
        <v>1.1529787731044085E-4</v>
      </c>
      <c r="BR49">
        <f t="shared" si="94"/>
        <v>1.0805662369317168</v>
      </c>
      <c r="BS49">
        <f t="shared" si="95"/>
        <v>0.99385863584824718</v>
      </c>
      <c r="BT49">
        <f t="shared" si="96"/>
        <v>1.0872433945391697</v>
      </c>
      <c r="BU49">
        <f t="shared" si="39"/>
        <v>0.53777812907425626</v>
      </c>
      <c r="BV49">
        <f t="shared" si="40"/>
        <v>0.53777812907425626</v>
      </c>
      <c r="BW49">
        <f t="shared" si="41"/>
        <v>0.53777812907425626</v>
      </c>
      <c r="BX49">
        <f t="shared" si="11"/>
        <v>206.44530399948158</v>
      </c>
      <c r="BY49">
        <f t="shared" si="12"/>
        <v>4.2624747707885611</v>
      </c>
      <c r="BZ49">
        <f t="shared" si="13"/>
        <v>1588702.9386832337</v>
      </c>
      <c r="CA49">
        <f t="shared" si="14"/>
        <v>0.15010072729648491</v>
      </c>
      <c r="CB49">
        <f t="shared" si="15"/>
        <v>698560.19915200595</v>
      </c>
      <c r="CC49">
        <f t="shared" si="97"/>
        <v>1.6187778227438283E-4</v>
      </c>
      <c r="CD49">
        <f t="shared" si="98"/>
        <v>7.222283786171119E-6</v>
      </c>
      <c r="CE49">
        <f t="shared" si="99"/>
        <v>-3.8960927565244474</v>
      </c>
      <c r="CF49">
        <f t="shared" si="100"/>
        <v>14.884835018470296</v>
      </c>
      <c r="CG49">
        <f t="shared" si="101"/>
        <v>4.5134844370341197E-3</v>
      </c>
      <c r="CH49">
        <f t="shared" si="16"/>
        <v>27.332296520596088</v>
      </c>
      <c r="CI49" s="20">
        <f t="shared" si="17"/>
        <v>101280887202.98578</v>
      </c>
      <c r="CJ49" s="33">
        <f t="shared" si="42"/>
        <v>0.19929553452219578</v>
      </c>
      <c r="CK49" s="33">
        <f t="shared" si="18"/>
        <v>39.859106904439159</v>
      </c>
      <c r="CL49">
        <f t="shared" si="102"/>
        <v>6400</v>
      </c>
      <c r="CM49" s="6">
        <f t="shared" si="19"/>
        <v>1404.1090477627561</v>
      </c>
      <c r="CN49" s="20"/>
      <c r="CO49" s="20"/>
      <c r="CP49" s="20"/>
      <c r="CQ49" s="20"/>
      <c r="CR49" s="20"/>
      <c r="CS49" s="20"/>
      <c r="CT49" s="20"/>
      <c r="CU49" s="25">
        <f t="shared" si="20"/>
        <v>1.3045351880497129</v>
      </c>
      <c r="CV49" s="26">
        <v>0.8</v>
      </c>
      <c r="CW49" s="26">
        <f t="shared" si="103"/>
        <v>0.24215434428172794</v>
      </c>
      <c r="CX49" s="26">
        <f t="shared" si="43"/>
        <v>-8.5236232913764726E-2</v>
      </c>
      <c r="CY49" s="26">
        <f t="shared" si="104"/>
        <v>1.163544793546332E-2</v>
      </c>
      <c r="CZ49" s="26">
        <f t="shared" si="105"/>
        <v>-3.0693240653545274E-5</v>
      </c>
      <c r="DA49" s="26">
        <f t="shared" si="44"/>
        <v>6.2373506239237876E-3</v>
      </c>
      <c r="DB49" s="26">
        <f t="shared" si="45"/>
        <v>0.958602751648859</v>
      </c>
      <c r="DC49" s="26">
        <f t="shared" si="46"/>
        <v>0.93240904973344418</v>
      </c>
      <c r="DD49" s="26">
        <f t="shared" si="47"/>
        <v>0.13240904973344414</v>
      </c>
      <c r="DE49" s="26">
        <v>0.85</v>
      </c>
      <c r="DF49" s="26">
        <f t="shared" si="48"/>
        <v>0.22790997108868513</v>
      </c>
      <c r="DG49" s="26">
        <f t="shared" si="49"/>
        <v>-8.0222336860013857E-2</v>
      </c>
      <c r="DH49" s="26">
        <f t="shared" si="50"/>
        <v>1.0306832773282388E-2</v>
      </c>
      <c r="DI49" s="26">
        <f t="shared" si="51"/>
        <v>-2.2667209100305103E-5</v>
      </c>
      <c r="DJ49" s="26">
        <f t="shared" si="52"/>
        <v>5.4995357763293088E-3</v>
      </c>
      <c r="DK49" s="26">
        <f t="shared" si="106"/>
        <v>0.96324174014485997</v>
      </c>
      <c r="DL49" s="26">
        <f t="shared" si="107"/>
        <v>0.93540454553354913</v>
      </c>
      <c r="DM49" s="26">
        <f t="shared" si="108"/>
        <v>8.5404545533549148E-2</v>
      </c>
      <c r="DN49" s="26">
        <f t="shared" si="109"/>
        <v>-0.94009008399790106</v>
      </c>
      <c r="DO49" s="26">
        <f t="shared" si="110"/>
        <v>0.94084719325019472</v>
      </c>
      <c r="DP49" s="26">
        <f t="shared" si="53"/>
        <v>0.85</v>
      </c>
      <c r="DQ49" s="26">
        <f t="shared" si="54"/>
        <v>0.22790997108868513</v>
      </c>
      <c r="DR49" s="26">
        <f t="shared" si="55"/>
        <v>-8.0222336860013857E-2</v>
      </c>
      <c r="DS49" s="26">
        <f t="shared" si="56"/>
        <v>1.0306832773282388E-2</v>
      </c>
      <c r="DT49" s="26">
        <f t="shared" si="57"/>
        <v>-2.2667209100305103E-5</v>
      </c>
      <c r="DU49" s="26">
        <f t="shared" si="58"/>
        <v>5.4995357763293088E-3</v>
      </c>
      <c r="DV49" s="26">
        <f t="shared" si="59"/>
        <v>0.96324174014485997</v>
      </c>
      <c r="DW49" s="26">
        <f t="shared" si="60"/>
        <v>0.93540454553354913</v>
      </c>
      <c r="DX49" s="26">
        <f t="shared" si="61"/>
        <v>8.5404545533549148E-2</v>
      </c>
      <c r="DY49" s="26">
        <f t="shared" si="62"/>
        <v>0.94084719325019472</v>
      </c>
      <c r="DZ49" s="26">
        <f t="shared" si="63"/>
        <v>0.20590322936093033</v>
      </c>
      <c r="EA49" s="26">
        <f t="shared" si="64"/>
        <v>-7.2476154279049479E-2</v>
      </c>
      <c r="EB49" s="26">
        <f t="shared" si="65"/>
        <v>8.4124964481103529E-3</v>
      </c>
      <c r="EC49" s="26">
        <f t="shared" si="66"/>
        <v>-1.3642602053953609E-5</v>
      </c>
      <c r="ED49" s="26">
        <f t="shared" si="67"/>
        <v>4.4589710015773545E-3</v>
      </c>
      <c r="EE49" s="26">
        <f t="shared" si="68"/>
        <v>0.96989484862519737</v>
      </c>
      <c r="EF49" s="26">
        <f t="shared" si="69"/>
        <v>0.94027471777571381</v>
      </c>
      <c r="EG49" s="26">
        <f t="shared" si="70"/>
        <v>-5.7247547448091574E-4</v>
      </c>
      <c r="EH49" s="26">
        <f t="shared" si="71"/>
        <v>-0.94639160476040085</v>
      </c>
      <c r="EI49" s="26">
        <f t="shared" si="72"/>
        <v>0.94024228987657921</v>
      </c>
      <c r="EM49">
        <f t="shared" si="21"/>
        <v>870.12497042915845</v>
      </c>
      <c r="EW49">
        <f t="shared" si="111"/>
        <v>2.3867984961181223</v>
      </c>
      <c r="EX49">
        <f t="shared" si="73"/>
        <v>3.5614502699561346E-2</v>
      </c>
      <c r="EY49">
        <f t="shared" si="112"/>
        <v>1.0653698881085385</v>
      </c>
      <c r="EZ49">
        <f t="shared" si="113"/>
        <v>1.4609995482530048E-2</v>
      </c>
    </row>
    <row r="50" spans="3:156">
      <c r="C50" s="6">
        <f t="shared" si="74"/>
        <v>1404.1090477627561</v>
      </c>
      <c r="D50">
        <v>377</v>
      </c>
      <c r="E50" s="6">
        <f t="shared" si="22"/>
        <v>1444.4020684917623</v>
      </c>
      <c r="F50" s="6">
        <f t="shared" si="23"/>
        <v>-1067.4020684917623</v>
      </c>
      <c r="G50" s="6">
        <f>Sheet1!D50</f>
        <v>317.99999999999898</v>
      </c>
      <c r="H50" s="6">
        <f>Sheet1!F50</f>
        <v>-1106.3770822229294</v>
      </c>
      <c r="I50" s="46">
        <f t="shared" si="24"/>
        <v>0.66059345307061756</v>
      </c>
      <c r="J50" s="6">
        <f t="shared" si="25"/>
        <v>1992.8229596890312</v>
      </c>
      <c r="K50" s="6">
        <f t="shared" ref="K50:K57" si="117">AVERAGE(C50,D50)</f>
        <v>890.55452388137803</v>
      </c>
      <c r="M50" s="6">
        <f t="shared" si="1"/>
        <v>890.55452388137803</v>
      </c>
      <c r="Q50">
        <f t="shared" si="26"/>
        <v>123.86101612061788</v>
      </c>
      <c r="S50">
        <f t="shared" si="27"/>
        <v>1.138361239815924</v>
      </c>
      <c r="T50">
        <f t="shared" si="28"/>
        <v>2.0292777279404633E-2</v>
      </c>
      <c r="U50">
        <f t="shared" si="29"/>
        <v>5691.8061990796195</v>
      </c>
      <c r="V50">
        <f t="shared" si="75"/>
        <v>31959.491807832066</v>
      </c>
      <c r="W50">
        <f t="shared" si="30"/>
        <v>12798.551530573563</v>
      </c>
      <c r="X50">
        <f t="shared" si="76"/>
        <v>0.87584445530050081</v>
      </c>
      <c r="Y50">
        <f t="shared" si="2"/>
        <v>54.006116207951074</v>
      </c>
      <c r="Z50">
        <f t="shared" si="114"/>
        <v>1.4764534149229274</v>
      </c>
      <c r="AA50">
        <f t="shared" si="77"/>
        <v>48.738983445927659</v>
      </c>
      <c r="AB50">
        <f t="shared" si="31"/>
        <v>55.482569622874003</v>
      </c>
      <c r="AC50">
        <f t="shared" si="3"/>
        <v>1.138361239815924</v>
      </c>
      <c r="AD50">
        <f t="shared" si="32"/>
        <v>48.738983445927659</v>
      </c>
      <c r="AI50">
        <f t="shared" si="115"/>
        <v>0.66031819283872561</v>
      </c>
      <c r="AJ50">
        <f t="shared" si="116"/>
        <v>0.8160442085615095</v>
      </c>
      <c r="AK50">
        <f t="shared" si="33"/>
        <v>1.100658693329901</v>
      </c>
      <c r="AL50">
        <f t="shared" si="4"/>
        <v>0</v>
      </c>
      <c r="AM50">
        <f t="shared" si="5"/>
        <v>1.100658693329901</v>
      </c>
      <c r="AN50">
        <f t="shared" si="78"/>
        <v>1.100658693329901</v>
      </c>
      <c r="AO50">
        <f t="shared" si="6"/>
        <v>0</v>
      </c>
      <c r="AP50">
        <f t="shared" si="7"/>
        <v>30</v>
      </c>
      <c r="AQ50">
        <f t="shared" si="79"/>
        <v>30</v>
      </c>
      <c r="AS50">
        <f t="shared" si="80"/>
        <v>1.3351642037202069</v>
      </c>
      <c r="AU50">
        <f t="shared" si="34"/>
        <v>0.93908878654599037</v>
      </c>
      <c r="AW50">
        <f t="shared" si="8"/>
        <v>4.2387493378947116</v>
      </c>
      <c r="AX50">
        <f t="shared" si="8"/>
        <v>1.6974566476972408</v>
      </c>
      <c r="AY50">
        <f t="shared" si="81"/>
        <v>5.9362059855919522</v>
      </c>
      <c r="AZ50">
        <f t="shared" si="35"/>
        <v>0.71405024491784508</v>
      </c>
      <c r="BA50">
        <f t="shared" si="82"/>
        <v>0.28594975508215492</v>
      </c>
      <c r="BB50">
        <f t="shared" si="9"/>
        <v>-22.37672551634753</v>
      </c>
      <c r="BC50">
        <f t="shared" si="83"/>
        <v>0.13</v>
      </c>
      <c r="BD50">
        <f t="shared" si="84"/>
        <v>9.2742822878477824</v>
      </c>
      <c r="BE50">
        <f t="shared" si="85"/>
        <v>3.7139945930247023</v>
      </c>
      <c r="BF50">
        <f t="shared" si="10"/>
        <v>51.354920295848991</v>
      </c>
      <c r="BG50">
        <f t="shared" si="86"/>
        <v>5.1104704532606814E-3</v>
      </c>
      <c r="BH50">
        <f t="shared" si="87"/>
        <v>2.0478769925712523E-3</v>
      </c>
      <c r="BI50">
        <f t="shared" si="88"/>
        <v>0.9497417494894943</v>
      </c>
      <c r="BJ50">
        <f t="shared" si="89"/>
        <v>2.1562461518323567E-3</v>
      </c>
      <c r="BK50">
        <f t="shared" si="36"/>
        <v>3.5711681274743931E-2</v>
      </c>
      <c r="BL50">
        <f t="shared" si="37"/>
        <v>142.88035533190393</v>
      </c>
      <c r="BM50">
        <f t="shared" si="90"/>
        <v>2.4994115665367348E-4</v>
      </c>
      <c r="BN50">
        <f t="shared" si="91"/>
        <v>0.33103554231232701</v>
      </c>
      <c r="BO50">
        <f t="shared" si="92"/>
        <v>1.3193379682816193</v>
      </c>
      <c r="BP50">
        <f t="shared" si="93"/>
        <v>0.50090951590047983</v>
      </c>
      <c r="BQ50">
        <f t="shared" si="38"/>
        <v>1.0924732073921276E-4</v>
      </c>
      <c r="BR50">
        <f t="shared" si="94"/>
        <v>1.0809862884767205</v>
      </c>
      <c r="BS50">
        <f t="shared" si="95"/>
        <v>0.99417991781879655</v>
      </c>
      <c r="BT50">
        <f t="shared" si="96"/>
        <v>1.0873145485058426</v>
      </c>
      <c r="BU50">
        <f t="shared" si="39"/>
        <v>0.54464620412361042</v>
      </c>
      <c r="BV50">
        <f t="shared" si="40"/>
        <v>0.54464620412361042</v>
      </c>
      <c r="BW50">
        <f t="shared" si="41"/>
        <v>0.54464620412361042</v>
      </c>
      <c r="BX50">
        <f t="shared" si="11"/>
        <v>206.59233381108717</v>
      </c>
      <c r="BY50">
        <f t="shared" si="12"/>
        <v>4.1517814221347535</v>
      </c>
      <c r="BZ50">
        <f t="shared" si="13"/>
        <v>1588976.9098000559</v>
      </c>
      <c r="CA50">
        <f t="shared" si="14"/>
        <v>0.15394363242821649</v>
      </c>
      <c r="CB50">
        <f t="shared" si="15"/>
        <v>681239.4536403151</v>
      </c>
      <c r="CC50">
        <f t="shared" si="97"/>
        <v>1.6187778227438283E-4</v>
      </c>
      <c r="CD50">
        <f t="shared" si="98"/>
        <v>7.4059128152959195E-6</v>
      </c>
      <c r="CE50">
        <f t="shared" si="99"/>
        <v>-3.8935274118965237</v>
      </c>
      <c r="CF50">
        <f t="shared" si="100"/>
        <v>14.878479657270876</v>
      </c>
      <c r="CG50">
        <f t="shared" si="101"/>
        <v>4.5173411416041314E-3</v>
      </c>
      <c r="CH50">
        <f t="shared" si="16"/>
        <v>27.6592447204916</v>
      </c>
      <c r="CI50" s="20">
        <f t="shared" si="17"/>
        <v>100203760051.64452</v>
      </c>
      <c r="CJ50" s="33">
        <f t="shared" si="42"/>
        <v>0.20146510364503112</v>
      </c>
      <c r="CK50" s="33">
        <f t="shared" si="18"/>
        <v>40.293020729006223</v>
      </c>
      <c r="CL50">
        <f t="shared" si="102"/>
        <v>6600</v>
      </c>
      <c r="CM50" s="6">
        <f t="shared" ref="CM50:CM57" si="118">C50+CK50</f>
        <v>1444.4020684917623</v>
      </c>
      <c r="CN50" s="20"/>
      <c r="CO50" s="20"/>
      <c r="CP50" s="20"/>
      <c r="CQ50" s="20"/>
      <c r="CR50" s="20"/>
      <c r="CS50" s="20"/>
      <c r="CT50" s="20"/>
      <c r="CU50" s="25">
        <f t="shared" si="20"/>
        <v>1.3351642037202069</v>
      </c>
      <c r="CV50" s="26">
        <v>0.8</v>
      </c>
      <c r="CW50" s="26">
        <f t="shared" si="103"/>
        <v>0.24783985531556341</v>
      </c>
      <c r="CX50" s="26">
        <f t="shared" si="43"/>
        <v>-8.7237483579538325E-2</v>
      </c>
      <c r="CY50" s="26">
        <f t="shared" si="104"/>
        <v>1.2188236465796292E-2</v>
      </c>
      <c r="CZ50" s="26">
        <f t="shared" si="105"/>
        <v>-3.4469672342726047E-5</v>
      </c>
      <c r="DA50" s="26">
        <f t="shared" si="44"/>
        <v>6.5462722120548881E-3</v>
      </c>
      <c r="DB50" s="26">
        <f t="shared" si="45"/>
        <v>0.95667922463216937</v>
      </c>
      <c r="DC50" s="26">
        <f t="shared" si="46"/>
        <v>0.93124790518266054</v>
      </c>
      <c r="DD50" s="26">
        <f t="shared" si="47"/>
        <v>0.1312479051826605</v>
      </c>
      <c r="DE50" s="26">
        <v>0.85</v>
      </c>
      <c r="DF50" s="26">
        <f t="shared" si="48"/>
        <v>0.23326104029700087</v>
      </c>
      <c r="DG50" s="26">
        <f t="shared" si="49"/>
        <v>-8.2105866898389016E-2</v>
      </c>
      <c r="DH50" s="26">
        <f t="shared" si="50"/>
        <v>1.0796500121951042E-2</v>
      </c>
      <c r="DI50" s="26">
        <f t="shared" si="51"/>
        <v>-2.5456134770224269E-5</v>
      </c>
      <c r="DJ50" s="26">
        <f t="shared" si="52"/>
        <v>5.7706931728175046E-3</v>
      </c>
      <c r="DK50" s="26">
        <f t="shared" si="106"/>
        <v>0.96152941267492953</v>
      </c>
      <c r="DL50" s="26">
        <f t="shared" si="107"/>
        <v>0.93426478057551865</v>
      </c>
      <c r="DM50" s="26">
        <f t="shared" si="108"/>
        <v>8.4264780575518672E-2</v>
      </c>
      <c r="DN50" s="26">
        <f t="shared" si="109"/>
        <v>-0.9396624921428377</v>
      </c>
      <c r="DO50" s="26">
        <f t="shared" si="110"/>
        <v>0.93967558169035614</v>
      </c>
      <c r="DP50" s="26">
        <f t="shared" si="53"/>
        <v>0.85</v>
      </c>
      <c r="DQ50" s="26">
        <f t="shared" si="54"/>
        <v>0.23326104029700087</v>
      </c>
      <c r="DR50" s="26">
        <f t="shared" si="55"/>
        <v>-8.2105866898389016E-2</v>
      </c>
      <c r="DS50" s="26">
        <f t="shared" si="56"/>
        <v>1.0796500121951042E-2</v>
      </c>
      <c r="DT50" s="26">
        <f t="shared" si="57"/>
        <v>-2.5456134770224269E-5</v>
      </c>
      <c r="DU50" s="26">
        <f t="shared" si="58"/>
        <v>5.7706931728175046E-3</v>
      </c>
      <c r="DV50" s="26">
        <f t="shared" si="59"/>
        <v>0.96152941267492953</v>
      </c>
      <c r="DW50" s="26">
        <f t="shared" si="60"/>
        <v>0.93426478057551865</v>
      </c>
      <c r="DX50" s="26">
        <f t="shared" si="61"/>
        <v>8.4264780575518672E-2</v>
      </c>
      <c r="DY50" s="26">
        <f t="shared" si="62"/>
        <v>0.93967558169035614</v>
      </c>
      <c r="DZ50" s="26">
        <f t="shared" si="63"/>
        <v>0.21100035811911275</v>
      </c>
      <c r="EA50" s="26">
        <f t="shared" si="64"/>
        <v>-7.4270299477280671E-2</v>
      </c>
      <c r="EB50" s="26">
        <f t="shared" si="65"/>
        <v>8.8341539334058205E-3</v>
      </c>
      <c r="EC50" s="26">
        <f t="shared" si="66"/>
        <v>-1.5416911620783361E-5</v>
      </c>
      <c r="ED50" s="26">
        <f t="shared" si="67"/>
        <v>4.6894282758362452E-3</v>
      </c>
      <c r="EE50" s="26">
        <f t="shared" si="68"/>
        <v>0.96840997840249921</v>
      </c>
      <c r="EF50" s="26">
        <f t="shared" si="69"/>
        <v>0.93912056050306858</v>
      </c>
      <c r="EG50" s="26">
        <f t="shared" si="70"/>
        <v>-5.5502118728756322E-4</v>
      </c>
      <c r="EH50" s="26">
        <f t="shared" si="71"/>
        <v>-0.94585170415379505</v>
      </c>
      <c r="EI50" s="26">
        <f t="shared" si="72"/>
        <v>0.93908878654599037</v>
      </c>
      <c r="EM50">
        <f t="shared" si="21"/>
        <v>890.55452388137803</v>
      </c>
      <c r="EW50">
        <f t="shared" si="111"/>
        <v>2.4458836269939703</v>
      </c>
      <c r="EX50">
        <f t="shared" si="73"/>
        <v>3.6496138730631511E-2</v>
      </c>
      <c r="EY50">
        <f t="shared" si="112"/>
        <v>1.0675772506753678</v>
      </c>
      <c r="EZ50">
        <f t="shared" si="113"/>
        <v>1.4640266243408168E-2</v>
      </c>
    </row>
    <row r="51" spans="3:156">
      <c r="C51" s="6">
        <f t="shared" si="74"/>
        <v>1444.4020684917623</v>
      </c>
      <c r="D51">
        <v>378</v>
      </c>
      <c r="E51" s="6">
        <f t="shared" si="22"/>
        <v>1485.1385829469684</v>
      </c>
      <c r="F51" s="6">
        <f t="shared" si="23"/>
        <v>-1107.1385829469684</v>
      </c>
      <c r="G51" s="6">
        <f>Sheet1!D51</f>
        <v>318.099999999999</v>
      </c>
      <c r="H51" s="6">
        <f>Sheet1!F51</f>
        <v>-1146.0938156292632</v>
      </c>
      <c r="I51" s="46">
        <f t="shared" si="24"/>
        <v>0.65033777432878315</v>
      </c>
      <c r="J51" s="6">
        <f t="shared" si="25"/>
        <v>2080.4054678196289</v>
      </c>
      <c r="K51" s="6">
        <f t="shared" si="117"/>
        <v>911.20103424588115</v>
      </c>
      <c r="M51" s="6">
        <f t="shared" si="1"/>
        <v>911.20103424588115</v>
      </c>
      <c r="Q51">
        <f t="shared" si="26"/>
        <v>127.27692328579123</v>
      </c>
      <c r="S51">
        <f t="shared" si="27"/>
        <v>1.1399894028107145</v>
      </c>
      <c r="T51">
        <f t="shared" si="28"/>
        <v>1.9808645396016657E-2</v>
      </c>
      <c r="U51">
        <f t="shared" si="29"/>
        <v>5699.9470140535723</v>
      </c>
      <c r="V51">
        <f t="shared" si="75"/>
        <v>32005.202483910809</v>
      </c>
      <c r="W51">
        <f t="shared" si="30"/>
        <v>12154.889542699551</v>
      </c>
      <c r="X51">
        <f t="shared" si="76"/>
        <v>0.87545406591019526</v>
      </c>
      <c r="Y51">
        <f t="shared" si="2"/>
        <v>54.006116207951074</v>
      </c>
      <c r="Z51">
        <f t="shared" si="114"/>
        <v>1.5164956108242398</v>
      </c>
      <c r="AA51">
        <f t="shared" si="77"/>
        <v>48.704498201370008</v>
      </c>
      <c r="AB51">
        <f t="shared" si="31"/>
        <v>55.52261181877531</v>
      </c>
      <c r="AC51">
        <f t="shared" si="3"/>
        <v>1.1399894028107145</v>
      </c>
      <c r="AD51">
        <f t="shared" si="32"/>
        <v>48.704498201370008</v>
      </c>
      <c r="AI51">
        <f t="shared" si="115"/>
        <v>0.65518836191100827</v>
      </c>
      <c r="AJ51">
        <f t="shared" si="116"/>
        <v>0.8126322621662001</v>
      </c>
      <c r="AK51">
        <f t="shared" si="33"/>
        <v>1.0897774080451741</v>
      </c>
      <c r="AL51">
        <f t="shared" si="4"/>
        <v>0</v>
      </c>
      <c r="AM51">
        <f t="shared" si="5"/>
        <v>1.0897774080451741</v>
      </c>
      <c r="AN51">
        <f t="shared" si="78"/>
        <v>1.0897774080451741</v>
      </c>
      <c r="AO51">
        <f t="shared" si="6"/>
        <v>0</v>
      </c>
      <c r="AP51">
        <f t="shared" si="7"/>
        <v>30</v>
      </c>
      <c r="AQ51">
        <f t="shared" si="79"/>
        <v>30</v>
      </c>
      <c r="AS51">
        <f t="shared" si="80"/>
        <v>1.3661184921227603</v>
      </c>
      <c r="AU51">
        <f t="shared" si="34"/>
        <v>0.93793692433279419</v>
      </c>
      <c r="AW51">
        <f t="shared" si="8"/>
        <v>4.2448118904261642</v>
      </c>
      <c r="AX51">
        <f t="shared" si="8"/>
        <v>1.6120885247829597</v>
      </c>
      <c r="AY51">
        <f t="shared" si="81"/>
        <v>5.8569004152091235</v>
      </c>
      <c r="AZ51">
        <f t="shared" si="35"/>
        <v>0.72475398068973329</v>
      </c>
      <c r="BA51">
        <f t="shared" si="82"/>
        <v>0.27524601931026671</v>
      </c>
      <c r="BB51">
        <f t="shared" si="9"/>
        <v>-21.754404157984542</v>
      </c>
      <c r="BC51">
        <f t="shared" si="83"/>
        <v>0.13</v>
      </c>
      <c r="BD51">
        <f t="shared" si="84"/>
        <v>9.2859037220063563</v>
      </c>
      <c r="BE51">
        <f t="shared" si="85"/>
        <v>3.5265870947659157</v>
      </c>
      <c r="BF51">
        <f t="shared" si="10"/>
        <v>51.336749006292543</v>
      </c>
      <c r="BG51">
        <f t="shared" si="86"/>
        <v>5.0608429739307957E-3</v>
      </c>
      <c r="BH51">
        <f t="shared" si="87"/>
        <v>2.0465950256958092E-3</v>
      </c>
      <c r="BI51">
        <f t="shared" si="88"/>
        <v>0.95022058949174226</v>
      </c>
      <c r="BJ51">
        <f t="shared" si="89"/>
        <v>2.1538104397322102E-3</v>
      </c>
      <c r="BK51">
        <f t="shared" si="36"/>
        <v>3.5716040194769406E-2</v>
      </c>
      <c r="BL51">
        <f t="shared" si="37"/>
        <v>138.64014348886582</v>
      </c>
      <c r="BM51">
        <f t="shared" si="90"/>
        <v>2.5761687268909786E-4</v>
      </c>
      <c r="BN51">
        <f t="shared" si="91"/>
        <v>0.34249982540481716</v>
      </c>
      <c r="BO51">
        <f t="shared" si="92"/>
        <v>1.3305728497189344</v>
      </c>
      <c r="BP51">
        <f t="shared" si="93"/>
        <v>0.50735371936852269</v>
      </c>
      <c r="BQ51">
        <f t="shared" si="38"/>
        <v>1.0342906660581634E-4</v>
      </c>
      <c r="BR51">
        <f t="shared" si="94"/>
        <v>1.0813903736535651</v>
      </c>
      <c r="BS51">
        <f t="shared" si="95"/>
        <v>0.99448896926066777</v>
      </c>
      <c r="BT51">
        <f t="shared" si="96"/>
        <v>1.0873829746523005</v>
      </c>
      <c r="BU51">
        <f t="shared" si="39"/>
        <v>0.55168779656785272</v>
      </c>
      <c r="BV51">
        <f t="shared" si="40"/>
        <v>0.55168779656785272</v>
      </c>
      <c r="BW51">
        <f t="shared" si="41"/>
        <v>0.55168779656785272</v>
      </c>
      <c r="BX51">
        <f t="shared" si="11"/>
        <v>206.74143308241514</v>
      </c>
      <c r="BY51">
        <f t="shared" si="12"/>
        <v>4.0394269828025529</v>
      </c>
      <c r="BZ51">
        <f t="shared" si="13"/>
        <v>1589253.9599541309</v>
      </c>
      <c r="CA51">
        <f t="shared" si="14"/>
        <v>0.15798040034631816</v>
      </c>
      <c r="CB51">
        <f t="shared" si="15"/>
        <v>663947.93991555553</v>
      </c>
      <c r="CC51">
        <f t="shared" si="97"/>
        <v>1.6187778227438283E-4</v>
      </c>
      <c r="CD51">
        <f t="shared" si="98"/>
        <v>7.5987885445381098E-6</v>
      </c>
      <c r="CE51">
        <f t="shared" si="99"/>
        <v>-3.8908560116008442</v>
      </c>
      <c r="CF51">
        <f t="shared" si="100"/>
        <v>14.871836823145221</v>
      </c>
      <c r="CG51">
        <f t="shared" si="101"/>
        <v>4.5213775831151153E-3</v>
      </c>
      <c r="CH51">
        <f t="shared" si="16"/>
        <v>27.993017846391901</v>
      </c>
      <c r="CI51" s="20">
        <f t="shared" si="17"/>
        <v>99132014973.354919</v>
      </c>
      <c r="CJ51" s="33">
        <f t="shared" si="42"/>
        <v>0.20368257227603032</v>
      </c>
      <c r="CK51" s="33">
        <f t="shared" si="18"/>
        <v>40.736514455206063</v>
      </c>
      <c r="CL51">
        <f t="shared" si="102"/>
        <v>6800</v>
      </c>
      <c r="CM51" s="6">
        <f t="shared" si="118"/>
        <v>1485.1385829469684</v>
      </c>
      <c r="CN51" s="20"/>
      <c r="CO51" s="20"/>
      <c r="CP51" s="20"/>
      <c r="CQ51" s="20"/>
      <c r="CR51" s="20"/>
      <c r="CS51" s="20"/>
      <c r="CT51" s="20"/>
      <c r="CU51" s="25">
        <f t="shared" si="20"/>
        <v>1.3661184921227603</v>
      </c>
      <c r="CV51" s="26">
        <v>0.8</v>
      </c>
      <c r="CW51" s="26">
        <f t="shared" si="103"/>
        <v>0.25358574510028742</v>
      </c>
      <c r="CX51" s="26">
        <f t="shared" si="43"/>
        <v>-8.9259987042940012E-2</v>
      </c>
      <c r="CY51" s="26">
        <f t="shared" si="104"/>
        <v>1.2759928804407751E-2</v>
      </c>
      <c r="CZ51" s="26">
        <f t="shared" si="105"/>
        <v>-3.8654993496434602E-5</v>
      </c>
      <c r="DA51" s="26">
        <f t="shared" si="44"/>
        <v>6.8669594380598555E-3</v>
      </c>
      <c r="DB51" s="26">
        <f t="shared" si="45"/>
        <v>0.95469397830890834</v>
      </c>
      <c r="DC51" s="26">
        <f t="shared" si="46"/>
        <v>0.9300944415797715</v>
      </c>
      <c r="DD51" s="26">
        <f t="shared" si="47"/>
        <v>0.13009444157977146</v>
      </c>
      <c r="DE51" s="26">
        <v>0.85</v>
      </c>
      <c r="DF51" s="26">
        <f t="shared" si="48"/>
        <v>0.23866893656497637</v>
      </c>
      <c r="DG51" s="26">
        <f t="shared" si="49"/>
        <v>-8.4009399569825879E-2</v>
      </c>
      <c r="DH51" s="26">
        <f t="shared" si="50"/>
        <v>1.130291271255496E-2</v>
      </c>
      <c r="DI51" s="26">
        <f t="shared" si="51"/>
        <v>-2.8547028651841265E-5</v>
      </c>
      <c r="DJ51" s="26">
        <f t="shared" si="52"/>
        <v>6.0520660767404214E-3</v>
      </c>
      <c r="DK51" s="26">
        <f t="shared" si="106"/>
        <v>0.95976173024903921</v>
      </c>
      <c r="DL51" s="26">
        <f t="shared" si="107"/>
        <v>0.93313060158077488</v>
      </c>
      <c r="DM51" s="26">
        <f t="shared" si="108"/>
        <v>8.3130601580774899E-2</v>
      </c>
      <c r="DN51" s="26">
        <f t="shared" si="109"/>
        <v>-0.93927679997993241</v>
      </c>
      <c r="DO51" s="26">
        <f t="shared" si="110"/>
        <v>0.93850490247661922</v>
      </c>
      <c r="DP51" s="26">
        <f t="shared" si="53"/>
        <v>0.85</v>
      </c>
      <c r="DQ51" s="26">
        <f t="shared" si="54"/>
        <v>0.23866893656497637</v>
      </c>
      <c r="DR51" s="26">
        <f t="shared" si="55"/>
        <v>-8.4009399569825879E-2</v>
      </c>
      <c r="DS51" s="26">
        <f t="shared" si="56"/>
        <v>1.130291271255496E-2</v>
      </c>
      <c r="DT51" s="26">
        <f t="shared" si="57"/>
        <v>-2.8547028651841265E-5</v>
      </c>
      <c r="DU51" s="26">
        <f t="shared" si="58"/>
        <v>6.0520660767404222E-3</v>
      </c>
      <c r="DV51" s="26">
        <f t="shared" si="59"/>
        <v>0.95976173024903921</v>
      </c>
      <c r="DW51" s="26">
        <f t="shared" si="60"/>
        <v>0.93313060158077488</v>
      </c>
      <c r="DX51" s="26">
        <f t="shared" si="61"/>
        <v>8.3130601580774899E-2</v>
      </c>
      <c r="DY51" s="26">
        <f t="shared" si="62"/>
        <v>0.93850490247661922</v>
      </c>
      <c r="DZ51" s="26">
        <f t="shared" si="63"/>
        <v>0.21616146654629112</v>
      </c>
      <c r="EA51" s="26">
        <f t="shared" si="64"/>
        <v>-7.6086964965141432E-2</v>
      </c>
      <c r="EB51" s="26">
        <f t="shared" si="65"/>
        <v>9.2716095467676625E-3</v>
      </c>
      <c r="EC51" s="26">
        <f t="shared" si="66"/>
        <v>-1.7396937832915985E-5</v>
      </c>
      <c r="ED51" s="26">
        <f t="shared" si="67"/>
        <v>4.9292223821923017E-3</v>
      </c>
      <c r="EE51" s="26">
        <f t="shared" si="68"/>
        <v>0.96687187752978798</v>
      </c>
      <c r="EF51" s="26">
        <f t="shared" si="69"/>
        <v>0.93796796801889115</v>
      </c>
      <c r="EG51" s="26">
        <f t="shared" si="70"/>
        <v>-5.3693445772806658E-4</v>
      </c>
      <c r="EH51" s="26">
        <f t="shared" si="71"/>
        <v>-0.94534351993219601</v>
      </c>
      <c r="EI51" s="26">
        <f t="shared" si="72"/>
        <v>0.93793692433279419</v>
      </c>
      <c r="EM51">
        <f t="shared" si="21"/>
        <v>911.20103424588115</v>
      </c>
      <c r="EW51">
        <f t="shared" si="111"/>
        <v>2.5057104003307717</v>
      </c>
      <c r="EX51">
        <f t="shared" si="73"/>
        <v>3.7388841145173379E-2</v>
      </c>
      <c r="EY51">
        <f t="shared" si="112"/>
        <v>1.0698342305384085</v>
      </c>
      <c r="EZ51">
        <f t="shared" si="113"/>
        <v>1.4671217433197967E-2</v>
      </c>
    </row>
    <row r="52" spans="3:156">
      <c r="C52" s="6">
        <f t="shared" si="74"/>
        <v>1485.1385829469684</v>
      </c>
      <c r="D52">
        <v>379</v>
      </c>
      <c r="E52" s="6">
        <f t="shared" si="22"/>
        <v>1526.3289729473554</v>
      </c>
      <c r="F52" s="6">
        <f t="shared" si="23"/>
        <v>-1147.3289729473554</v>
      </c>
      <c r="G52" s="6">
        <f>Sheet1!D52</f>
        <v>318.19999999999902</v>
      </c>
      <c r="H52" s="6">
        <f>Sheet1!F52</f>
        <v>-1186.2341728056285</v>
      </c>
      <c r="I52" s="46">
        <f t="shared" si="24"/>
        <v>0.63988815556369261</v>
      </c>
      <c r="J52" s="6">
        <f t="shared" si="25"/>
        <v>2172.0148620060736</v>
      </c>
      <c r="K52" s="6">
        <f t="shared" si="117"/>
        <v>932.06929147348421</v>
      </c>
      <c r="M52" s="6">
        <f t="shared" si="1"/>
        <v>932.06929147348421</v>
      </c>
      <c r="Q52">
        <f t="shared" si="26"/>
        <v>130.74425696235585</v>
      </c>
      <c r="S52">
        <f t="shared" si="27"/>
        <v>1.1416420778132237</v>
      </c>
      <c r="T52">
        <f t="shared" si="28"/>
        <v>1.9341405013772382E-2</v>
      </c>
      <c r="U52">
        <f t="shared" si="29"/>
        <v>5708.2103890661183</v>
      </c>
      <c r="V52">
        <f t="shared" si="75"/>
        <v>32051.601334606254</v>
      </c>
      <c r="W52">
        <f t="shared" si="30"/>
        <v>11532.868131547208</v>
      </c>
      <c r="X52">
        <f t="shared" si="76"/>
        <v>0.87505779920430216</v>
      </c>
      <c r="Y52">
        <f t="shared" si="2"/>
        <v>54.006116207951074</v>
      </c>
      <c r="Z52">
        <f t="shared" si="114"/>
        <v>1.5571035197002607</v>
      </c>
      <c r="AA52">
        <f t="shared" si="77"/>
        <v>48.669561859598574</v>
      </c>
      <c r="AB52">
        <f t="shared" si="31"/>
        <v>55.563219727651337</v>
      </c>
      <c r="AC52">
        <f t="shared" si="3"/>
        <v>1.1416420778132237</v>
      </c>
      <c r="AD52">
        <f t="shared" si="32"/>
        <v>48.669561859598574</v>
      </c>
      <c r="AI52">
        <f t="shared" si="115"/>
        <v>0.65009939454807608</v>
      </c>
      <c r="AJ52">
        <f t="shared" si="116"/>
        <v>0.80922598879043595</v>
      </c>
      <c r="AK52">
        <f t="shared" si="33"/>
        <v>1.0790092080257316</v>
      </c>
      <c r="AL52">
        <f t="shared" si="4"/>
        <v>0</v>
      </c>
      <c r="AM52">
        <f t="shared" si="5"/>
        <v>1.0790092080257316</v>
      </c>
      <c r="AN52">
        <f t="shared" si="78"/>
        <v>1.0790092080257316</v>
      </c>
      <c r="AO52">
        <f t="shared" si="6"/>
        <v>0</v>
      </c>
      <c r="AP52">
        <f t="shared" si="7"/>
        <v>30</v>
      </c>
      <c r="AQ52">
        <f t="shared" si="79"/>
        <v>30</v>
      </c>
      <c r="AS52">
        <f t="shared" si="80"/>
        <v>1.3974052345929298</v>
      </c>
      <c r="AU52">
        <f t="shared" si="34"/>
        <v>0.93678703322014756</v>
      </c>
      <c r="AW52">
        <f t="shared" si="8"/>
        <v>4.2509657147374815</v>
      </c>
      <c r="AX52">
        <f t="shared" si="8"/>
        <v>1.529590565787498</v>
      </c>
      <c r="AY52">
        <f t="shared" si="81"/>
        <v>5.7805562805249799</v>
      </c>
      <c r="AZ52">
        <f t="shared" si="35"/>
        <v>0.73539042065194049</v>
      </c>
      <c r="BA52">
        <f t="shared" si="82"/>
        <v>0.26460957934805951</v>
      </c>
      <c r="BB52">
        <f t="shared" si="9"/>
        <v>-21.163228489055587</v>
      </c>
      <c r="BC52">
        <f t="shared" si="83"/>
        <v>0.13</v>
      </c>
      <c r="BD52">
        <f t="shared" si="84"/>
        <v>9.2976976738435972</v>
      </c>
      <c r="BE52">
        <f t="shared" si="85"/>
        <v>3.3455152546046332</v>
      </c>
      <c r="BF52">
        <f t="shared" si="10"/>
        <v>51.318333459283608</v>
      </c>
      <c r="BG52">
        <f t="shared" si="86"/>
        <v>5.0117352630772239E-3</v>
      </c>
      <c r="BH52">
        <f t="shared" si="87"/>
        <v>2.0453236326201207E-3</v>
      </c>
      <c r="BI52">
        <f t="shared" si="88"/>
        <v>0.95069459904569198</v>
      </c>
      <c r="BJ52">
        <f t="shared" si="89"/>
        <v>2.1513992344894127E-3</v>
      </c>
      <c r="BK52">
        <f t="shared" si="36"/>
        <v>3.5721367720442786E-2</v>
      </c>
      <c r="BL52">
        <f t="shared" si="37"/>
        <v>134.45300442330964</v>
      </c>
      <c r="BM52">
        <f t="shared" si="90"/>
        <v>2.6567920794077772E-4</v>
      </c>
      <c r="BN52">
        <f t="shared" si="91"/>
        <v>0.35463411619648255</v>
      </c>
      <c r="BO52">
        <f t="shared" si="92"/>
        <v>1.3424652533015615</v>
      </c>
      <c r="BP52">
        <f t="shared" si="93"/>
        <v>0.51397113520543858</v>
      </c>
      <c r="BQ52">
        <f t="shared" si="38"/>
        <v>9.7830721356792282E-5</v>
      </c>
      <c r="BR52">
        <f t="shared" si="94"/>
        <v>1.0817793348194995</v>
      </c>
      <c r="BS52">
        <f t="shared" si="95"/>
        <v>0.99478643653039822</v>
      </c>
      <c r="BT52">
        <f t="shared" si="96"/>
        <v>1.087448818253407</v>
      </c>
      <c r="BU52">
        <f t="shared" si="39"/>
        <v>0.55891730359551628</v>
      </c>
      <c r="BV52">
        <f t="shared" si="40"/>
        <v>0.55891730359551628</v>
      </c>
      <c r="BW52">
        <f t="shared" si="41"/>
        <v>0.55891730359551628</v>
      </c>
      <c r="BX52">
        <f t="shared" si="11"/>
        <v>206.89263881644851</v>
      </c>
      <c r="BY52">
        <f t="shared" si="12"/>
        <v>3.9253785189474741</v>
      </c>
      <c r="BZ52">
        <f t="shared" si="13"/>
        <v>1589534.1198261119</v>
      </c>
      <c r="CA52">
        <f t="shared" si="14"/>
        <v>0.16222995864416948</v>
      </c>
      <c r="CB52">
        <f t="shared" si="15"/>
        <v>646670.02805954195</v>
      </c>
      <c r="CC52">
        <f t="shared" si="97"/>
        <v>1.6187778227438283E-4</v>
      </c>
      <c r="CD52">
        <f t="shared" si="98"/>
        <v>7.801815116032353E-6</v>
      </c>
      <c r="CE52">
        <f t="shared" si="99"/>
        <v>-3.8880690398681685</v>
      </c>
      <c r="CF52">
        <f t="shared" si="100"/>
        <v>14.864880015073393</v>
      </c>
      <c r="CG52">
        <f t="shared" si="101"/>
        <v>4.5256106097389705E-3</v>
      </c>
      <c r="CH52">
        <f t="shared" si="16"/>
        <v>28.334207993941838</v>
      </c>
      <c r="CI52" s="20">
        <f t="shared" si="17"/>
        <v>98064561133.751236</v>
      </c>
      <c r="CJ52" s="33">
        <f t="shared" si="42"/>
        <v>0.20595195000193536</v>
      </c>
      <c r="CK52" s="33">
        <f t="shared" si="18"/>
        <v>41.190390000387076</v>
      </c>
      <c r="CL52">
        <f t="shared" si="102"/>
        <v>7000</v>
      </c>
      <c r="CM52" s="6">
        <f t="shared" si="118"/>
        <v>1526.3289729473554</v>
      </c>
      <c r="CN52" s="20"/>
      <c r="CO52" s="20"/>
      <c r="CP52" s="20"/>
      <c r="CQ52" s="20"/>
      <c r="CR52" s="20"/>
      <c r="CS52" s="20"/>
      <c r="CT52" s="20"/>
      <c r="CU52" s="25">
        <f t="shared" si="20"/>
        <v>1.3974052345929298</v>
      </c>
      <c r="CV52" s="26">
        <v>0.8</v>
      </c>
      <c r="CW52" s="26">
        <f t="shared" si="103"/>
        <v>0.25939334667131259</v>
      </c>
      <c r="CX52" s="26">
        <f t="shared" si="43"/>
        <v>-9.1304212520895225E-2</v>
      </c>
      <c r="CY52" s="26">
        <f t="shared" si="104"/>
        <v>1.335107521380873E-2</v>
      </c>
      <c r="CZ52" s="26">
        <f t="shared" si="105"/>
        <v>-4.3288803576485094E-5</v>
      </c>
      <c r="DA52" s="26">
        <f t="shared" si="44"/>
        <v>7.1998439519157893E-3</v>
      </c>
      <c r="DB52" s="26">
        <f t="shared" si="45"/>
        <v>0.95264550843984819</v>
      </c>
      <c r="DC52" s="26">
        <f t="shared" si="46"/>
        <v>0.92894905049875032</v>
      </c>
      <c r="DD52" s="26">
        <f t="shared" si="47"/>
        <v>0.12894905049875027</v>
      </c>
      <c r="DE52" s="26">
        <v>0.85</v>
      </c>
      <c r="DF52" s="26">
        <f t="shared" si="48"/>
        <v>0.24413491451417657</v>
      </c>
      <c r="DG52" s="26">
        <f t="shared" si="49"/>
        <v>-8.5933376490254329E-2</v>
      </c>
      <c r="DH52" s="26">
        <f t="shared" si="50"/>
        <v>1.1826557974861715E-2</v>
      </c>
      <c r="DI52" s="26">
        <f t="shared" si="51"/>
        <v>-3.1969135271380467E-5</v>
      </c>
      <c r="DJ52" s="26">
        <f t="shared" si="52"/>
        <v>6.3440218147479306E-3</v>
      </c>
      <c r="DK52" s="26">
        <f t="shared" si="106"/>
        <v>0.95793731291237016</v>
      </c>
      <c r="DL52" s="26">
        <f t="shared" si="107"/>
        <v>0.93200232583015585</v>
      </c>
      <c r="DM52" s="26">
        <f t="shared" si="108"/>
        <v>8.2002325830155876E-2</v>
      </c>
      <c r="DN52" s="26">
        <f t="shared" si="109"/>
        <v>-0.93893449337188917</v>
      </c>
      <c r="DO52" s="26">
        <f t="shared" si="110"/>
        <v>0.93733551318971164</v>
      </c>
      <c r="DP52" s="26">
        <f t="shared" si="53"/>
        <v>0.85</v>
      </c>
      <c r="DQ52" s="26">
        <f t="shared" si="54"/>
        <v>0.24413491451417657</v>
      </c>
      <c r="DR52" s="26">
        <f t="shared" si="55"/>
        <v>-8.5933376490254329E-2</v>
      </c>
      <c r="DS52" s="26">
        <f t="shared" si="56"/>
        <v>1.1826557974861715E-2</v>
      </c>
      <c r="DT52" s="26">
        <f t="shared" si="57"/>
        <v>-3.1969135271380467E-5</v>
      </c>
      <c r="DU52" s="26">
        <f t="shared" si="58"/>
        <v>6.3440218147479315E-3</v>
      </c>
      <c r="DV52" s="26">
        <f t="shared" si="59"/>
        <v>0.95793731291237016</v>
      </c>
      <c r="DW52" s="26">
        <f t="shared" si="60"/>
        <v>0.93200232583015585</v>
      </c>
      <c r="DX52" s="26">
        <f t="shared" si="61"/>
        <v>8.2002325830155876E-2</v>
      </c>
      <c r="DY52" s="26">
        <f t="shared" si="62"/>
        <v>0.93733551318971164</v>
      </c>
      <c r="DZ52" s="26">
        <f t="shared" si="63"/>
        <v>0.22138783222977088</v>
      </c>
      <c r="EA52" s="26">
        <f t="shared" si="64"/>
        <v>-7.7926600442303512E-2</v>
      </c>
      <c r="EB52" s="26">
        <f t="shared" si="65"/>
        <v>9.7253686631431427E-3</v>
      </c>
      <c r="EC52" s="26">
        <f t="shared" si="66"/>
        <v>-1.960424673135834E-5</v>
      </c>
      <c r="ED52" s="26">
        <f t="shared" si="67"/>
        <v>5.1787091076737866E-3</v>
      </c>
      <c r="EE52" s="26">
        <f t="shared" si="68"/>
        <v>0.96527903442188334</v>
      </c>
      <c r="EF52" s="26">
        <f t="shared" si="69"/>
        <v>0.93681727179457808</v>
      </c>
      <c r="EG52" s="26">
        <f t="shared" si="70"/>
        <v>-5.1824139513356737E-4</v>
      </c>
      <c r="EH52" s="26">
        <f t="shared" si="71"/>
        <v>-0.94486840703662989</v>
      </c>
      <c r="EI52" s="26">
        <f t="shared" si="72"/>
        <v>0.93678703322014756</v>
      </c>
      <c r="EM52">
        <f t="shared" si="21"/>
        <v>932.06929147348421</v>
      </c>
      <c r="EW52">
        <f t="shared" si="111"/>
        <v>2.5662936257236413</v>
      </c>
      <c r="EX52">
        <f t="shared" si="73"/>
        <v>3.8292830923871361E-2</v>
      </c>
      <c r="EY52">
        <f t="shared" si="112"/>
        <v>1.0721420458714683</v>
      </c>
      <c r="EZ52">
        <f t="shared" si="113"/>
        <v>1.4702865757378013E-2</v>
      </c>
    </row>
    <row r="53" spans="3:156">
      <c r="C53" s="6">
        <f t="shared" si="74"/>
        <v>1526.3289729473554</v>
      </c>
      <c r="D53">
        <v>380</v>
      </c>
      <c r="E53" s="6">
        <f t="shared" si="22"/>
        <v>1567.9845061017795</v>
      </c>
      <c r="F53" s="6">
        <f t="shared" si="23"/>
        <v>-1187.9845061017795</v>
      </c>
      <c r="G53" s="6">
        <f>Sheet1!D53</f>
        <v>318.29999999999899</v>
      </c>
      <c r="H53" s="6">
        <f>Sheet1!F53</f>
        <v>-1226.8074220787046</v>
      </c>
      <c r="I53" s="46">
        <f t="shared" si="24"/>
        <v>0.6292206803391317</v>
      </c>
      <c r="J53" s="6">
        <f t="shared" si="25"/>
        <v>2268.0252083601104</v>
      </c>
      <c r="K53" s="6">
        <f t="shared" si="117"/>
        <v>953.1644864736777</v>
      </c>
      <c r="M53" s="6">
        <f t="shared" si="1"/>
        <v>953.1644864736777</v>
      </c>
      <c r="Q53">
        <f t="shared" si="26"/>
        <v>134.26408283373885</v>
      </c>
      <c r="S53">
        <f t="shared" si="27"/>
        <v>1.143319772772361</v>
      </c>
      <c r="T53">
        <f t="shared" si="28"/>
        <v>1.889017666455067E-2</v>
      </c>
      <c r="U53">
        <f t="shared" si="29"/>
        <v>5716.5988638618046</v>
      </c>
      <c r="V53">
        <f t="shared" si="75"/>
        <v>32098.702620584034</v>
      </c>
      <c r="W53">
        <f t="shared" si="30"/>
        <v>10931.359608522378</v>
      </c>
      <c r="X53">
        <f t="shared" si="76"/>
        <v>0.8746555333904299</v>
      </c>
      <c r="Y53">
        <f t="shared" si="2"/>
        <v>54.006116207951074</v>
      </c>
      <c r="Z53">
        <f t="shared" si="114"/>
        <v>1.5982879408411033</v>
      </c>
      <c r="AA53">
        <f t="shared" si="77"/>
        <v>48.634166462424339</v>
      </c>
      <c r="AB53">
        <f t="shared" si="31"/>
        <v>55.604404148792177</v>
      </c>
      <c r="AC53">
        <f t="shared" si="3"/>
        <v>1.143319772772361</v>
      </c>
      <c r="AD53">
        <f t="shared" si="32"/>
        <v>48.634166462424339</v>
      </c>
      <c r="AI53">
        <f t="shared" si="115"/>
        <v>0.64505052900474646</v>
      </c>
      <c r="AJ53">
        <f t="shared" si="116"/>
        <v>0.80582524197058447</v>
      </c>
      <c r="AK53">
        <f t="shared" si="33"/>
        <v>1.0683520586107653</v>
      </c>
      <c r="AL53">
        <f t="shared" si="4"/>
        <v>0</v>
      </c>
      <c r="AM53">
        <f t="shared" si="5"/>
        <v>1.0683520586107653</v>
      </c>
      <c r="AN53">
        <f t="shared" si="78"/>
        <v>1.0683520586107653</v>
      </c>
      <c r="AO53">
        <f t="shared" si="6"/>
        <v>0</v>
      </c>
      <c r="AP53">
        <f t="shared" si="7"/>
        <v>30</v>
      </c>
      <c r="AQ53">
        <f t="shared" si="79"/>
        <v>30</v>
      </c>
      <c r="AS53">
        <f t="shared" si="80"/>
        <v>1.4290322136037148</v>
      </c>
      <c r="AU53">
        <f t="shared" si="34"/>
        <v>0.93563944813258626</v>
      </c>
      <c r="AW53">
        <f t="shared" si="8"/>
        <v>4.2572127022037645</v>
      </c>
      <c r="AX53">
        <f t="shared" si="8"/>
        <v>1.4498132067155773</v>
      </c>
      <c r="AY53">
        <f t="shared" si="81"/>
        <v>5.7070259089193414</v>
      </c>
      <c r="AZ53">
        <f t="shared" si="35"/>
        <v>0.74595993958084073</v>
      </c>
      <c r="BA53">
        <f t="shared" si="82"/>
        <v>0.25404006041915927</v>
      </c>
      <c r="BB53">
        <f t="shared" si="9"/>
        <v>-20.601174300065995</v>
      </c>
      <c r="BC53">
        <f t="shared" si="83"/>
        <v>0.13</v>
      </c>
      <c r="BD53">
        <f t="shared" si="84"/>
        <v>9.3096676578128115</v>
      </c>
      <c r="BE53">
        <f t="shared" si="85"/>
        <v>3.1704497906442324</v>
      </c>
      <c r="BF53">
        <f t="shared" si="10"/>
        <v>51.299669194594301</v>
      </c>
      <c r="BG53">
        <f t="shared" si="86"/>
        <v>4.9631380151996746E-3</v>
      </c>
      <c r="BH53">
        <f t="shared" si="87"/>
        <v>2.0440626582364342E-3</v>
      </c>
      <c r="BI53">
        <f t="shared" si="88"/>
        <v>0.95116386199824476</v>
      </c>
      <c r="BJ53">
        <f t="shared" si="89"/>
        <v>2.1490121102185084E-3</v>
      </c>
      <c r="BK53">
        <f t="shared" si="36"/>
        <v>3.5727669578672905E-2</v>
      </c>
      <c r="BL53">
        <f t="shared" si="37"/>
        <v>130.31391845570596</v>
      </c>
      <c r="BM53">
        <f t="shared" si="90"/>
        <v>2.7416618272296702E-4</v>
      </c>
      <c r="BN53">
        <f t="shared" si="91"/>
        <v>0.36750997399406171</v>
      </c>
      <c r="BO53">
        <f t="shared" si="92"/>
        <v>1.3550854534797354</v>
      </c>
      <c r="BP53">
        <f t="shared" si="93"/>
        <v>0.52077631402240099</v>
      </c>
      <c r="BQ53">
        <f t="shared" si="38"/>
        <v>9.2440678710326645E-5</v>
      </c>
      <c r="BR53">
        <f t="shared" si="94"/>
        <v>1.0821539615962081</v>
      </c>
      <c r="BS53">
        <f t="shared" si="95"/>
        <v>0.99507292542901582</v>
      </c>
      <c r="BT53">
        <f t="shared" si="96"/>
        <v>1.0875122153782328</v>
      </c>
      <c r="BU53">
        <f t="shared" si="39"/>
        <v>0.56635060297901152</v>
      </c>
      <c r="BV53">
        <f t="shared" si="40"/>
        <v>0.56635060297901152</v>
      </c>
      <c r="BW53">
        <f t="shared" si="41"/>
        <v>0.56635060297901152</v>
      </c>
      <c r="BX53">
        <f t="shared" si="11"/>
        <v>207.04599122492522</v>
      </c>
      <c r="BY53">
        <f t="shared" si="12"/>
        <v>3.8096004836522597</v>
      </c>
      <c r="BZ53">
        <f t="shared" si="13"/>
        <v>1589817.4245880006</v>
      </c>
      <c r="CA53">
        <f t="shared" si="14"/>
        <v>0.16671377329170528</v>
      </c>
      <c r="CB53">
        <f t="shared" si="15"/>
        <v>629389.80955827632</v>
      </c>
      <c r="CC53">
        <f t="shared" si="97"/>
        <v>1.6187778227438283E-4</v>
      </c>
      <c r="CD53">
        <f t="shared" si="98"/>
        <v>8.0160179325764197E-6</v>
      </c>
      <c r="CE53">
        <f t="shared" si="99"/>
        <v>-3.885155829839865</v>
      </c>
      <c r="CF53">
        <f t="shared" si="100"/>
        <v>14.857579405213064</v>
      </c>
      <c r="CG53">
        <f t="shared" si="101"/>
        <v>4.5300592260241399E-3</v>
      </c>
      <c r="CH53">
        <f t="shared" si="16"/>
        <v>28.683467983827324</v>
      </c>
      <c r="CI53" s="20">
        <f t="shared" si="17"/>
        <v>97000282729.847198</v>
      </c>
      <c r="CJ53" s="33">
        <f t="shared" si="42"/>
        <v>0.20827766577212015</v>
      </c>
      <c r="CK53" s="33">
        <f t="shared" si="18"/>
        <v>41.655533154424027</v>
      </c>
      <c r="CL53">
        <f t="shared" si="102"/>
        <v>7200</v>
      </c>
      <c r="CM53" s="6">
        <f t="shared" si="118"/>
        <v>1567.9845061017795</v>
      </c>
      <c r="CN53" s="20"/>
      <c r="CO53" s="20"/>
      <c r="CP53" s="20"/>
      <c r="CQ53" s="20"/>
      <c r="CR53" s="20"/>
      <c r="CS53" s="20"/>
      <c r="CT53" s="20"/>
      <c r="CU53" s="25">
        <f t="shared" si="20"/>
        <v>1.4290322136037148</v>
      </c>
      <c r="CV53" s="26">
        <v>0.8</v>
      </c>
      <c r="CW53" s="26">
        <f t="shared" si="103"/>
        <v>0.26526410465018957</v>
      </c>
      <c r="CX53" s="26">
        <f t="shared" si="43"/>
        <v>-9.3370668507684051E-2</v>
      </c>
      <c r="CY53" s="26">
        <f t="shared" si="104"/>
        <v>1.3962254462003571E-2</v>
      </c>
      <c r="CZ53" s="26">
        <f t="shared" si="105"/>
        <v>-4.8414321345565352E-5</v>
      </c>
      <c r="DA53" s="26">
        <f t="shared" si="44"/>
        <v>7.5453825801476814E-3</v>
      </c>
      <c r="DB53" s="26">
        <f t="shared" si="45"/>
        <v>0.95053224098688438</v>
      </c>
      <c r="DC53" s="26">
        <f t="shared" si="46"/>
        <v>0.92781212968867632</v>
      </c>
      <c r="DD53" s="26">
        <f t="shared" si="47"/>
        <v>0.12781212968867628</v>
      </c>
      <c r="DE53" s="26">
        <v>0.85</v>
      </c>
      <c r="DF53" s="26">
        <f t="shared" si="48"/>
        <v>0.24966033378841374</v>
      </c>
      <c r="DG53" s="26">
        <f t="shared" si="49"/>
        <v>-8.7878276242526171E-2</v>
      </c>
      <c r="DH53" s="26">
        <f t="shared" si="50"/>
        <v>1.2367948589179636E-2</v>
      </c>
      <c r="DI53" s="26">
        <f t="shared" si="51"/>
        <v>-3.5754372038344403E-5</v>
      </c>
      <c r="DJ53" s="26">
        <f t="shared" si="52"/>
        <v>6.6469489515721247E-3</v>
      </c>
      <c r="DK53" s="26">
        <f t="shared" si="106"/>
        <v>0.95605471575542134</v>
      </c>
      <c r="DL53" s="26">
        <f t="shared" si="107"/>
        <v>0.93088027360922798</v>
      </c>
      <c r="DM53" s="26">
        <f t="shared" si="108"/>
        <v>8.0880273609228004E-2</v>
      </c>
      <c r="DN53" s="26">
        <f t="shared" si="109"/>
        <v>-0.93863712158896673</v>
      </c>
      <c r="DO53" s="26">
        <f t="shared" si="110"/>
        <v>0.93616777639511017</v>
      </c>
      <c r="DP53" s="26">
        <f t="shared" si="53"/>
        <v>0.85</v>
      </c>
      <c r="DQ53" s="26">
        <f t="shared" si="54"/>
        <v>0.24966033378841374</v>
      </c>
      <c r="DR53" s="26">
        <f t="shared" si="55"/>
        <v>-8.7878276242526171E-2</v>
      </c>
      <c r="DS53" s="26">
        <f t="shared" si="56"/>
        <v>1.2367948589179636E-2</v>
      </c>
      <c r="DT53" s="26">
        <f t="shared" si="57"/>
        <v>-3.5754372038344403E-5</v>
      </c>
      <c r="DU53" s="26">
        <f t="shared" si="58"/>
        <v>6.6469489515721238E-3</v>
      </c>
      <c r="DV53" s="26">
        <f t="shared" si="59"/>
        <v>0.95605471575542134</v>
      </c>
      <c r="DW53" s="26">
        <f t="shared" si="60"/>
        <v>0.93088027360922798</v>
      </c>
      <c r="DX53" s="26">
        <f t="shared" si="61"/>
        <v>8.0880273609228004E-2</v>
      </c>
      <c r="DY53" s="26">
        <f t="shared" si="62"/>
        <v>0.93616777639511017</v>
      </c>
      <c r="DZ53" s="26">
        <f t="shared" si="63"/>
        <v>0.22668082481679838</v>
      </c>
      <c r="EA53" s="26">
        <f t="shared" si="64"/>
        <v>-7.9789688012740917E-2</v>
      </c>
      <c r="EB53" s="26">
        <f t="shared" si="65"/>
        <v>1.0195960542886238E-2</v>
      </c>
      <c r="EC53" s="26">
        <f t="shared" si="66"/>
        <v>-2.2062531453871643E-5</v>
      </c>
      <c r="ED53" s="26">
        <f t="shared" si="67"/>
        <v>5.4382637825764156E-3</v>
      </c>
      <c r="EE53" s="26">
        <f t="shared" si="68"/>
        <v>0.96362987464607441</v>
      </c>
      <c r="EF53" s="26">
        <f t="shared" si="69"/>
        <v>0.9356688085086956</v>
      </c>
      <c r="EG53" s="26">
        <f t="shared" si="70"/>
        <v>-4.9896788641456968E-4</v>
      </c>
      <c r="EH53" s="26">
        <f t="shared" si="71"/>
        <v>-0.94442777683492174</v>
      </c>
      <c r="EI53" s="26">
        <f t="shared" si="72"/>
        <v>0.93563944813258626</v>
      </c>
      <c r="EM53">
        <f t="shared" si="21"/>
        <v>953.1644864736777</v>
      </c>
      <c r="EW53">
        <f t="shared" si="111"/>
        <v>2.6276491799123352</v>
      </c>
      <c r="EX53">
        <f t="shared" si="73"/>
        <v>3.9208344970758952E-2</v>
      </c>
      <c r="EY53">
        <f t="shared" si="112"/>
        <v>1.0745019864949517</v>
      </c>
      <c r="EZ53">
        <f t="shared" si="113"/>
        <v>1.4735228903955531E-2</v>
      </c>
    </row>
    <row r="54" spans="3:156">
      <c r="C54" s="6">
        <f t="shared" si="74"/>
        <v>1567.9845061017795</v>
      </c>
      <c r="D54">
        <v>381</v>
      </c>
      <c r="E54" s="6">
        <f t="shared" si="22"/>
        <v>1610.1174329179121</v>
      </c>
      <c r="F54" s="6">
        <f t="shared" si="23"/>
        <v>-1229.1174329179121</v>
      </c>
      <c r="G54" s="6">
        <f>Sheet1!D54</f>
        <v>318.39999999999901</v>
      </c>
      <c r="H54" s="6">
        <f>Sheet1!F54</f>
        <v>-1267.8235881345831</v>
      </c>
      <c r="I54" s="46">
        <f t="shared" si="24"/>
        <v>0.61830918876470353</v>
      </c>
      <c r="J54" s="6">
        <f t="shared" si="25"/>
        <v>2368.8686185685178</v>
      </c>
      <c r="K54" s="6">
        <f t="shared" si="117"/>
        <v>974.49225305088976</v>
      </c>
      <c r="M54" s="6">
        <f t="shared" si="1"/>
        <v>974.49225305088976</v>
      </c>
      <c r="Q54">
        <f t="shared" si="26"/>
        <v>137.83755417853638</v>
      </c>
      <c r="S54">
        <f t="shared" si="27"/>
        <v>1.145023037388526</v>
      </c>
      <c r="T54">
        <f t="shared" si="28"/>
        <v>1.845413575422386E-2</v>
      </c>
      <c r="U54">
        <f t="shared" si="29"/>
        <v>5725.1151869426294</v>
      </c>
      <c r="V54">
        <f t="shared" si="75"/>
        <v>32146.521774682864</v>
      </c>
      <c r="W54">
        <f t="shared" si="30"/>
        <v>10349.305008575342</v>
      </c>
      <c r="X54">
        <f t="shared" si="76"/>
        <v>0.87424713666531018</v>
      </c>
      <c r="Y54">
        <f t="shared" si="2"/>
        <v>54.006116207951074</v>
      </c>
      <c r="Z54">
        <f t="shared" si="114"/>
        <v>1.6400606249619312</v>
      </c>
      <c r="AA54">
        <f t="shared" si="77"/>
        <v>48.598303279404938</v>
      </c>
      <c r="AB54">
        <f t="shared" si="31"/>
        <v>55.646176832913007</v>
      </c>
      <c r="AC54">
        <f t="shared" si="3"/>
        <v>1.145023037388526</v>
      </c>
      <c r="AD54">
        <f t="shared" si="32"/>
        <v>48.598303279404938</v>
      </c>
      <c r="AI54">
        <f t="shared" si="115"/>
        <v>0.64004093925816763</v>
      </c>
      <c r="AJ54">
        <f t="shared" si="116"/>
        <v>0.80242982008506614</v>
      </c>
      <c r="AK54">
        <f t="shared" si="33"/>
        <v>1.0578038015105715</v>
      </c>
      <c r="AL54">
        <f t="shared" si="4"/>
        <v>0</v>
      </c>
      <c r="AM54">
        <f t="shared" si="5"/>
        <v>1.0578038015105715</v>
      </c>
      <c r="AN54">
        <f t="shared" si="78"/>
        <v>1.0578038015105715</v>
      </c>
      <c r="AO54">
        <f t="shared" si="6"/>
        <v>0</v>
      </c>
      <c r="AP54">
        <f t="shared" si="7"/>
        <v>30</v>
      </c>
      <c r="AQ54">
        <f t="shared" si="79"/>
        <v>30</v>
      </c>
      <c r="AS54">
        <f t="shared" si="80"/>
        <v>1.4610078756385154</v>
      </c>
      <c r="AU54">
        <f t="shared" si="34"/>
        <v>0.9344945088983887</v>
      </c>
      <c r="AW54">
        <f t="shared" si="8"/>
        <v>4.2635548996640331</v>
      </c>
      <c r="AX54">
        <f t="shared" si="8"/>
        <v>1.3726159982937758</v>
      </c>
      <c r="AY54">
        <f t="shared" si="81"/>
        <v>5.6361708979578093</v>
      </c>
      <c r="AZ54">
        <f t="shared" si="35"/>
        <v>0.75646302726712467</v>
      </c>
      <c r="BA54">
        <f t="shared" si="82"/>
        <v>0.24353697273287533</v>
      </c>
      <c r="BB54">
        <f t="shared" si="9"/>
        <v>-20.066377458962442</v>
      </c>
      <c r="BC54">
        <f t="shared" si="83"/>
        <v>0.13</v>
      </c>
      <c r="BD54">
        <f t="shared" si="84"/>
        <v>9.3218174814348291</v>
      </c>
      <c r="BE54">
        <f t="shared" si="85"/>
        <v>3.001081517491496</v>
      </c>
      <c r="BF54">
        <f t="shared" si="10"/>
        <v>51.280751334487846</v>
      </c>
      <c r="BG54">
        <f t="shared" si="86"/>
        <v>4.9150413626651672E-3</v>
      </c>
      <c r="BH54">
        <f t="shared" si="87"/>
        <v>2.0428119299586768E-3</v>
      </c>
      <c r="BI54">
        <f t="shared" si="88"/>
        <v>0.95162846783741883</v>
      </c>
      <c r="BJ54">
        <f t="shared" si="89"/>
        <v>2.1466486123528634E-3</v>
      </c>
      <c r="BK54">
        <f t="shared" si="36"/>
        <v>3.573495209142237E-2</v>
      </c>
      <c r="BL54">
        <f t="shared" si="37"/>
        <v>126.21786902262188</v>
      </c>
      <c r="BM54">
        <f t="shared" si="90"/>
        <v>2.8312118060730082E-4</v>
      </c>
      <c r="BN54">
        <f t="shared" si="91"/>
        <v>0.3812098254887572</v>
      </c>
      <c r="BO54">
        <f t="shared" si="92"/>
        <v>1.3685144030691287</v>
      </c>
      <c r="BP54">
        <f t="shared" si="93"/>
        <v>0.52778538101067585</v>
      </c>
      <c r="BQ54">
        <f t="shared" si="38"/>
        <v>8.7248053603237912E-5</v>
      </c>
      <c r="BR54">
        <f t="shared" si="94"/>
        <v>1.0825149952449888</v>
      </c>
      <c r="BS54">
        <f t="shared" si="95"/>
        <v>0.99534900457257258</v>
      </c>
      <c r="BT54">
        <f t="shared" si="96"/>
        <v>1.0875732936607974</v>
      </c>
      <c r="BU54">
        <f t="shared" si="39"/>
        <v>0.57400528517179961</v>
      </c>
      <c r="BV54">
        <f t="shared" si="40"/>
        <v>0.57400528517179961</v>
      </c>
      <c r="BW54">
        <f t="shared" si="41"/>
        <v>0.57400528517179961</v>
      </c>
      <c r="BX54">
        <f t="shared" si="11"/>
        <v>207.20153406226558</v>
      </c>
      <c r="BY54">
        <f t="shared" si="12"/>
        <v>3.6920544478612456</v>
      </c>
      <c r="BZ54">
        <f t="shared" si="13"/>
        <v>1590103.9143921942</v>
      </c>
      <c r="CA54">
        <f t="shared" si="14"/>
        <v>0.17145630572725773</v>
      </c>
      <c r="CB54">
        <f t="shared" si="15"/>
        <v>612090.9808754886</v>
      </c>
      <c r="CC54">
        <f t="shared" si="97"/>
        <v>1.6187778227438283E-4</v>
      </c>
      <c r="CD54">
        <f t="shared" si="98"/>
        <v>8.2425654970176634E-6</v>
      </c>
      <c r="CE54">
        <f t="shared" si="99"/>
        <v>-3.8821043715249584</v>
      </c>
      <c r="CF54">
        <f t="shared" si="100"/>
        <v>14.849901271234824</v>
      </c>
      <c r="CG54">
        <f t="shared" si="101"/>
        <v>4.534744966776613E-3</v>
      </c>
      <c r="CH54">
        <f t="shared" si="16"/>
        <v>29.041521013914888</v>
      </c>
      <c r="CI54" s="20">
        <f t="shared" si="17"/>
        <v>95938029952.021927</v>
      </c>
      <c r="CJ54" s="33">
        <f t="shared" si="42"/>
        <v>0.21066463408066277</v>
      </c>
      <c r="CK54" s="33">
        <f t="shared" si="18"/>
        <v>42.132926816132553</v>
      </c>
      <c r="CL54">
        <f t="shared" si="102"/>
        <v>7400</v>
      </c>
      <c r="CM54" s="6">
        <f t="shared" si="118"/>
        <v>1610.1174329179121</v>
      </c>
      <c r="CN54" s="20"/>
      <c r="CO54" s="20"/>
      <c r="CP54" s="20"/>
      <c r="CQ54" s="20"/>
      <c r="CR54" s="20"/>
      <c r="CS54" s="20"/>
      <c r="CT54" s="20"/>
      <c r="CU54" s="25">
        <f t="shared" si="20"/>
        <v>1.4610078756385154</v>
      </c>
      <c r="CV54" s="26">
        <v>0.8</v>
      </c>
      <c r="CW54" s="26">
        <f t="shared" si="103"/>
        <v>0.27119958691539947</v>
      </c>
      <c r="CX54" s="26">
        <f t="shared" si="43"/>
        <v>-9.5459906882959106E-2</v>
      </c>
      <c r="CY54" s="26">
        <f t="shared" si="104"/>
        <v>1.4594076722722248E-2</v>
      </c>
      <c r="CZ54" s="26">
        <f t="shared" si="105"/>
        <v>-5.4078736878786057E-5</v>
      </c>
      <c r="DA54" s="26">
        <f t="shared" si="44"/>
        <v>7.9040597179979941E-3</v>
      </c>
      <c r="DB54" s="26">
        <f t="shared" si="45"/>
        <v>0.94835252437529649</v>
      </c>
      <c r="DC54" s="26">
        <f t="shared" si="46"/>
        <v>0.92668408356301846</v>
      </c>
      <c r="DD54" s="26">
        <f t="shared" si="47"/>
        <v>0.12668408356301841</v>
      </c>
      <c r="DE54" s="26">
        <v>0.85</v>
      </c>
      <c r="DF54" s="26">
        <f t="shared" si="48"/>
        <v>0.25524667003802304</v>
      </c>
      <c r="DG54" s="26">
        <f t="shared" si="49"/>
        <v>-8.9844618242785043E-2</v>
      </c>
      <c r="DH54" s="26">
        <f t="shared" si="50"/>
        <v>1.2927625055421783E-2</v>
      </c>
      <c r="DI54" s="26">
        <f t="shared" si="51"/>
        <v>-3.9937589208920309E-5</v>
      </c>
      <c r="DJ54" s="26">
        <f t="shared" si="52"/>
        <v>6.961259317956347E-3</v>
      </c>
      <c r="DK54" s="26">
        <f t="shared" si="106"/>
        <v>0.95411242180893263</v>
      </c>
      <c r="DL54" s="26">
        <f t="shared" si="107"/>
        <v>0.92976476838854105</v>
      </c>
      <c r="DM54" s="26">
        <f t="shared" si="108"/>
        <v>7.9764768388541074E-2</v>
      </c>
      <c r="DN54" s="26">
        <f t="shared" si="109"/>
        <v>-0.93838630348954799</v>
      </c>
      <c r="DO54" s="26">
        <f t="shared" si="110"/>
        <v>0.93500205948437465</v>
      </c>
      <c r="DP54" s="26">
        <f t="shared" si="53"/>
        <v>0.85</v>
      </c>
      <c r="DQ54" s="26">
        <f t="shared" si="54"/>
        <v>0.25524667003802304</v>
      </c>
      <c r="DR54" s="26">
        <f t="shared" si="55"/>
        <v>-8.9844618242785043E-2</v>
      </c>
      <c r="DS54" s="26">
        <f t="shared" si="56"/>
        <v>1.2927625055421783E-2</v>
      </c>
      <c r="DT54" s="26">
        <f t="shared" si="57"/>
        <v>-3.9937589208920309E-5</v>
      </c>
      <c r="DU54" s="26">
        <f t="shared" si="58"/>
        <v>6.961259317956347E-3</v>
      </c>
      <c r="DV54" s="26">
        <f t="shared" si="59"/>
        <v>0.95411242180893263</v>
      </c>
      <c r="DW54" s="26">
        <f t="shared" si="60"/>
        <v>0.92976476838854105</v>
      </c>
      <c r="DX54" s="26">
        <f t="shared" si="61"/>
        <v>7.9764768388541074E-2</v>
      </c>
      <c r="DY54" s="26">
        <f t="shared" si="62"/>
        <v>0.93500205948437465</v>
      </c>
      <c r="DZ54" s="26">
        <f t="shared" si="63"/>
        <v>0.23204191619852288</v>
      </c>
      <c r="EA54" s="26">
        <f t="shared" si="64"/>
        <v>-8.1676745769396361E-2</v>
      </c>
      <c r="EB54" s="26">
        <f t="shared" si="65"/>
        <v>1.068394058294223E-2</v>
      </c>
      <c r="EC54" s="26">
        <f t="shared" si="66"/>
        <v>-2.4797827624639143E-5</v>
      </c>
      <c r="ED54" s="26">
        <f t="shared" si="67"/>
        <v>5.7082830587230427E-3</v>
      </c>
      <c r="EE54" s="26">
        <f t="shared" si="68"/>
        <v>0.9619227547293645</v>
      </c>
      <c r="EF54" s="26">
        <f t="shared" si="69"/>
        <v>0.9345229200057924</v>
      </c>
      <c r="EG54" s="26">
        <f t="shared" si="70"/>
        <v>-4.791394785822467E-4</v>
      </c>
      <c r="EH54" s="26">
        <f t="shared" si="71"/>
        <v>-0.94402310195641781</v>
      </c>
      <c r="EI54" s="26">
        <f t="shared" si="72"/>
        <v>0.9344945088983887</v>
      </c>
      <c r="EM54">
        <f t="shared" si="21"/>
        <v>974.49225305088976</v>
      </c>
      <c r="EW54">
        <f t="shared" si="111"/>
        <v>2.6897941248321726</v>
      </c>
      <c r="EX54">
        <f t="shared" si="73"/>
        <v>4.0135637874710112E-2</v>
      </c>
      <c r="EY54">
        <f t="shared" si="112"/>
        <v>1.0769154210302236</v>
      </c>
      <c r="EZ54">
        <f t="shared" si="113"/>
        <v>1.4768325641578092E-2</v>
      </c>
    </row>
    <row r="55" spans="3:156">
      <c r="C55" s="6">
        <f t="shared" si="74"/>
        <v>1610.1174329179121</v>
      </c>
      <c r="D55">
        <v>382</v>
      </c>
      <c r="E55" s="6">
        <f t="shared" si="22"/>
        <v>1652.7410997452159</v>
      </c>
      <c r="F55" s="6">
        <f t="shared" si="23"/>
        <v>-1270.7410997452159</v>
      </c>
      <c r="G55" s="6">
        <f>Sheet1!D55</f>
        <v>318.49999999999898</v>
      </c>
      <c r="H55" s="6">
        <f>Sheet1!F55</f>
        <v>-1309.2935298884045</v>
      </c>
      <c r="I55" s="46">
        <f t="shared" si="24"/>
        <v>0.60712488414469146</v>
      </c>
      <c r="J55" s="6">
        <f t="shared" si="25"/>
        <v>2475.0473003678926</v>
      </c>
      <c r="K55" s="6">
        <f t="shared" si="117"/>
        <v>996.05871645895604</v>
      </c>
      <c r="M55" s="6">
        <f t="shared" si="1"/>
        <v>996.05871645895604</v>
      </c>
      <c r="Q55">
        <f t="shared" si="26"/>
        <v>141.46592133822523</v>
      </c>
      <c r="S55">
        <f t="shared" si="27"/>
        <v>1.146752467626311</v>
      </c>
      <c r="T55">
        <f t="shared" si="28"/>
        <v>1.8032507894048335E-2</v>
      </c>
      <c r="U55">
        <f t="shared" si="29"/>
        <v>5733.7623381315552</v>
      </c>
      <c r="V55">
        <f t="shared" si="75"/>
        <v>32195.075528608682</v>
      </c>
      <c r="W55">
        <f t="shared" si="30"/>
        <v>9785.7081512085824</v>
      </c>
      <c r="X55">
        <f t="shared" si="76"/>
        <v>0.87383246613277432</v>
      </c>
      <c r="Y55">
        <f t="shared" si="2"/>
        <v>54.006116207951074</v>
      </c>
      <c r="Z55">
        <f t="shared" si="114"/>
        <v>1.6824343780166466</v>
      </c>
      <c r="AA55">
        <f t="shared" si="77"/>
        <v>48.561962723514966</v>
      </c>
      <c r="AB55">
        <f t="shared" si="31"/>
        <v>55.688550585967718</v>
      </c>
      <c r="AC55">
        <f t="shared" si="3"/>
        <v>1.146752467626311</v>
      </c>
      <c r="AD55">
        <f t="shared" si="32"/>
        <v>48.561962723514966</v>
      </c>
      <c r="AI55">
        <f t="shared" si="115"/>
        <v>0.63506973217707297</v>
      </c>
      <c r="AJ55">
        <f t="shared" si="116"/>
        <v>0.79903946303883211</v>
      </c>
      <c r="AK55">
        <f t="shared" si="33"/>
        <v>1.0473621506640776</v>
      </c>
      <c r="AL55">
        <f t="shared" si="4"/>
        <v>0</v>
      </c>
      <c r="AM55">
        <f t="shared" si="5"/>
        <v>1.0473621506640776</v>
      </c>
      <c r="AN55">
        <f t="shared" si="78"/>
        <v>1.0473621506640776</v>
      </c>
      <c r="AO55">
        <f t="shared" si="6"/>
        <v>0</v>
      </c>
      <c r="AP55">
        <f t="shared" si="7"/>
        <v>30</v>
      </c>
      <c r="AQ55">
        <f t="shared" si="79"/>
        <v>30</v>
      </c>
      <c r="AS55">
        <f t="shared" si="80"/>
        <v>1.4933414039864408</v>
      </c>
      <c r="AU55">
        <f t="shared" si="34"/>
        <v>0.93335256014767087</v>
      </c>
      <c r="AW55">
        <f t="shared" si="8"/>
        <v>4.2699945262245196</v>
      </c>
      <c r="AX55">
        <f t="shared" si="8"/>
        <v>1.2978668182890596</v>
      </c>
      <c r="AY55">
        <f t="shared" si="81"/>
        <v>5.5678613445135792</v>
      </c>
      <c r="AZ55">
        <f t="shared" si="35"/>
        <v>0.76690029834023388</v>
      </c>
      <c r="BA55">
        <f t="shared" si="82"/>
        <v>0.23309970165976612</v>
      </c>
      <c r="BB55">
        <f t="shared" si="9"/>
        <v>-19.557118599880184</v>
      </c>
      <c r="BC55">
        <f t="shared" si="83"/>
        <v>0.13</v>
      </c>
      <c r="BD55">
        <f t="shared" si="84"/>
        <v>9.3341512770376074</v>
      </c>
      <c r="BE55">
        <f t="shared" si="85"/>
        <v>2.8371196133754886</v>
      </c>
      <c r="BF55">
        <f t="shared" si="10"/>
        <v>51.261574538210439</v>
      </c>
      <c r="BG55">
        <f t="shared" si="86"/>
        <v>4.8674348571303124E-3</v>
      </c>
      <c r="BH55">
        <f t="shared" si="87"/>
        <v>2.0415712571229551E-3</v>
      </c>
      <c r="BI55">
        <f t="shared" si="88"/>
        <v>0.95208851187780441</v>
      </c>
      <c r="BJ55">
        <f t="shared" si="89"/>
        <v>2.1443082566938694E-3</v>
      </c>
      <c r="BK55">
        <f t="shared" si="36"/>
        <v>3.5743222272262433E-2</v>
      </c>
      <c r="BL55">
        <f t="shared" si="37"/>
        <v>122.15980244674269</v>
      </c>
      <c r="BM55">
        <f t="shared" si="90"/>
        <v>2.9259397572982491E-4</v>
      </c>
      <c r="BN55">
        <f t="shared" si="91"/>
        <v>0.39582917354949071</v>
      </c>
      <c r="BO55">
        <f t="shared" si="92"/>
        <v>1.382845904559318</v>
      </c>
      <c r="BP55">
        <f t="shared" si="93"/>
        <v>0.53501629049407107</v>
      </c>
      <c r="BQ55">
        <f t="shared" si="38"/>
        <v>8.2242621856766482E-5</v>
      </c>
      <c r="BR55">
        <f t="shared" si="94"/>
        <v>1.082863132670608</v>
      </c>
      <c r="BS55">
        <f t="shared" si="95"/>
        <v>0.99561520847572282</v>
      </c>
      <c r="BT55">
        <f t="shared" si="96"/>
        <v>1.0876321730043286</v>
      </c>
      <c r="BU55">
        <f t="shared" si="39"/>
        <v>0.58190093062278159</v>
      </c>
      <c r="BV55">
        <f t="shared" si="40"/>
        <v>0.58190093062278159</v>
      </c>
      <c r="BW55">
        <f t="shared" si="41"/>
        <v>0.58190093062278159</v>
      </c>
      <c r="BX55">
        <f t="shared" si="11"/>
        <v>207.35931501212806</v>
      </c>
      <c r="BY55">
        <f t="shared" si="12"/>
        <v>3.572698789145949</v>
      </c>
      <c r="BZ55">
        <f t="shared" si="13"/>
        <v>1590393.6349393977</v>
      </c>
      <c r="CA55">
        <f t="shared" si="14"/>
        <v>0.17648557352798031</v>
      </c>
      <c r="CB55">
        <f t="shared" si="15"/>
        <v>594756.71471446811</v>
      </c>
      <c r="CC55">
        <f t="shared" si="97"/>
        <v>1.6187778227438283E-4</v>
      </c>
      <c r="CD55">
        <f t="shared" si="98"/>
        <v>8.4827962008333264E-6</v>
      </c>
      <c r="CE55">
        <f t="shared" si="99"/>
        <v>-3.8789010793543155</v>
      </c>
      <c r="CF55">
        <f t="shared" si="100"/>
        <v>14.841807306600968</v>
      </c>
      <c r="CG55">
        <f t="shared" si="101"/>
        <v>4.5396923526156438E-3</v>
      </c>
      <c r="CH55">
        <f t="shared" si="16"/>
        <v>29.409172195766061</v>
      </c>
      <c r="CI55" s="20">
        <f t="shared" si="17"/>
        <v>94876608901.649765</v>
      </c>
      <c r="CJ55" s="33">
        <f t="shared" si="42"/>
        <v>0.21311833413651951</v>
      </c>
      <c r="CK55" s="33">
        <f t="shared" si="18"/>
        <v>42.6236668273039</v>
      </c>
      <c r="CL55">
        <f t="shared" si="102"/>
        <v>7600</v>
      </c>
      <c r="CM55" s="6">
        <f t="shared" si="118"/>
        <v>1652.7410997452159</v>
      </c>
      <c r="CN55" s="20"/>
      <c r="CO55" s="20"/>
      <c r="CP55" s="20"/>
      <c r="CQ55" s="20"/>
      <c r="CR55" s="20"/>
      <c r="CS55" s="20"/>
      <c r="CT55" s="20"/>
      <c r="CU55" s="25">
        <f t="shared" si="20"/>
        <v>1.4933414039864408</v>
      </c>
      <c r="CV55" s="26">
        <v>0.8</v>
      </c>
      <c r="CW55" s="26">
        <f t="shared" si="103"/>
        <v>0.27720149811498307</v>
      </c>
      <c r="CX55" s="26">
        <f t="shared" si="43"/>
        <v>-9.7572527668073963E-2</v>
      </c>
      <c r="CY55" s="26">
        <f t="shared" si="104"/>
        <v>1.5247186895981172E-2</v>
      </c>
      <c r="CZ55" s="26">
        <f t="shared" si="105"/>
        <v>-6.0333606442183431E-5</v>
      </c>
      <c r="DA55" s="26">
        <f t="shared" si="44"/>
        <v>8.276390049394412E-3</v>
      </c>
      <c r="DB55" s="26">
        <f t="shared" si="45"/>
        <v>0.94610462057446654</v>
      </c>
      <c r="DC55" s="26">
        <f t="shared" si="46"/>
        <v>0.92556532370175792</v>
      </c>
      <c r="DD55" s="26">
        <f t="shared" si="47"/>
        <v>0.12556532370175788</v>
      </c>
      <c r="DE55" s="26">
        <v>0.85</v>
      </c>
      <c r="DF55" s="26">
        <f t="shared" si="48"/>
        <v>0.26089552763763113</v>
      </c>
      <c r="DG55" s="26">
        <f t="shared" si="49"/>
        <v>-9.18329672170108E-2</v>
      </c>
      <c r="DH55" s="26">
        <f t="shared" si="50"/>
        <v>1.3506158634502354E-2</v>
      </c>
      <c r="DI55" s="26">
        <f t="shared" si="51"/>
        <v>-4.4556861506981996E-5</v>
      </c>
      <c r="DJ55" s="26">
        <f t="shared" si="52"/>
        <v>7.2873903176624783E-3</v>
      </c>
      <c r="DK55" s="26">
        <f t="shared" si="106"/>
        <v>0.95210883386128398</v>
      </c>
      <c r="DL55" s="26">
        <f t="shared" si="107"/>
        <v>0.92865613697624005</v>
      </c>
      <c r="DM55" s="26">
        <f t="shared" si="108"/>
        <v>7.8656136976240076E-2</v>
      </c>
      <c r="DN55" s="26">
        <f t="shared" si="109"/>
        <v>-0.9381837345103573</v>
      </c>
      <c r="DO55" s="26">
        <f t="shared" si="110"/>
        <v>0.93383873444287657</v>
      </c>
      <c r="DP55" s="26">
        <f t="shared" si="53"/>
        <v>0.85</v>
      </c>
      <c r="DQ55" s="26">
        <f t="shared" si="54"/>
        <v>0.26089552763763113</v>
      </c>
      <c r="DR55" s="26">
        <f t="shared" si="55"/>
        <v>-9.18329672170108E-2</v>
      </c>
      <c r="DS55" s="26">
        <f t="shared" si="56"/>
        <v>1.3506158634502354E-2</v>
      </c>
      <c r="DT55" s="26">
        <f t="shared" si="57"/>
        <v>-4.4556861506981996E-5</v>
      </c>
      <c r="DU55" s="26">
        <f t="shared" si="58"/>
        <v>7.2873903176624783E-3</v>
      </c>
      <c r="DV55" s="26">
        <f t="shared" si="59"/>
        <v>0.95210883386128398</v>
      </c>
      <c r="DW55" s="26">
        <f t="shared" si="60"/>
        <v>0.92865613697624005</v>
      </c>
      <c r="DX55" s="26">
        <f t="shared" si="61"/>
        <v>7.8656136976240076E-2</v>
      </c>
      <c r="DY55" s="26">
        <f t="shared" si="62"/>
        <v>0.93383873444287657</v>
      </c>
      <c r="DZ55" s="26">
        <f t="shared" si="63"/>
        <v>0.23747269235334095</v>
      </c>
      <c r="EA55" s="26">
        <f t="shared" si="64"/>
        <v>-8.3588331962935983E-2</v>
      </c>
      <c r="EB55" s="26">
        <f t="shared" si="65"/>
        <v>1.1189892900597184E-2</v>
      </c>
      <c r="EC55" s="26">
        <f t="shared" si="66"/>
        <v>-2.7838754508057659E-5</v>
      </c>
      <c r="ED55" s="26">
        <f t="shared" si="67"/>
        <v>5.9891869317249E-3</v>
      </c>
      <c r="EE55" s="26">
        <f t="shared" si="68"/>
        <v>0.96015595498844886</v>
      </c>
      <c r="EF55" s="26">
        <f t="shared" si="69"/>
        <v>0.93337995319020384</v>
      </c>
      <c r="EG55" s="26">
        <f t="shared" si="70"/>
        <v>-4.5878125267273528E-4</v>
      </c>
      <c r="EH55" s="26">
        <f t="shared" si="71"/>
        <v>-0.94365592174840918</v>
      </c>
      <c r="EI55" s="26">
        <f t="shared" si="72"/>
        <v>0.93335256014767087</v>
      </c>
      <c r="EM55">
        <f t="shared" si="21"/>
        <v>996.05871645895604</v>
      </c>
      <c r="EW55">
        <f t="shared" si="111"/>
        <v>2.752746844900261</v>
      </c>
      <c r="EX55">
        <f t="shared" si="73"/>
        <v>4.1074983957949271E-2</v>
      </c>
      <c r="EY55">
        <f t="shared" si="112"/>
        <v>1.0793838051540363</v>
      </c>
      <c r="EZ55">
        <f t="shared" si="113"/>
        <v>1.4802175932731036E-2</v>
      </c>
    </row>
    <row r="56" spans="3:156">
      <c r="C56" s="6">
        <f t="shared" si="74"/>
        <v>1652.7410997452159</v>
      </c>
      <c r="D56">
        <v>383</v>
      </c>
      <c r="E56" s="6">
        <f t="shared" si="22"/>
        <v>1695.870080791746</v>
      </c>
      <c r="F56" s="6">
        <f t="shared" si="23"/>
        <v>-1312.870080791746</v>
      </c>
      <c r="G56" s="6">
        <f>Sheet1!D56</f>
        <v>318.599999999999</v>
      </c>
      <c r="H56" s="6">
        <f>Sheet1!F56</f>
        <v>-1351.2290303802133</v>
      </c>
      <c r="I56" s="46">
        <f t="shared" si="24"/>
        <v>0.59563586317494943</v>
      </c>
      <c r="J56" s="6">
        <f t="shared" si="25"/>
        <v>2587.1488129906834</v>
      </c>
      <c r="K56" s="6">
        <f t="shared" si="117"/>
        <v>1017.870549872608</v>
      </c>
      <c r="M56" s="6">
        <f t="shared" si="1"/>
        <v>1017.870549872608</v>
      </c>
      <c r="Q56">
        <f t="shared" si="26"/>
        <v>145.15054271290279</v>
      </c>
      <c r="S56">
        <f t="shared" si="27"/>
        <v>1.1485087109555294</v>
      </c>
      <c r="T56">
        <f t="shared" si="28"/>
        <v>1.7624564614638773E-2</v>
      </c>
      <c r="U56">
        <f t="shared" si="29"/>
        <v>5742.5435547776469</v>
      </c>
      <c r="V56">
        <f t="shared" si="75"/>
        <v>32244.382060076488</v>
      </c>
      <c r="W56">
        <f t="shared" si="30"/>
        <v>9239.630173831265</v>
      </c>
      <c r="X56">
        <f t="shared" si="76"/>
        <v>0.87341136654709683</v>
      </c>
      <c r="Y56">
        <f t="shared" si="2"/>
        <v>54.006116207951074</v>
      </c>
      <c r="Z56">
        <f t="shared" si="114"/>
        <v>1.7254231819152963</v>
      </c>
      <c r="AA56">
        <f t="shared" si="77"/>
        <v>48.525134253008126</v>
      </c>
      <c r="AB56">
        <f t="shared" si="31"/>
        <v>55.73153938986637</v>
      </c>
      <c r="AC56">
        <f t="shared" si="3"/>
        <v>1.1485087109555294</v>
      </c>
      <c r="AD56">
        <f t="shared" si="32"/>
        <v>48.525134253008126</v>
      </c>
      <c r="AI56">
        <f t="shared" si="115"/>
        <v>0.63013594368347925</v>
      </c>
      <c r="AJ56">
        <f t="shared" si="116"/>
        <v>0.7956538481865032</v>
      </c>
      <c r="AK56">
        <f t="shared" si="33"/>
        <v>1.0370246860702492</v>
      </c>
      <c r="AL56">
        <f t="shared" si="4"/>
        <v>0</v>
      </c>
      <c r="AM56">
        <f t="shared" si="5"/>
        <v>1.0370246860702492</v>
      </c>
      <c r="AN56">
        <f t="shared" si="78"/>
        <v>1.0370246860702492</v>
      </c>
      <c r="AO56">
        <f t="shared" si="6"/>
        <v>0</v>
      </c>
      <c r="AP56">
        <f t="shared" si="7"/>
        <v>30</v>
      </c>
      <c r="AQ56">
        <f t="shared" si="79"/>
        <v>30</v>
      </c>
      <c r="AS56">
        <f t="shared" si="80"/>
        <v>1.5260428034072084</v>
      </c>
      <c r="AU56">
        <f t="shared" si="34"/>
        <v>0.93221395113114092</v>
      </c>
      <c r="AW56">
        <f t="shared" si="8"/>
        <v>4.276533992773917</v>
      </c>
      <c r="AX56">
        <f t="shared" si="8"/>
        <v>1.2254411464740984</v>
      </c>
      <c r="AY56">
        <f t="shared" si="81"/>
        <v>5.5019751392480156</v>
      </c>
      <c r="AZ56">
        <f t="shared" si="35"/>
        <v>0.77727250388092695</v>
      </c>
      <c r="BA56">
        <f t="shared" si="82"/>
        <v>0.22272749611907305</v>
      </c>
      <c r="BB56">
        <f t="shared" si="9"/>
        <v>-19.071809430053804</v>
      </c>
      <c r="BC56">
        <f t="shared" si="83"/>
        <v>0.13</v>
      </c>
      <c r="BD56">
        <f t="shared" si="84"/>
        <v>9.3466735386282007</v>
      </c>
      <c r="BE56">
        <f t="shared" si="85"/>
        <v>2.6782900255789404</v>
      </c>
      <c r="BF56">
        <f t="shared" si="10"/>
        <v>51.242132949052859</v>
      </c>
      <c r="BG56">
        <f t="shared" si="86"/>
        <v>4.8203074417499242E-3</v>
      </c>
      <c r="BH56">
        <f t="shared" si="87"/>
        <v>2.040340430144629E-3</v>
      </c>
      <c r="BI56">
        <f t="shared" si="88"/>
        <v>0.9525440955352581</v>
      </c>
      <c r="BJ56">
        <f t="shared" si="89"/>
        <v>2.1419905280060671E-3</v>
      </c>
      <c r="BK56">
        <f t="shared" si="36"/>
        <v>3.5752487934045903E-2</v>
      </c>
      <c r="BL56">
        <f t="shared" si="37"/>
        <v>118.13458354916051</v>
      </c>
      <c r="BM56">
        <f t="shared" si="90"/>
        <v>3.0264201100068099E-4</v>
      </c>
      <c r="BN56">
        <f t="shared" si="91"/>
        <v>0.41147937518926969</v>
      </c>
      <c r="BO56">
        <f t="shared" si="92"/>
        <v>1.398189341141546</v>
      </c>
      <c r="BP56">
        <f t="shared" si="93"/>
        <v>0.54248913225306095</v>
      </c>
      <c r="BQ56">
        <f t="shared" si="38"/>
        <v>7.7414764848182037E-5</v>
      </c>
      <c r="BR56">
        <f t="shared" si="94"/>
        <v>1.0831990301000194</v>
      </c>
      <c r="BS56">
        <f t="shared" si="95"/>
        <v>0.9958720403840513</v>
      </c>
      <c r="BT56">
        <f t="shared" si="96"/>
        <v>1.0876889662273188</v>
      </c>
      <c r="BU56">
        <f t="shared" si="39"/>
        <v>0.59005944344988714</v>
      </c>
      <c r="BV56">
        <f t="shared" si="40"/>
        <v>0.59005944344988714</v>
      </c>
      <c r="BW56">
        <f t="shared" si="41"/>
        <v>0.59005944344988714</v>
      </c>
      <c r="BX56">
        <f t="shared" si="11"/>
        <v>207.5193861369072</v>
      </c>
      <c r="BY56">
        <f t="shared" si="12"/>
        <v>3.4514883300641497</v>
      </c>
      <c r="BZ56">
        <f t="shared" si="13"/>
        <v>1590686.6381410491</v>
      </c>
      <c r="CA56">
        <f t="shared" si="14"/>
        <v>0.18183384341554271</v>
      </c>
      <c r="CB56">
        <f t="shared" si="15"/>
        <v>577369.51573633938</v>
      </c>
      <c r="CC56">
        <f t="shared" si="97"/>
        <v>1.6187778227438283E-4</v>
      </c>
      <c r="CD56">
        <f t="shared" si="98"/>
        <v>8.7382514360247819E-6</v>
      </c>
      <c r="CE56">
        <f t="shared" si="99"/>
        <v>-3.8755305088487431</v>
      </c>
      <c r="CF56">
        <f t="shared" si="100"/>
        <v>14.833253776536832</v>
      </c>
      <c r="CG56">
        <f t="shared" si="101"/>
        <v>4.5449294491141995E-3</v>
      </c>
      <c r="CH56">
        <f t="shared" si="16"/>
        <v>29.787322441585196</v>
      </c>
      <c r="CI56" s="20">
        <f t="shared" si="17"/>
        <v>93814770190.363861</v>
      </c>
      <c r="CJ56" s="33">
        <f t="shared" si="42"/>
        <v>0.21564490523265006</v>
      </c>
      <c r="CK56" s="33">
        <f t="shared" si="18"/>
        <v>43.128981046530015</v>
      </c>
      <c r="CL56">
        <f t="shared" si="102"/>
        <v>7800</v>
      </c>
      <c r="CM56" s="6">
        <f t="shared" si="118"/>
        <v>1695.870080791746</v>
      </c>
      <c r="CN56" s="20"/>
      <c r="CO56" s="20"/>
      <c r="CP56" s="20"/>
      <c r="CQ56" s="20"/>
      <c r="CR56" s="20"/>
      <c r="CS56" s="20"/>
      <c r="CT56" s="20"/>
      <c r="CU56" s="25">
        <f t="shared" si="20"/>
        <v>1.5260428034072084</v>
      </c>
      <c r="CV56" s="26">
        <v>0.8</v>
      </c>
      <c r="CW56" s="26">
        <f t="shared" si="103"/>
        <v>0.28327169538246305</v>
      </c>
      <c r="CX56" s="26">
        <f t="shared" si="43"/>
        <v>-9.9709184557951885E-2</v>
      </c>
      <c r="CY56" s="26">
        <f t="shared" si="104"/>
        <v>1.5922268429711745E-2</v>
      </c>
      <c r="CZ56" s="26">
        <f t="shared" si="105"/>
        <v>-6.7235297340714946E-5</v>
      </c>
      <c r="DA56" s="26">
        <f t="shared" si="44"/>
        <v>8.6629216557330031E-3</v>
      </c>
      <c r="DB56" s="26">
        <f t="shared" si="45"/>
        <v>0.94378669476470156</v>
      </c>
      <c r="DC56" s="26">
        <f t="shared" si="46"/>
        <v>0.92445626936557046</v>
      </c>
      <c r="DD56" s="26">
        <f t="shared" si="47"/>
        <v>0.12445626936557042</v>
      </c>
      <c r="DE56" s="26">
        <v>0.85</v>
      </c>
      <c r="DF56" s="26">
        <f t="shared" si="48"/>
        <v>0.26660865447761234</v>
      </c>
      <c r="DG56" s="26">
        <f t="shared" si="49"/>
        <v>-9.3843938407484145E-2</v>
      </c>
      <c r="DH56" s="26">
        <f t="shared" si="50"/>
        <v>1.4104154733585497E-2</v>
      </c>
      <c r="DI56" s="26">
        <f t="shared" si="51"/>
        <v>-4.9653816647970595E-5</v>
      </c>
      <c r="DJ56" s="26">
        <f t="shared" si="52"/>
        <v>7.6258075656348654E-3</v>
      </c>
      <c r="DK56" s="26">
        <f t="shared" si="106"/>
        <v>0.95004226498703193</v>
      </c>
      <c r="DL56" s="26">
        <f t="shared" si="107"/>
        <v>0.92755470963476039</v>
      </c>
      <c r="DM56" s="26">
        <f t="shared" si="108"/>
        <v>7.755470963476041E-2</v>
      </c>
      <c r="DN56" s="26">
        <f t="shared" si="109"/>
        <v>-0.93803119461620132</v>
      </c>
      <c r="DO56" s="26">
        <f t="shared" si="110"/>
        <v>0.93267817752744586</v>
      </c>
      <c r="DP56" s="26">
        <f t="shared" si="53"/>
        <v>0.85</v>
      </c>
      <c r="DQ56" s="26">
        <f t="shared" si="54"/>
        <v>0.26660865447761234</v>
      </c>
      <c r="DR56" s="26">
        <f t="shared" si="55"/>
        <v>-9.3843938407484145E-2</v>
      </c>
      <c r="DS56" s="26">
        <f t="shared" si="56"/>
        <v>1.4104154733585497E-2</v>
      </c>
      <c r="DT56" s="26">
        <f t="shared" si="57"/>
        <v>-4.9653816647970595E-5</v>
      </c>
      <c r="DU56" s="26">
        <f t="shared" si="58"/>
        <v>7.6258075656348663E-3</v>
      </c>
      <c r="DV56" s="26">
        <f t="shared" si="59"/>
        <v>0.95004226498703193</v>
      </c>
      <c r="DW56" s="26">
        <f t="shared" si="60"/>
        <v>0.92755470963476039</v>
      </c>
      <c r="DX56" s="26">
        <f t="shared" si="61"/>
        <v>7.755470963476041E-2</v>
      </c>
      <c r="DY56" s="26">
        <f t="shared" si="62"/>
        <v>0.93267817752744586</v>
      </c>
      <c r="DZ56" s="26">
        <f t="shared" si="63"/>
        <v>0.24297486717952274</v>
      </c>
      <c r="EA56" s="26">
        <f t="shared" si="64"/>
        <v>-8.5525049870714076E-2</v>
      </c>
      <c r="EB56" s="26">
        <f t="shared" si="65"/>
        <v>1.1714433314889996E-2</v>
      </c>
      <c r="EC56" s="26">
        <f t="shared" si="66"/>
        <v>-3.1216786038924258E-5</v>
      </c>
      <c r="ED56" s="26">
        <f t="shared" si="67"/>
        <v>6.2814210531503493E-3</v>
      </c>
      <c r="EE56" s="26">
        <f t="shared" si="68"/>
        <v>0.95832767118558659</v>
      </c>
      <c r="EF56" s="26">
        <f t="shared" si="69"/>
        <v>0.93224025983981651</v>
      </c>
      <c r="EG56" s="26">
        <f t="shared" si="70"/>
        <v>-4.3791768762935224E-4</v>
      </c>
      <c r="EH56" s="26">
        <f t="shared" si="71"/>
        <v>-0.9433278484700427</v>
      </c>
      <c r="EI56" s="26">
        <f t="shared" si="72"/>
        <v>0.93221395113114092</v>
      </c>
      <c r="EM56">
        <f t="shared" si="21"/>
        <v>1017.870549872608</v>
      </c>
      <c r="EW56">
        <f t="shared" si="111"/>
        <v>2.8165272073611591</v>
      </c>
      <c r="EX56">
        <f t="shared" si="73"/>
        <v>4.2026679668641653E-2</v>
      </c>
      <c r="EY56">
        <f t="shared" si="112"/>
        <v>1.0819086911688534</v>
      </c>
      <c r="EZ56">
        <f t="shared" si="113"/>
        <v>1.4836801064980523E-2</v>
      </c>
    </row>
    <row r="57" spans="3:156">
      <c r="C57" s="6">
        <f t="shared" si="74"/>
        <v>1695.870080791746</v>
      </c>
      <c r="D57">
        <v>384</v>
      </c>
      <c r="E57" s="6">
        <f t="shared" si="22"/>
        <v>1739.5203332885799</v>
      </c>
      <c r="F57" s="6">
        <f t="shared" si="23"/>
        <v>-1355.5203332885799</v>
      </c>
      <c r="G57" s="6">
        <f>Sheet1!D57</f>
        <v>318.69999999999902</v>
      </c>
      <c r="H57" s="6">
        <f>Sheet1!F57</f>
        <v>-1393.6429010110251</v>
      </c>
      <c r="I57" s="46">
        <f t="shared" si="24"/>
        <v>0.58380655011400628</v>
      </c>
      <c r="J57" s="6">
        <f t="shared" si="25"/>
        <v>2705.8655786302375</v>
      </c>
      <c r="K57" s="6">
        <f t="shared" si="117"/>
        <v>1039.9350403958729</v>
      </c>
      <c r="M57" s="6">
        <f t="shared" si="1"/>
        <v>1039.9350403958729</v>
      </c>
      <c r="Q57">
        <f t="shared" si="26"/>
        <v>148.89289759625325</v>
      </c>
      <c r="S57">
        <f t="shared" si="27"/>
        <v>1.1502924724688888</v>
      </c>
      <c r="T57">
        <f t="shared" si="28"/>
        <v>1.7229619410831926E-2</v>
      </c>
      <c r="U57">
        <f t="shared" si="29"/>
        <v>5751.462362344444</v>
      </c>
      <c r="V57">
        <f t="shared" si="75"/>
        <v>32294.461164564054</v>
      </c>
      <c r="W57">
        <f t="shared" si="30"/>
        <v>8710.1844707428318</v>
      </c>
      <c r="X57">
        <f t="shared" si="76"/>
        <v>0.87298366884614254</v>
      </c>
      <c r="Y57">
        <f t="shared" si="2"/>
        <v>54.006116207951074</v>
      </c>
      <c r="Z57">
        <f t="shared" si="114"/>
        <v>1.7690423355985452</v>
      </c>
      <c r="AA57">
        <f t="shared" si="77"/>
        <v>48.487806256645861</v>
      </c>
      <c r="AB57">
        <f t="shared" si="31"/>
        <v>55.775158543549622</v>
      </c>
      <c r="AC57">
        <f t="shared" si="3"/>
        <v>1.1502924724688888</v>
      </c>
      <c r="AD57">
        <f t="shared" si="32"/>
        <v>48.487806256645861</v>
      </c>
      <c r="AI57">
        <f t="shared" si="115"/>
        <v>0.62523853373583815</v>
      </c>
      <c r="AJ57">
        <f t="shared" si="116"/>
        <v>0.79227258534502698</v>
      </c>
      <c r="AK57">
        <f t="shared" si="33"/>
        <v>1.0267888452735965</v>
      </c>
      <c r="AL57">
        <f t="shared" si="4"/>
        <v>0</v>
      </c>
      <c r="AM57">
        <f t="shared" si="5"/>
        <v>1.0267888452735965</v>
      </c>
      <c r="AN57">
        <f t="shared" si="78"/>
        <v>1.0267888452735965</v>
      </c>
      <c r="AO57">
        <f t="shared" si="6"/>
        <v>0</v>
      </c>
      <c r="AP57">
        <f t="shared" si="7"/>
        <v>30</v>
      </c>
      <c r="AQ57">
        <f t="shared" si="79"/>
        <v>30</v>
      </c>
      <c r="AS57">
        <f t="shared" si="80"/>
        <v>1.5591229990942621</v>
      </c>
      <c r="AU57">
        <f t="shared" si="34"/>
        <v>0.93107903544008608</v>
      </c>
      <c r="AW57">
        <f t="shared" si="8"/>
        <v>4.2831759247628671</v>
      </c>
      <c r="AX57">
        <f t="shared" si="8"/>
        <v>1.1552213933906863</v>
      </c>
      <c r="AY57">
        <f t="shared" si="81"/>
        <v>5.4383973181535534</v>
      </c>
      <c r="AZ57">
        <f t="shared" si="35"/>
        <v>0.78758054518478848</v>
      </c>
      <c r="BA57">
        <f t="shared" si="82"/>
        <v>0.21241945481521152</v>
      </c>
      <c r="BB57">
        <f t="shared" si="9"/>
        <v>-18.608980450572382</v>
      </c>
      <c r="BC57">
        <f t="shared" si="83"/>
        <v>0.13</v>
      </c>
      <c r="BD57">
        <f t="shared" si="84"/>
        <v>9.3593891649430017</v>
      </c>
      <c r="BE57">
        <f t="shared" si="85"/>
        <v>2.5243339947587495</v>
      </c>
      <c r="BF57">
        <f t="shared" si="10"/>
        <v>51.222420132462823</v>
      </c>
      <c r="BG57">
        <f t="shared" si="86"/>
        <v>4.7736474127211929E-3</v>
      </c>
      <c r="BH57">
        <f t="shared" si="87"/>
        <v>2.0391192193903317E-3</v>
      </c>
      <c r="BI57">
        <f t="shared" si="88"/>
        <v>0.95299532670509168</v>
      </c>
      <c r="BJ57">
        <f t="shared" si="89"/>
        <v>2.1396948780855306E-3</v>
      </c>
      <c r="BK57">
        <f t="shared" si="36"/>
        <v>3.5762757810263897E-2</v>
      </c>
      <c r="BL57">
        <f t="shared" si="37"/>
        <v>114.13694567538005</v>
      </c>
      <c r="BM57">
        <f t="shared" si="90"/>
        <v>3.1333200304814283E-4</v>
      </c>
      <c r="BN57">
        <f t="shared" si="91"/>
        <v>0.4282911692967693</v>
      </c>
      <c r="BO57">
        <f t="shared" si="92"/>
        <v>1.4146731451044428</v>
      </c>
      <c r="BP57">
        <f t="shared" si="93"/>
        <v>0.55022650289870978</v>
      </c>
      <c r="BQ57">
        <f t="shared" si="38"/>
        <v>7.2755418537189407E-5</v>
      </c>
      <c r="BR57">
        <f t="shared" si="94"/>
        <v>1.0835233064783307</v>
      </c>
      <c r="BS57">
        <f t="shared" si="95"/>
        <v>0.99611997488788917</v>
      </c>
      <c r="BT57">
        <f t="shared" si="96"/>
        <v>1.0877437796589497</v>
      </c>
      <c r="BU57">
        <f t="shared" si="39"/>
        <v>0.59850545593156868</v>
      </c>
      <c r="BV57">
        <f t="shared" si="40"/>
        <v>0.59850545593156868</v>
      </c>
      <c r="BW57">
        <f t="shared" si="41"/>
        <v>0.59850545593156868</v>
      </c>
      <c r="BX57">
        <f t="shared" si="11"/>
        <v>207.68180440303186</v>
      </c>
      <c r="BY57">
        <f t="shared" si="12"/>
        <v>3.3283739158486232</v>
      </c>
      <c r="BZ57">
        <f t="shared" si="13"/>
        <v>1590982.9828958279</v>
      </c>
      <c r="CA57">
        <f t="shared" si="14"/>
        <v>0.1875384949223762</v>
      </c>
      <c r="CB57">
        <f t="shared" si="15"/>
        <v>559911.05673844239</v>
      </c>
      <c r="CC57">
        <f t="shared" si="97"/>
        <v>1.6187778227438283E-4</v>
      </c>
      <c r="CD57">
        <f t="shared" si="98"/>
        <v>9.0107168616904479E-6</v>
      </c>
      <c r="CE57">
        <f t="shared" si="99"/>
        <v>-3.8719750086462414</v>
      </c>
      <c r="CF57">
        <f t="shared" si="100"/>
        <v>14.824190477212966</v>
      </c>
      <c r="CG57">
        <f t="shared" si="101"/>
        <v>4.5504885584881985E-3</v>
      </c>
      <c r="CH57">
        <f t="shared" si="16"/>
        <v>30.17698530667284</v>
      </c>
      <c r="CI57" s="20">
        <f t="shared" si="17"/>
        <v>92751195881.355835</v>
      </c>
      <c r="CJ57" s="33">
        <f t="shared" si="42"/>
        <v>0.21825126248416946</v>
      </c>
      <c r="CK57" s="33">
        <f t="shared" si="18"/>
        <v>43.650252496833893</v>
      </c>
      <c r="CL57">
        <f t="shared" si="102"/>
        <v>8000</v>
      </c>
      <c r="CM57" s="6">
        <f t="shared" si="118"/>
        <v>1739.5203332885799</v>
      </c>
      <c r="CN57" s="20"/>
      <c r="CO57" s="20"/>
      <c r="CP57" s="20"/>
      <c r="CQ57" s="20"/>
      <c r="CR57" s="20"/>
      <c r="CS57" s="20"/>
      <c r="CT57" s="20"/>
      <c r="CU57" s="25">
        <f t="shared" si="20"/>
        <v>1.5591229990942621</v>
      </c>
      <c r="CV57" s="26">
        <v>0.8</v>
      </c>
      <c r="CW57" s="26">
        <f t="shared" si="103"/>
        <v>0.2894122067068724</v>
      </c>
      <c r="CX57" s="26">
        <f t="shared" si="43"/>
        <v>-0.10187059138717662</v>
      </c>
      <c r="CY57" s="26">
        <f t="shared" si="104"/>
        <v>1.6620047742622945E-2</v>
      </c>
      <c r="CZ57" s="26">
        <f t="shared" si="105"/>
        <v>-7.4845491392371718E-5</v>
      </c>
      <c r="DA57" s="26">
        <f t="shared" si="44"/>
        <v>9.064239588911005E-3</v>
      </c>
      <c r="DB57" s="26">
        <f t="shared" si="45"/>
        <v>0.9413968033011918</v>
      </c>
      <c r="DC57" s="26">
        <f t="shared" si="46"/>
        <v>0.92335734802019565</v>
      </c>
      <c r="DD57" s="26">
        <f t="shared" si="47"/>
        <v>0.1233573480201956</v>
      </c>
      <c r="DE57" s="26">
        <v>0.85</v>
      </c>
      <c r="DF57" s="26">
        <f t="shared" si="48"/>
        <v>0.27238795925352705</v>
      </c>
      <c r="DG57" s="26">
        <f t="shared" si="49"/>
        <v>-9.5878203658519193E-2</v>
      </c>
      <c r="DH57" s="26">
        <f t="shared" si="50"/>
        <v>1.4722256823915144E-2</v>
      </c>
      <c r="DI57" s="26">
        <f t="shared" si="51"/>
        <v>-5.5274007158641836E-5</v>
      </c>
      <c r="DJ57" s="26">
        <f t="shared" si="52"/>
        <v>7.9770079217223663E-3</v>
      </c>
      <c r="DK57" s="26">
        <f t="shared" si="106"/>
        <v>0.94791092752381734</v>
      </c>
      <c r="DL57" s="26">
        <f t="shared" si="107"/>
        <v>0.92646082015049935</v>
      </c>
      <c r="DM57" s="26">
        <f t="shared" si="108"/>
        <v>7.6460820150499376E-2</v>
      </c>
      <c r="DN57" s="26">
        <f t="shared" si="109"/>
        <v>-0.93793055739392572</v>
      </c>
      <c r="DO57" s="26">
        <f t="shared" si="110"/>
        <v>0.93152076883276791</v>
      </c>
      <c r="DP57" s="26">
        <f t="shared" si="53"/>
        <v>0.85</v>
      </c>
      <c r="DQ57" s="26">
        <f t="shared" si="54"/>
        <v>0.27238795925352705</v>
      </c>
      <c r="DR57" s="26">
        <f t="shared" si="55"/>
        <v>-9.5878203658519193E-2</v>
      </c>
      <c r="DS57" s="26">
        <f t="shared" si="56"/>
        <v>1.4722256823915144E-2</v>
      </c>
      <c r="DT57" s="26">
        <f t="shared" si="57"/>
        <v>-5.5274007158641836E-5</v>
      </c>
      <c r="DU57" s="26">
        <f t="shared" si="58"/>
        <v>7.9770079217223663E-3</v>
      </c>
      <c r="DV57" s="26">
        <f t="shared" si="59"/>
        <v>0.94791092752381734</v>
      </c>
      <c r="DW57" s="26">
        <f t="shared" si="60"/>
        <v>0.92646082015049935</v>
      </c>
      <c r="DX57" s="26">
        <f t="shared" si="61"/>
        <v>7.6460820150499376E-2</v>
      </c>
      <c r="DY57" s="26">
        <f t="shared" si="62"/>
        <v>0.93152076883276791</v>
      </c>
      <c r="DZ57" s="26">
        <f t="shared" si="63"/>
        <v>0.24855029872883441</v>
      </c>
      <c r="EA57" s="26">
        <f t="shared" si="64"/>
        <v>-8.7487553510867608E-2</v>
      </c>
      <c r="EB57" s="26">
        <f t="shared" si="65"/>
        <v>1.2258212806567409E-2</v>
      </c>
      <c r="EC57" s="26">
        <f t="shared" si="66"/>
        <v>-3.4966556727051507E-5</v>
      </c>
      <c r="ED57" s="26">
        <f t="shared" si="67"/>
        <v>6.5854593894498258E-3</v>
      </c>
      <c r="EE57" s="26">
        <f t="shared" si="68"/>
        <v>0.95643600476530088</v>
      </c>
      <c r="EF57" s="26">
        <f t="shared" si="69"/>
        <v>0.93110419632041641</v>
      </c>
      <c r="EG57" s="26">
        <f t="shared" si="70"/>
        <v>-4.165725123514985E-4</v>
      </c>
      <c r="EH57" s="26">
        <f t="shared" si="71"/>
        <v>-0.94304057436648447</v>
      </c>
      <c r="EI57" s="26">
        <f t="shared" si="72"/>
        <v>0.93107903544008608</v>
      </c>
      <c r="EM57">
        <f t="shared" si="21"/>
        <v>1039.9350403958729</v>
      </c>
      <c r="EW57">
        <f t="shared" si="111"/>
        <v>2.8811567504645361</v>
      </c>
      <c r="EX57">
        <f t="shared" si="73"/>
        <v>4.2991046388777515E-2</v>
      </c>
      <c r="EY57">
        <f t="shared" si="112"/>
        <v>1.0844917391577018</v>
      </c>
      <c r="EZ57">
        <f t="shared" si="113"/>
        <v>1.487222380394608E-2</v>
      </c>
    </row>
    <row r="58" spans="3:156">
      <c r="C58" s="6"/>
      <c r="E58" s="6"/>
      <c r="F58" s="6"/>
      <c r="G58" s="6"/>
      <c r="H58" s="6"/>
      <c r="I58" s="46"/>
      <c r="J58" s="6"/>
      <c r="K58" s="6"/>
      <c r="M58" s="6"/>
      <c r="CI58" s="20"/>
      <c r="CJ58" s="33"/>
      <c r="CK58" s="33"/>
      <c r="CM58" s="6"/>
      <c r="CN58" s="20"/>
      <c r="CO58" s="20"/>
      <c r="CP58" s="20"/>
      <c r="CQ58" s="20"/>
      <c r="CR58" s="20"/>
      <c r="CS58" s="20"/>
      <c r="CT58" s="20"/>
      <c r="CU58" s="25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</row>
    <row r="59" spans="3:156">
      <c r="C59" s="6"/>
      <c r="E59" s="6"/>
      <c r="F59" s="6"/>
      <c r="G59" s="6"/>
      <c r="H59" s="6"/>
      <c r="I59" s="46"/>
      <c r="J59" s="6"/>
      <c r="K59" s="6"/>
      <c r="M59" s="6"/>
      <c r="CI59" s="20"/>
      <c r="CJ59" s="33"/>
      <c r="CK59" s="33"/>
      <c r="CM59" s="6"/>
      <c r="CN59" s="20"/>
      <c r="CO59" s="20"/>
      <c r="CP59" s="20"/>
      <c r="CQ59" s="20"/>
      <c r="CR59" s="20"/>
      <c r="CS59" s="20"/>
      <c r="CT59" s="20"/>
      <c r="CU59" s="25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</row>
    <row r="60" spans="3:156">
      <c r="C60" s="6"/>
      <c r="E60" s="6"/>
      <c r="F60" s="6"/>
      <c r="G60" s="6"/>
      <c r="H60" s="6"/>
      <c r="I60" s="46"/>
      <c r="J60" s="6"/>
      <c r="K60" s="6"/>
      <c r="M60" s="6"/>
      <c r="CI60" s="20"/>
      <c r="CJ60" s="33"/>
      <c r="CK60" s="33"/>
      <c r="CM60" s="6"/>
      <c r="CN60" s="20"/>
      <c r="CO60" s="20"/>
      <c r="CP60" s="20"/>
      <c r="CQ60" s="20"/>
      <c r="CR60" s="20"/>
      <c r="CS60" s="20"/>
      <c r="CT60" s="20"/>
      <c r="CU60" s="25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</row>
    <row r="61" spans="3:156">
      <c r="C61" s="6"/>
      <c r="E61" s="6"/>
      <c r="F61" s="6"/>
      <c r="G61" s="6"/>
      <c r="H61" s="6"/>
      <c r="I61" s="46"/>
      <c r="J61" s="6"/>
      <c r="K61" s="6"/>
      <c r="M61" s="6"/>
      <c r="CI61" s="20"/>
      <c r="CJ61" s="33"/>
      <c r="CK61" s="33"/>
      <c r="CM61" s="6"/>
      <c r="CN61" s="20"/>
      <c r="CO61" s="20"/>
      <c r="CP61" s="20"/>
      <c r="CQ61" s="20"/>
      <c r="CR61" s="20"/>
      <c r="CS61" s="20"/>
      <c r="CT61" s="20"/>
      <c r="CU61" s="25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</row>
    <row r="62" spans="3:156">
      <c r="C62" s="6"/>
      <c r="E62" s="6"/>
      <c r="F62" s="6"/>
      <c r="G62" s="6"/>
      <c r="H62" s="6"/>
      <c r="I62" s="46"/>
      <c r="J62" s="6"/>
      <c r="K62" s="6"/>
      <c r="M62" s="6"/>
      <c r="CI62" s="20"/>
      <c r="CJ62" s="33"/>
      <c r="CK62" s="33"/>
      <c r="CM62" s="6"/>
      <c r="CN62" s="20"/>
      <c r="CO62" s="20"/>
      <c r="CP62" s="20"/>
      <c r="CQ62" s="20"/>
      <c r="CR62" s="20"/>
      <c r="CS62" s="20"/>
      <c r="CT62" s="20"/>
      <c r="CU62" s="25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</row>
    <row r="63" spans="3:156">
      <c r="C63" s="6"/>
      <c r="E63" s="6"/>
      <c r="F63" s="6"/>
      <c r="G63" s="6"/>
      <c r="H63" s="6"/>
      <c r="I63" s="46"/>
      <c r="J63" s="6"/>
      <c r="K63" s="6"/>
      <c r="M63" s="6"/>
      <c r="CI63" s="20"/>
      <c r="CJ63" s="33"/>
      <c r="CK63" s="33"/>
      <c r="CM63" s="6"/>
      <c r="CN63" s="20"/>
      <c r="CO63" s="20"/>
      <c r="CP63" s="20"/>
      <c r="CQ63" s="20"/>
      <c r="CR63" s="20"/>
      <c r="CS63" s="20"/>
      <c r="CT63" s="20"/>
      <c r="CU63" s="25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</row>
    <row r="64" spans="3:156">
      <c r="C64" s="6"/>
      <c r="E64" s="6"/>
      <c r="F64" s="6"/>
      <c r="G64" s="6"/>
      <c r="H64" s="6"/>
      <c r="I64" s="46"/>
      <c r="J64" s="6"/>
      <c r="K64" s="6"/>
      <c r="M64" s="6"/>
      <c r="CI64" s="20"/>
      <c r="CJ64" s="33"/>
      <c r="CK64" s="33"/>
      <c r="CM64" s="6"/>
      <c r="CN64" s="20"/>
      <c r="CO64" s="20"/>
      <c r="CP64" s="20"/>
      <c r="CQ64" s="20"/>
      <c r="CR64" s="20"/>
      <c r="CS64" s="20"/>
      <c r="CT64" s="20"/>
      <c r="CU64" s="25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</row>
    <row r="65" spans="3:139">
      <c r="C65" s="6"/>
      <c r="E65" s="6"/>
      <c r="F65" s="6"/>
      <c r="G65" s="6"/>
      <c r="H65" s="6"/>
      <c r="I65" s="46"/>
      <c r="J65" s="6"/>
      <c r="K65" s="6"/>
      <c r="M65" s="6"/>
      <c r="CI65" s="20"/>
      <c r="CJ65" s="33"/>
      <c r="CK65" s="33"/>
      <c r="CM65" s="6"/>
      <c r="CN65" s="20"/>
      <c r="CO65" s="20"/>
      <c r="CP65" s="20"/>
      <c r="CQ65" s="20"/>
      <c r="CR65" s="20"/>
      <c r="CS65" s="20"/>
      <c r="CT65" s="20"/>
      <c r="CU65" s="25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</row>
    <row r="66" spans="3:139">
      <c r="C66" s="6"/>
      <c r="E66" s="6"/>
      <c r="F66" s="6"/>
      <c r="G66" s="6"/>
      <c r="H66" s="6"/>
      <c r="I66" s="46"/>
      <c r="J66" s="6"/>
      <c r="K66" s="6"/>
      <c r="M66" s="6"/>
      <c r="CI66" s="20"/>
      <c r="CJ66" s="33"/>
      <c r="CK66" s="33"/>
      <c r="CM66" s="6"/>
      <c r="CN66" s="20"/>
      <c r="CO66" s="20"/>
      <c r="CP66" s="20"/>
      <c r="CQ66" s="20"/>
      <c r="CR66" s="20"/>
      <c r="CS66" s="20"/>
      <c r="CT66" s="20"/>
      <c r="CU66" s="25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</row>
    <row r="67" spans="3:139">
      <c r="C67" s="6"/>
      <c r="E67" s="6"/>
      <c r="F67" s="6"/>
      <c r="G67" s="6"/>
      <c r="H67" s="6"/>
      <c r="I67" s="46"/>
      <c r="J67" s="6"/>
      <c r="K67" s="6"/>
      <c r="M67" s="6"/>
      <c r="CI67" s="20"/>
      <c r="CJ67" s="33"/>
      <c r="CK67" s="33"/>
      <c r="CM67" s="6"/>
      <c r="CN67" s="20"/>
      <c r="CO67" s="20"/>
      <c r="CP67" s="20"/>
      <c r="CQ67" s="20"/>
      <c r="CR67" s="20"/>
      <c r="CS67" s="20"/>
      <c r="CT67" s="20"/>
      <c r="CU67" s="25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</row>
    <row r="68" spans="3:139">
      <c r="C68" s="6"/>
      <c r="E68" s="6"/>
      <c r="F68" s="6"/>
      <c r="G68" s="6"/>
      <c r="H68" s="6"/>
      <c r="I68" s="46"/>
      <c r="J68" s="6"/>
      <c r="K68" s="6"/>
      <c r="M68" s="6"/>
      <c r="CI68" s="20"/>
      <c r="CJ68" s="33"/>
      <c r="CK68" s="33"/>
      <c r="CM68" s="6"/>
      <c r="CN68" s="20"/>
      <c r="CO68" s="20"/>
      <c r="CP68" s="20"/>
      <c r="CQ68" s="20"/>
      <c r="CR68" s="20"/>
      <c r="CS68" s="20"/>
      <c r="CT68" s="20"/>
      <c r="CU68" s="25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</row>
  </sheetData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{00C54E39-2A30-4033-B9CB-58373734A99C}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C54E39-2A30-4033-B9CB-58373734A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30BD-6E86-46C5-82F8-902C040B583D}">
  <dimension ref="C3:FB68"/>
  <sheetViews>
    <sheetView zoomScale="76" workbookViewId="0">
      <selection activeCell="CL19" sqref="CL19"/>
    </sheetView>
  </sheetViews>
  <sheetFormatPr defaultRowHeight="14.4"/>
  <sheetData>
    <row r="3" spans="12:157" ht="15.6">
      <c r="M3" s="2" t="s">
        <v>0</v>
      </c>
      <c r="N3" s="2">
        <f>Sheet2!R3</f>
        <v>5000</v>
      </c>
      <c r="O3" s="2" t="s">
        <v>1</v>
      </c>
      <c r="Q3" s="47" t="s">
        <v>176</v>
      </c>
      <c r="R3" s="2">
        <f>Sheet2!V3</f>
        <v>0</v>
      </c>
      <c r="S3" s="47" t="s">
        <v>177</v>
      </c>
      <c r="EA3" s="39"/>
    </row>
    <row r="4" spans="12:157" ht="15.6">
      <c r="M4" s="2" t="s">
        <v>4</v>
      </c>
      <c r="N4" s="2">
        <f>Sheet2!R4</f>
        <v>0</v>
      </c>
      <c r="O4" s="2" t="s">
        <v>5</v>
      </c>
      <c r="Q4" s="3" t="s">
        <v>2</v>
      </c>
      <c r="R4" s="2">
        <f>Sheet2!V4</f>
        <v>30</v>
      </c>
      <c r="S4" s="2" t="s">
        <v>3</v>
      </c>
      <c r="EA4" s="39"/>
    </row>
    <row r="5" spans="12:157" ht="15.6">
      <c r="M5" s="2" t="s">
        <v>7</v>
      </c>
      <c r="N5" s="2">
        <f>Sheet2!R5</f>
        <v>250</v>
      </c>
      <c r="O5" s="2" t="s">
        <v>8</v>
      </c>
      <c r="Q5" s="3" t="s">
        <v>6</v>
      </c>
      <c r="R5" s="2">
        <f>Sheet2!V5</f>
        <v>1.0740000000000001</v>
      </c>
      <c r="S5" s="2"/>
      <c r="EA5" s="39"/>
    </row>
    <row r="6" spans="12:157" ht="15.6">
      <c r="M6" s="3" t="s">
        <v>11</v>
      </c>
      <c r="N6" s="2">
        <f>Sheet2!R6</f>
        <v>0.71</v>
      </c>
      <c r="O6" s="2"/>
      <c r="Q6" s="3" t="s">
        <v>9</v>
      </c>
      <c r="R6" s="2">
        <f>Sheet2!V6</f>
        <v>67.017600000000002</v>
      </c>
      <c r="S6" s="2" t="s">
        <v>10</v>
      </c>
      <c r="EA6" s="39"/>
    </row>
    <row r="7" spans="12:157" ht="15.6">
      <c r="M7" s="2" t="s">
        <v>14</v>
      </c>
      <c r="N7" s="2">
        <f>Sheet2!R7</f>
        <v>100</v>
      </c>
      <c r="O7" s="2" t="s">
        <v>15</v>
      </c>
      <c r="Q7" s="3" t="s">
        <v>12</v>
      </c>
      <c r="R7" s="2">
        <f>Sheet2!V7</f>
        <v>1</v>
      </c>
      <c r="S7" s="2" t="s">
        <v>13</v>
      </c>
      <c r="EA7" s="39"/>
    </row>
    <row r="8" spans="12:157" ht="15.6">
      <c r="M8" s="3" t="s">
        <v>17</v>
      </c>
      <c r="N8" s="2">
        <f>Sheet2!R8</f>
        <v>0.71</v>
      </c>
      <c r="O8" s="2"/>
      <c r="Q8" s="3" t="s">
        <v>16</v>
      </c>
      <c r="R8" s="2">
        <f>Sheet2!V8</f>
        <v>72</v>
      </c>
      <c r="S8" s="2" t="s">
        <v>3</v>
      </c>
      <c r="EA8" s="39"/>
    </row>
    <row r="9" spans="12:157" ht="16.8">
      <c r="M9" s="31" t="s">
        <v>150</v>
      </c>
      <c r="N9" s="2">
        <f>Sheet2!R9</f>
        <v>32</v>
      </c>
      <c r="O9" s="2" t="s">
        <v>20</v>
      </c>
      <c r="Q9" s="3" t="s">
        <v>18</v>
      </c>
      <c r="R9" s="2">
        <f>Sheet2!V9</f>
        <v>0.33333333333333331</v>
      </c>
      <c r="S9" s="2" t="s">
        <v>19</v>
      </c>
      <c r="EA9" s="39"/>
    </row>
    <row r="10" spans="12:157" ht="16.2">
      <c r="M10" s="3" t="s">
        <v>23</v>
      </c>
      <c r="N10" s="2">
        <f>Sheet2!R10</f>
        <v>250</v>
      </c>
      <c r="O10" s="2" t="s">
        <v>8</v>
      </c>
      <c r="Q10" s="2" t="s">
        <v>21</v>
      </c>
      <c r="R10" s="2">
        <f>Sheet2!V10</f>
        <v>8.7266666666666659E-2</v>
      </c>
      <c r="S10" s="2" t="s">
        <v>22</v>
      </c>
      <c r="EA10" s="39"/>
    </row>
    <row r="11" spans="12:157" ht="15.6">
      <c r="M11" s="36" t="s">
        <v>153</v>
      </c>
      <c r="N11" s="2">
        <f>Sheet2!R11</f>
        <v>5000</v>
      </c>
      <c r="O11" s="36" t="s">
        <v>1</v>
      </c>
      <c r="EA11" s="39"/>
    </row>
    <row r="12" spans="12:157" ht="15.6">
      <c r="M12" s="36" t="s">
        <v>152</v>
      </c>
      <c r="N12" s="2">
        <f>Sheet2!R12</f>
        <v>1250000</v>
      </c>
      <c r="O12" s="36" t="s">
        <v>154</v>
      </c>
      <c r="U12" s="2" t="s">
        <v>24</v>
      </c>
      <c r="V12" s="3" t="s">
        <v>25</v>
      </c>
      <c r="W12" s="2" t="s">
        <v>26</v>
      </c>
      <c r="CR12" s="21" t="s">
        <v>27</v>
      </c>
      <c r="CS12" s="21">
        <v>0.32650000000000001</v>
      </c>
      <c r="CT12" s="21" t="s">
        <v>28</v>
      </c>
      <c r="CU12" s="21">
        <v>-1.07</v>
      </c>
      <c r="CV12" s="21" t="s">
        <v>29</v>
      </c>
      <c r="CW12" s="21">
        <f>-0.5339</f>
        <v>-0.53390000000000004</v>
      </c>
      <c r="CX12" s="21" t="s">
        <v>30</v>
      </c>
      <c r="CY12" s="21">
        <f>0.01569</f>
        <v>1.5689999999999999E-2</v>
      </c>
      <c r="CZ12" s="21" t="s">
        <v>31</v>
      </c>
      <c r="DA12" s="21">
        <f>-0.05165</f>
        <v>-5.1650000000000001E-2</v>
      </c>
      <c r="DB12" s="21" t="s">
        <v>32</v>
      </c>
      <c r="DC12" s="21">
        <v>0.54749999999999999</v>
      </c>
      <c r="DD12" s="21" t="s">
        <v>33</v>
      </c>
      <c r="DE12" s="21">
        <v>-0.73609999999999998</v>
      </c>
      <c r="EA12" s="39"/>
    </row>
    <row r="13" spans="12:157">
      <c r="U13" s="2">
        <v>1400</v>
      </c>
      <c r="V13" s="2">
        <f>Sheet1!X13</f>
        <v>0.73</v>
      </c>
      <c r="W13" s="2">
        <f>SLOPE(V13:V14,U13:U14)</f>
        <v>-1.1428571428571431E-4</v>
      </c>
      <c r="CR13" s="21" t="s">
        <v>34</v>
      </c>
      <c r="CS13" s="21">
        <f>0.1844</f>
        <v>0.18440000000000001</v>
      </c>
      <c r="CT13" s="21" t="s">
        <v>35</v>
      </c>
      <c r="CU13" s="21">
        <f>0.1056</f>
        <v>0.1056</v>
      </c>
      <c r="CV13" s="21" t="s">
        <v>36</v>
      </c>
      <c r="CW13" s="21">
        <f>0.6134</f>
        <v>0.61339999999999995</v>
      </c>
      <c r="CX13" s="21" t="s">
        <v>37</v>
      </c>
      <c r="CY13" s="21">
        <v>0.72099999999999997</v>
      </c>
      <c r="CZ13" s="27"/>
      <c r="DA13" s="27"/>
      <c r="DB13" s="27"/>
      <c r="DC13" s="27"/>
      <c r="DD13" s="27"/>
      <c r="DE13" s="27"/>
      <c r="EA13" s="39"/>
    </row>
    <row r="14" spans="12:157" ht="23.4">
      <c r="U14" s="2">
        <v>0</v>
      </c>
      <c r="V14" s="2">
        <f>Sheet1!X14</f>
        <v>0.89</v>
      </c>
      <c r="W14" s="2"/>
      <c r="AO14" s="13" t="s">
        <v>38</v>
      </c>
      <c r="BU14" s="16"/>
      <c r="CF14" s="18" t="s">
        <v>39</v>
      </c>
      <c r="CG14" s="19">
        <f>Sheet2!CK14</f>
        <v>200</v>
      </c>
      <c r="CH14" s="19" t="s">
        <v>19</v>
      </c>
      <c r="CL14" s="13" t="s">
        <v>40</v>
      </c>
      <c r="EA14" s="39"/>
      <c r="EG14" s="13" t="s">
        <v>41</v>
      </c>
    </row>
    <row r="15" spans="12:157">
      <c r="BY15" s="17" t="s">
        <v>42</v>
      </c>
      <c r="BZ15" s="2">
        <v>5.9999999999999995E-4</v>
      </c>
      <c r="CA15" s="2" t="s">
        <v>43</v>
      </c>
      <c r="EA15" s="39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39"/>
      <c r="EX16" s="35" t="s">
        <v>156</v>
      </c>
      <c r="FA16" s="35" t="s">
        <v>155</v>
      </c>
    </row>
    <row r="17" spans="3:158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1" t="s">
        <v>158</v>
      </c>
      <c r="I17" s="4" t="s">
        <v>159</v>
      </c>
      <c r="J17" s="4" t="s">
        <v>51</v>
      </c>
      <c r="K17" s="32" t="s">
        <v>151</v>
      </c>
      <c r="L17" s="5" t="s">
        <v>52</v>
      </c>
      <c r="M17" s="4" t="s">
        <v>53</v>
      </c>
      <c r="N17" s="5" t="s">
        <v>54</v>
      </c>
      <c r="O17" s="4" t="s">
        <v>55</v>
      </c>
      <c r="P17" s="4" t="s">
        <v>56</v>
      </c>
      <c r="Q17" s="4" t="s">
        <v>57</v>
      </c>
      <c r="R17" s="4" t="s">
        <v>58</v>
      </c>
      <c r="S17" s="4" t="s">
        <v>59</v>
      </c>
      <c r="T17" s="8" t="s">
        <v>60</v>
      </c>
      <c r="U17" s="4" t="s">
        <v>61</v>
      </c>
      <c r="V17" s="9" t="s">
        <v>62</v>
      </c>
      <c r="W17" s="9" t="s">
        <v>63</v>
      </c>
      <c r="X17" s="9" t="s">
        <v>64</v>
      </c>
      <c r="Y17" s="4" t="s">
        <v>65</v>
      </c>
      <c r="Z17" s="4" t="s">
        <v>66</v>
      </c>
      <c r="AA17" s="5" t="s">
        <v>67</v>
      </c>
      <c r="AB17" s="5" t="s">
        <v>68</v>
      </c>
      <c r="AC17" s="5" t="s">
        <v>52</v>
      </c>
      <c r="AD17" s="10" t="s">
        <v>69</v>
      </c>
      <c r="AE17" s="5" t="s">
        <v>70</v>
      </c>
      <c r="AF17" s="5" t="s">
        <v>71</v>
      </c>
      <c r="AG17" s="11" t="s">
        <v>72</v>
      </c>
      <c r="AH17" s="5" t="s">
        <v>73</v>
      </c>
      <c r="AI17" s="5" t="s">
        <v>74</v>
      </c>
      <c r="AJ17" s="12" t="s">
        <v>75</v>
      </c>
      <c r="AK17" s="5" t="s">
        <v>76</v>
      </c>
      <c r="AL17" s="5" t="s">
        <v>77</v>
      </c>
      <c r="AM17" s="11" t="s">
        <v>78</v>
      </c>
      <c r="AO17" s="5" t="s">
        <v>79</v>
      </c>
      <c r="AP17" s="5" t="s">
        <v>80</v>
      </c>
      <c r="AQ17" s="5" t="s">
        <v>81</v>
      </c>
      <c r="AS17" s="4" t="s">
        <v>82</v>
      </c>
      <c r="AT17" s="4" t="s">
        <v>83</v>
      </c>
      <c r="AU17" s="4" t="s">
        <v>84</v>
      </c>
      <c r="AV17" s="10" t="s">
        <v>85</v>
      </c>
      <c r="AW17" s="10" t="s">
        <v>86</v>
      </c>
      <c r="AX17" s="5" t="s">
        <v>87</v>
      </c>
      <c r="AY17" s="5" t="s">
        <v>88</v>
      </c>
      <c r="AZ17" s="5" t="s">
        <v>89</v>
      </c>
      <c r="BA17" s="5" t="s">
        <v>90</v>
      </c>
      <c r="BB17" s="5" t="s">
        <v>91</v>
      </c>
      <c r="BC17" s="5" t="s">
        <v>92</v>
      </c>
      <c r="BD17" s="5" t="s">
        <v>93</v>
      </c>
      <c r="BE17" s="5" t="s">
        <v>94</v>
      </c>
      <c r="BF17" s="5" t="s">
        <v>95</v>
      </c>
      <c r="BG17" s="5" t="s">
        <v>96</v>
      </c>
      <c r="BH17" s="5" t="s">
        <v>97</v>
      </c>
      <c r="BI17" s="5" t="s">
        <v>98</v>
      </c>
      <c r="BJ17" s="14" t="s">
        <v>99</v>
      </c>
      <c r="BK17" s="14" t="s">
        <v>100</v>
      </c>
      <c r="BL17" s="14" t="s">
        <v>101</v>
      </c>
      <c r="BM17" s="5" t="s">
        <v>68</v>
      </c>
      <c r="BN17" s="15" t="s">
        <v>102</v>
      </c>
      <c r="BO17" s="15" t="s">
        <v>103</v>
      </c>
      <c r="BP17" s="15" t="s">
        <v>104</v>
      </c>
      <c r="BQ17" s="5" t="s">
        <v>105</v>
      </c>
      <c r="BR17" s="5" t="s">
        <v>105</v>
      </c>
      <c r="BS17" s="5" t="s">
        <v>105</v>
      </c>
      <c r="BT17" s="5" t="s">
        <v>106</v>
      </c>
      <c r="BU17" s="5" t="s">
        <v>107</v>
      </c>
      <c r="BV17" s="4" t="s">
        <v>108</v>
      </c>
      <c r="BW17" s="10" t="s">
        <v>109</v>
      </c>
      <c r="BX17" s="5" t="s">
        <v>110</v>
      </c>
      <c r="BY17" s="5" t="s">
        <v>111</v>
      </c>
      <c r="BZ17" s="5" t="s">
        <v>112</v>
      </c>
      <c r="CA17" s="5" t="s">
        <v>113</v>
      </c>
      <c r="CB17" s="5" t="s">
        <v>114</v>
      </c>
      <c r="CC17" s="5" t="s">
        <v>115</v>
      </c>
      <c r="CD17" s="10" t="s">
        <v>116</v>
      </c>
      <c r="CE17" s="5" t="s">
        <v>117</v>
      </c>
      <c r="CF17" s="5" t="s">
        <v>118</v>
      </c>
      <c r="CG17" s="10" t="s">
        <v>119</v>
      </c>
      <c r="CH17" s="5" t="s">
        <v>120</v>
      </c>
      <c r="CI17" s="4" t="s">
        <v>50</v>
      </c>
      <c r="CL17" s="22" t="s">
        <v>121</v>
      </c>
      <c r="CM17" s="22" t="s">
        <v>122</v>
      </c>
      <c r="CN17" s="22" t="s">
        <v>123</v>
      </c>
      <c r="CO17" s="23" t="s">
        <v>124</v>
      </c>
      <c r="CP17" s="23" t="s">
        <v>125</v>
      </c>
      <c r="CQ17" s="23" t="s">
        <v>126</v>
      </c>
      <c r="CR17" s="24" t="s">
        <v>81</v>
      </c>
      <c r="CS17" s="24" t="s">
        <v>127</v>
      </c>
      <c r="CT17" s="24" t="s">
        <v>128</v>
      </c>
      <c r="CU17" s="24" t="s">
        <v>129</v>
      </c>
      <c r="CV17" s="24" t="s">
        <v>130</v>
      </c>
      <c r="CW17" s="24" t="s">
        <v>131</v>
      </c>
      <c r="CX17" s="24" t="s">
        <v>132</v>
      </c>
      <c r="CY17" s="24" t="s">
        <v>133</v>
      </c>
      <c r="CZ17" s="24" t="s">
        <v>134</v>
      </c>
      <c r="DA17" s="24" t="s">
        <v>81</v>
      </c>
      <c r="DB17" s="24" t="s">
        <v>127</v>
      </c>
      <c r="DC17" s="24" t="s">
        <v>128</v>
      </c>
      <c r="DD17" s="24" t="s">
        <v>129</v>
      </c>
      <c r="DE17" s="24" t="s">
        <v>130</v>
      </c>
      <c r="DF17" s="24" t="s">
        <v>131</v>
      </c>
      <c r="DG17" s="24" t="s">
        <v>132</v>
      </c>
      <c r="DH17" s="24" t="s">
        <v>135</v>
      </c>
      <c r="DI17" s="24" t="s">
        <v>136</v>
      </c>
      <c r="DJ17" s="24" t="s">
        <v>137</v>
      </c>
      <c r="DK17" s="24" t="s">
        <v>81</v>
      </c>
      <c r="DL17" s="24" t="s">
        <v>81</v>
      </c>
      <c r="DM17" s="24" t="s">
        <v>127</v>
      </c>
      <c r="DN17" s="24" t="s">
        <v>128</v>
      </c>
      <c r="DO17" s="24" t="s">
        <v>129</v>
      </c>
      <c r="DP17" s="24" t="s">
        <v>130</v>
      </c>
      <c r="DQ17" s="24" t="s">
        <v>131</v>
      </c>
      <c r="DR17" s="24" t="s">
        <v>132</v>
      </c>
      <c r="DS17" s="24" t="s">
        <v>133</v>
      </c>
      <c r="DT17" s="24" t="s">
        <v>134</v>
      </c>
      <c r="DU17" s="24" t="s">
        <v>81</v>
      </c>
      <c r="DV17" s="24" t="s">
        <v>127</v>
      </c>
      <c r="DW17" s="24" t="s">
        <v>128</v>
      </c>
      <c r="DX17" s="24" t="s">
        <v>129</v>
      </c>
      <c r="DY17" s="24" t="s">
        <v>130</v>
      </c>
      <c r="DZ17" s="24" t="s">
        <v>131</v>
      </c>
      <c r="EA17" s="24" t="s">
        <v>132</v>
      </c>
      <c r="EB17" s="24" t="s">
        <v>135</v>
      </c>
      <c r="EC17" s="24" t="s">
        <v>136</v>
      </c>
      <c r="ED17" s="24" t="s">
        <v>137</v>
      </c>
      <c r="EE17" s="24" t="s">
        <v>81</v>
      </c>
      <c r="EG17" s="28" t="s">
        <v>138</v>
      </c>
      <c r="EH17" s="28" t="s">
        <v>139</v>
      </c>
      <c r="EI17" s="28" t="s">
        <v>50</v>
      </c>
      <c r="EJ17" s="28" t="s">
        <v>140</v>
      </c>
      <c r="EK17" s="28" t="s">
        <v>141</v>
      </c>
      <c r="EL17" s="29" t="s">
        <v>142</v>
      </c>
      <c r="EM17" s="29" t="s">
        <v>143</v>
      </c>
      <c r="EN17" s="29" t="s">
        <v>27</v>
      </c>
      <c r="EO17" s="29" t="s">
        <v>28</v>
      </c>
      <c r="EP17" s="29" t="s">
        <v>52</v>
      </c>
      <c r="EQ17" s="29" t="s">
        <v>68</v>
      </c>
      <c r="ER17" s="29" t="s">
        <v>67</v>
      </c>
      <c r="ES17" s="28" t="s">
        <v>144</v>
      </c>
      <c r="ET17" s="28" t="s">
        <v>145</v>
      </c>
      <c r="EU17" s="29" t="s">
        <v>146</v>
      </c>
      <c r="EV17" s="28" t="s">
        <v>147</v>
      </c>
      <c r="EX17" s="30" t="s">
        <v>148</v>
      </c>
      <c r="EY17" s="30" t="s">
        <v>149</v>
      </c>
      <c r="FA17" s="38" t="s">
        <v>148</v>
      </c>
      <c r="FB17" s="38" t="s">
        <v>149</v>
      </c>
    </row>
    <row r="18" spans="3:158">
      <c r="C18">
        <f>Sheet1!C18</f>
        <v>314.7</v>
      </c>
      <c r="D18">
        <f>Sheet2!D18</f>
        <v>345</v>
      </c>
      <c r="E18" s="6">
        <f>CI18</f>
        <v>343.31906622569147</v>
      </c>
      <c r="F18" s="6">
        <f>D18-E18</f>
        <v>1.680933774308528</v>
      </c>
      <c r="G18">
        <f t="shared" ref="G18:G49" si="0">AVERAGE(C18,D18)</f>
        <v>329.85</v>
      </c>
      <c r="I18">
        <f t="shared" ref="I18:I57" si="1">G18</f>
        <v>329.85</v>
      </c>
      <c r="J18">
        <f>Sheet1!L18</f>
        <v>220</v>
      </c>
      <c r="K18">
        <f>460+J18</f>
        <v>680</v>
      </c>
      <c r="L18">
        <f>$N$9/($J$18+460)</f>
        <v>4.7058823529411764E-2</v>
      </c>
      <c r="M18">
        <f>(($N$8*I18^1.187)/56.06)*10^(10.393*$L$18)</f>
        <v>38.100377612559789</v>
      </c>
      <c r="N18">
        <f>($J$18-60)*($N$9/$N$8)</f>
        <v>7211.2676056338032</v>
      </c>
      <c r="O18">
        <f>1+(4.67*10^-4*M18)+(0.11*10^-4*$N$18)+(0.1337*10^-8*M18*$N$18)</f>
        <v>1.0974841634562262</v>
      </c>
      <c r="P18">
        <f>0.0283*AQ18*($K$18)/I18</f>
        <v>5.6894507717962346E-2</v>
      </c>
      <c r="Q18">
        <f>$N$3*($N$4+O18)</f>
        <v>5487.4208172811313</v>
      </c>
      <c r="R18">
        <f>Q18*5.615</f>
        <v>30811.867889033554</v>
      </c>
      <c r="S18">
        <f>IF($N$5&gt;0,P18*($N$10-M18)*$N$3,0)</f>
        <v>60279.623506777622</v>
      </c>
      <c r="T18">
        <f>$V$14+$W$13*(M18-$U$14)</f>
        <v>0.88564567112999315</v>
      </c>
      <c r="U18">
        <f t="shared" ref="U18:U57" si="2">(8830/(131.5+$N$9))</f>
        <v>54.006116207951074</v>
      </c>
      <c r="V18">
        <f>0.01361*T18*M18</f>
        <v>0.45924814355836069</v>
      </c>
      <c r="W18">
        <f>(U18+V18)/O18</f>
        <v>49.627471780536375</v>
      </c>
      <c r="X18">
        <f>($R$6*$N$4)+(O18*W18)</f>
        <v>54.465364351509436</v>
      </c>
      <c r="Y18">
        <f t="shared" ref="Y18:Y57" si="3">$N$4+O18</f>
        <v>1.0974841634562262</v>
      </c>
      <c r="Z18">
        <f>X18/Y18</f>
        <v>49.627471780536375</v>
      </c>
      <c r="AA18">
        <f>3.0324-0.02023*$N$9</f>
        <v>2.38504</v>
      </c>
      <c r="AB18">
        <f>10^$AA$18</f>
        <v>242.68336044245018</v>
      </c>
      <c r="AC18">
        <f>$AB$18*$J$18^-1.163</f>
        <v>0.45793350719104758</v>
      </c>
      <c r="AD18">
        <f>10^$AC$18-1</f>
        <v>1.8703410838025638</v>
      </c>
      <c r="AE18">
        <f>10.715*(M18+100)^-0.515</f>
        <v>0.84682138988702604</v>
      </c>
      <c r="AF18">
        <f>5.44*(M18+150)^-0.338</f>
        <v>0.92652083973504185</v>
      </c>
      <c r="AG18">
        <f>AE18*$AD$18^AF18</f>
        <v>1.5126279465838131</v>
      </c>
      <c r="AH18">
        <f t="shared" ref="AH18:AH57" si="4">(($N$4*$R$6)/($N$4*$R$6+O18*W18))*$R$7</f>
        <v>0</v>
      </c>
      <c r="AI18">
        <f t="shared" ref="AI18:AI57" si="5">((O18*W18)/($N$4*$R$6+O18*W18))*AG18</f>
        <v>1.5126279465838131</v>
      </c>
      <c r="AJ18">
        <f>AH18+AI18</f>
        <v>1.5126279465838131</v>
      </c>
      <c r="AK18">
        <f t="shared" ref="AK18:AK57" si="6">(($N$4*$R$6)/($N$4*$R$6+O18*W18))*$R$8</f>
        <v>0</v>
      </c>
      <c r="AL18">
        <f t="shared" ref="AL18:AL57" si="7">((O18*W18)/($N$4*$R$6+O18*W18))*$R$4</f>
        <v>30</v>
      </c>
      <c r="AM18">
        <f>AK18+AL18</f>
        <v>30</v>
      </c>
      <c r="AO18">
        <f>CQ18</f>
        <v>0.49452773613193407</v>
      </c>
      <c r="AP18">
        <f>CP18</f>
        <v>1.8181818181818181</v>
      </c>
      <c r="AQ18">
        <f>EE18</f>
        <v>0.97519504109176258</v>
      </c>
      <c r="AS18">
        <f t="shared" ref="AS18:AT57" si="8">(R18)*(1/86400)/$R$10</f>
        <v>4.0865413442504819</v>
      </c>
      <c r="AT18">
        <f t="shared" si="8"/>
        <v>7.9948146786639533</v>
      </c>
      <c r="AU18">
        <f>AS18+AT18</f>
        <v>12.081356022914434</v>
      </c>
      <c r="AV18">
        <f>AS18/AU18</f>
        <v>0.33825187640357851</v>
      </c>
      <c r="AW18">
        <f>1-AV18</f>
        <v>0.66174812359642154</v>
      </c>
      <c r="AX18">
        <f t="shared" ref="AX18:AX57" si="9">1.071-(0.2218*((AU18^2)/($R$9)))</f>
        <v>-96.050227294694196</v>
      </c>
      <c r="AY18">
        <f>IF(AX18&lt;0.13,0.13,AX18)</f>
        <v>0.13</v>
      </c>
      <c r="AZ18">
        <f>1.938*AS18*(Z18/AM18)^(1/4)</f>
        <v>8.9817278973372972</v>
      </c>
      <c r="BA18">
        <f>1.938*AT18*(Z18/AM18)^(1/4)</f>
        <v>17.571644083431636</v>
      </c>
      <c r="BB18">
        <f t="shared" ref="BB18:BB57" si="10">120.872*$R$9*SQRT(Z18/AM18)</f>
        <v>51.820894072559859</v>
      </c>
      <c r="BC18">
        <f>0.15726*AJ18*(1/(Z18*AM18^3))^(1/4)</f>
        <v>6.9916376514692546E-3</v>
      </c>
      <c r="BD18">
        <f>0.0019+0.0322*BC18-0.6642*BC18^2+4.9951*BC18^3</f>
        <v>2.094369832066715E-3</v>
      </c>
      <c r="BE18">
        <f>1-10.0147*BC18+33.8696*BC18^2+277.2817*BC18^3</f>
        <v>0.93173126114607063</v>
      </c>
      <c r="BF18">
        <f>BD18/BE18</f>
        <v>2.2478260839832159E-3</v>
      </c>
      <c r="BG18">
        <f>AZ18*($I$18^0.1)*BF18</f>
        <v>3.6054065987481836E-2</v>
      </c>
      <c r="BH18">
        <f>(BA18^0.575)*(14.7^0.1)*BB18</f>
        <v>352.37392500014715</v>
      </c>
      <c r="BI18">
        <f>BG18/BH18</f>
        <v>1.0231763314344778E-4</v>
      </c>
      <c r="BJ18">
        <f>(0.0047+1123.32*BI18+729489.64*BI18^2)</f>
        <v>0.12727239633390422</v>
      </c>
      <c r="BK18">
        <f>(1+1097.1566*BI18+722153.97*BI18^2)</f>
        <v>1.1198186227895452</v>
      </c>
      <c r="BL18">
        <f>SQRT(BJ18/BK18)</f>
        <v>0.33712679188744521</v>
      </c>
      <c r="BM18">
        <f>(BA18*BC18^0.38)/BB18^2.14</f>
        <v>5.7109965153833656E-4</v>
      </c>
      <c r="BN18">
        <f>1.0886-69.9473*BM18+2334.3497*BM18^2-12896.683*BM18^3</f>
        <v>1.0494120785063126</v>
      </c>
      <c r="BO18">
        <f>1-53.4401*BM18+1517.9369*BM18^2-8419.8115*BM18^3</f>
        <v>0.96997389160387182</v>
      </c>
      <c r="BP18">
        <f>BN18/BO18</f>
        <v>1.0818972423794708</v>
      </c>
      <c r="BQ18">
        <f>IF(S18&lt;=0,1,(BL18*BP18))</f>
        <v>0.36473654647526471</v>
      </c>
      <c r="BR18">
        <f>IF(S18&gt;1,BL18*BP18,1)</f>
        <v>0.36473654647526471</v>
      </c>
      <c r="BS18">
        <f>IF($N$5=0,1,BR18)</f>
        <v>0.36473654647526471</v>
      </c>
      <c r="BT18">
        <f t="shared" ref="BT18:BT57" si="11">Z18*AS18</f>
        <v>202.80471524178597</v>
      </c>
      <c r="BU18">
        <f t="shared" ref="BU18:BU57" si="12">ES18*AT18</f>
        <v>6.9739277383593521</v>
      </c>
      <c r="BV18">
        <f t="shared" ref="BV18:BV57" si="13">$R$10*(BT18+BU18)*86400</f>
        <v>1581697.4034874188</v>
      </c>
      <c r="BW18">
        <f t="shared" ref="BW18:BW57" si="14">(AJ18^BQ18)*EV18^(1-BQ18)</f>
        <v>7.705532517340552E-2</v>
      </c>
      <c r="BX18">
        <f t="shared" ref="BX18:BX57" si="15">2.2*10^-2*BV18/BW18/$R$9</f>
        <v>1354767.219465307</v>
      </c>
      <c r="BY18">
        <f>$BZ$15/3.7065</f>
        <v>1.6187778227438283E-4</v>
      </c>
      <c r="BZ18">
        <f>5.0452/BX18</f>
        <v>3.7240345998268364E-6</v>
      </c>
      <c r="CA18">
        <f>LOG(($BZ$15^1.1098/2.8257)+(7.149/BX18)^0.8981)</f>
        <v>-3.9498752314235288</v>
      </c>
      <c r="CB18">
        <f>-4*LOG(BY18-(BZ18*CA18))</f>
        <v>15.012162584379599</v>
      </c>
      <c r="CC18">
        <f>1/CB18^2</f>
        <v>4.4372457436975725E-3</v>
      </c>
      <c r="CD18">
        <f t="shared" ref="CD18:CD57" si="16">BQ18*Z18+(1-BQ18)*ES18</f>
        <v>18.655097022062357</v>
      </c>
      <c r="CE18" s="20">
        <f t="shared" ref="CE18:CE57" si="17">CC18*BV18^2/($R$9)^5/CD18</f>
        <v>144600250858.08441</v>
      </c>
      <c r="CF18" s="33">
        <f>(1/144)*(CD18+(CE18/74130000000))</f>
        <v>0.1430953311284574</v>
      </c>
      <c r="CG18" s="33">
        <f t="shared" ref="CG18:CG57" si="18">CF18*$CG$14</f>
        <v>28.61906622569148</v>
      </c>
      <c r="CH18">
        <v>200</v>
      </c>
      <c r="CI18" s="6">
        <f t="shared" ref="CI18:CI49" si="19">CG18+C18</f>
        <v>343.31906622569147</v>
      </c>
      <c r="CJ18" s="20"/>
      <c r="CK18" s="20"/>
      <c r="CL18" s="25">
        <f>J18</f>
        <v>220</v>
      </c>
      <c r="CM18" s="25">
        <f>CL18+460</f>
        <v>680</v>
      </c>
      <c r="CN18" s="25">
        <v>374</v>
      </c>
      <c r="CO18" s="25">
        <v>667</v>
      </c>
      <c r="CP18" s="25">
        <f>CM18/CN18</f>
        <v>1.8181818181818181</v>
      </c>
      <c r="CQ18" s="25">
        <f t="shared" ref="CQ18:CQ57" si="20">I18/$CO$18</f>
        <v>0.49452773613193407</v>
      </c>
      <c r="CR18" s="26">
        <v>0.8</v>
      </c>
      <c r="CS18" s="26">
        <f>0.27*CQ18/CR18/$CP$18</f>
        <v>9.179671101949026E-2</v>
      </c>
      <c r="CT18" s="26">
        <f>($CS$12+$CU$12/$CP$18+$CW$12/$CP$18^3+$CY$12/$CP$18^4+$DA$12/$CP$18^5)*CS18</f>
        <v>-3.2311647616248135E-2</v>
      </c>
      <c r="CU18" s="26">
        <f>($DC$12+$DE$12/$CP$18+$CS$13/$CP$18^2)*CS18^2</f>
        <v>1.6720637054927715E-3</v>
      </c>
      <c r="CV18" s="26">
        <f>$CU$13*($DE$12/$CP$18+$CS$13/$CP$18^2)*CS18^5</f>
        <v>-2.4027966986103858E-7</v>
      </c>
      <c r="CW18" s="26">
        <f>$CW$13*(1+$CY$13*CS18^2)*(CS18^2/$CP$18^3)</f>
        <v>8.6520037858642523E-4</v>
      </c>
      <c r="CX18" s="26">
        <f>EXP(-$CY$13*CS18^2)</f>
        <v>0.99394281449760458</v>
      </c>
      <c r="CY18" s="26">
        <f>1+CT18+CU18-CV18+CW18*CX18</f>
        <v>0.970220616068311</v>
      </c>
      <c r="CZ18" s="26">
        <f>CY18-CR18</f>
        <v>0.17022061606831096</v>
      </c>
      <c r="DA18" s="26">
        <v>0.85</v>
      </c>
      <c r="DB18" s="26">
        <f>0.27*CQ18/DA18/$CP$18</f>
        <v>8.639690448893203E-2</v>
      </c>
      <c r="DC18" s="26">
        <f>($CS$12+$CU$12/$CP$18+$CW$12/$CP$18^3+$CY$12/$CP$18^4+$DA$12/$CP$18^5)*DB18</f>
        <v>-3.0410962462351192E-2</v>
      </c>
      <c r="DD18" s="26">
        <f>($DC$12+$DE$12/$CP$18+$CS$13/$CP$18^2)*DB18^2</f>
        <v>1.4811360159382343E-3</v>
      </c>
      <c r="DE18" s="26">
        <f>$CU$13*($DE$12/$CP$18+$CS$13/$CP$18^2)*DB18^5</f>
        <v>-1.7744850016882592E-7</v>
      </c>
      <c r="DF18" s="26">
        <f>$CW$13*(1+$CY$13*DB18^2)*DB18^2/$CP$18^3</f>
        <v>7.6587738529697161E-4</v>
      </c>
      <c r="DG18" s="26">
        <f>EXP(-$CY$13*DB18^2)</f>
        <v>0.99463260571115675</v>
      </c>
      <c r="DH18" s="26">
        <f>1+DC18+DD18-DE18+DF18*DG18</f>
        <v>0.97183211762148036</v>
      </c>
      <c r="DI18" s="26">
        <f>DH18-DA18</f>
        <v>0.12183211762148038</v>
      </c>
      <c r="DJ18" s="26">
        <f>(DI18-CZ18)/(DA18-CR18)</f>
        <v>-0.96776996893661282</v>
      </c>
      <c r="DK18" s="26">
        <f>CR18-CZ18/DJ18</f>
        <v>0.97588954145306839</v>
      </c>
      <c r="DL18" s="26">
        <f>DA18</f>
        <v>0.85</v>
      </c>
      <c r="DM18" s="26">
        <f>0.27*CQ18/DL18/$CP$18</f>
        <v>8.639690448893203E-2</v>
      </c>
      <c r="DN18" s="26">
        <f>($CS$12+$CU$12/$CP$18+$CW$12/$CP$18^3+$CY$12/$CP$18^4+$DA$12/$CP$18^5)*DM18</f>
        <v>-3.0410962462351192E-2</v>
      </c>
      <c r="DO18" s="26">
        <f>($DC$12+$DE$12/$CP$18+$CS$13/$CP$18^2)*DM18^2</f>
        <v>1.4811360159382343E-3</v>
      </c>
      <c r="DP18" s="26">
        <f>$CU$13*($DE$12/$CP$18+$CS$13/$CP$18^2)*DM18^5</f>
        <v>-1.7744850016882592E-7</v>
      </c>
      <c r="DQ18" s="26">
        <f>$CW$13*(1+$CY$13*DM18^2)*(DM18^2/$CP$18^3)</f>
        <v>7.6587738529697161E-4</v>
      </c>
      <c r="DR18" s="26">
        <f>EXP(-$CY$13*DM18^2)</f>
        <v>0.99463260571115675</v>
      </c>
      <c r="DS18" s="26">
        <f>1+DN18+DO18-DP18+DQ18*DR18</f>
        <v>0.97183211762148036</v>
      </c>
      <c r="DT18" s="26">
        <f>DS18-DL18</f>
        <v>0.12183211762148038</v>
      </c>
      <c r="DU18" s="26">
        <f>DK18</f>
        <v>0.97588954145306839</v>
      </c>
      <c r="DV18" s="26">
        <f>0.27*CQ18/DU18/$CP$18</f>
        <v>7.5251722347845135E-2</v>
      </c>
      <c r="DW18" s="26">
        <f>($CS$12+$CU$12/$CP$18+$CW$12/$CP$18^3+$CY$12/$CP$18^4+$DA$12/$CP$18^5)*DV18</f>
        <v>-2.6487954829918246E-2</v>
      </c>
      <c r="DX18" s="26">
        <f>($DC$12+$DE$12/$CP$18+$CS$13/$CP$18^2)*DV18^2</f>
        <v>1.1236510618819516E-3</v>
      </c>
      <c r="DY18" s="26">
        <f>$CU$13*($DE$12/$CP$18+$CS$13/$CP$18^2)*DV18^5</f>
        <v>-8.8953623353718761E-8</v>
      </c>
      <c r="DZ18" s="26">
        <f>$CW$13*(1+$CY$13*DV18^2)*DV18^2/$CP$18^3</f>
        <v>5.8027558422725945E-4</v>
      </c>
      <c r="EA18" s="26">
        <f>EXP(-$CY$13*DV18^2)</f>
        <v>0.99592542922401972</v>
      </c>
      <c r="EB18" s="26">
        <f>1+DW18+DX18-DY18+DZ18*EA18</f>
        <v>0.97521369639587674</v>
      </c>
      <c r="EC18" s="26">
        <f>EB18-DU18</f>
        <v>-6.7584505719164856E-4</v>
      </c>
      <c r="ED18" s="26">
        <f>(EC18-DT18)/(DU18-DL18)</f>
        <v>-0.9731385249690736</v>
      </c>
      <c r="EE18" s="26">
        <f>DL18-DT18/ED18</f>
        <v>0.97519504109176258</v>
      </c>
      <c r="EG18">
        <f>J18</f>
        <v>220</v>
      </c>
      <c r="EH18">
        <f>460+EG18</f>
        <v>680</v>
      </c>
      <c r="EI18">
        <f t="shared" ref="EI18:EI57" si="21">I18</f>
        <v>329.85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171676.47200412527</v>
      </c>
      <c r="EO18">
        <f>209.2+19.26*EM18+EH18</f>
        <v>1251.8754300000001</v>
      </c>
      <c r="EP18">
        <f>EN18/EO18</f>
        <v>137.13542728778157</v>
      </c>
      <c r="EQ18">
        <f>3.448+(986.4/EH18)+0.01009*EM18</f>
        <v>5.0885879802941174</v>
      </c>
      <c r="ER18">
        <f>2.447-0.2224*EQ18</f>
        <v>1.3152980331825883</v>
      </c>
      <c r="ES18">
        <f>(EI18*$EM$18)/(DK18*10.73*$EH$18)</f>
        <v>0.87230636589625044</v>
      </c>
      <c r="ET18">
        <f>ES18/67.0176</f>
        <v>1.3016078849380617E-2</v>
      </c>
      <c r="EU18">
        <f>EXP($EQ$18*ET18^$ER$18)</f>
        <v>1.0169918489275043</v>
      </c>
      <c r="EV18">
        <f>$EP$18*10^-4*EU18</f>
        <v>1.3946561175086431E-2</v>
      </c>
      <c r="EX18" s="30">
        <v>84.5</v>
      </c>
      <c r="EY18" s="30">
        <v>38.9</v>
      </c>
      <c r="FA18" s="37">
        <v>108.5</v>
      </c>
      <c r="FB18" s="37">
        <v>20.100000000000001</v>
      </c>
    </row>
    <row r="19" spans="3:158">
      <c r="C19" s="6">
        <f>E18</f>
        <v>343.31906622569147</v>
      </c>
      <c r="D19">
        <f>Sheet2!D19</f>
        <v>346</v>
      </c>
      <c r="E19" s="6">
        <f t="shared" ref="E19:E57" si="22">CI19</f>
        <v>372.28421899568565</v>
      </c>
      <c r="F19" s="6">
        <f t="shared" ref="F19:F57" si="23">D19-E19</f>
        <v>-26.284218995685649</v>
      </c>
      <c r="G19" s="6">
        <f t="shared" si="0"/>
        <v>344.65953311284574</v>
      </c>
      <c r="I19" s="6">
        <f t="shared" si="1"/>
        <v>344.65953311284574</v>
      </c>
      <c r="M19">
        <f t="shared" ref="M19:M57" si="24">(($N$8*I19^1.187)/56.06)*10^(10.393*$L$18)</f>
        <v>40.139308724627156</v>
      </c>
      <c r="O19">
        <f t="shared" ref="O19:O57" si="25">1+(4.67*10^-4*M19)+(0.11*10^-4*$N$18)+(0.1337*10^-8*M19*$N$18)</f>
        <v>1.0984560025680852</v>
      </c>
      <c r="P19">
        <f t="shared" ref="P19:P57" si="26">0.0283*AQ19*($K$18)/I19</f>
        <v>5.4390656526074069E-2</v>
      </c>
      <c r="Q19">
        <f t="shared" ref="Q19:Q57" si="27">$N$3*($N$4+O19)</f>
        <v>5492.280012840426</v>
      </c>
      <c r="R19">
        <f>Q19*5.615</f>
        <v>30839.152272098992</v>
      </c>
      <c r="S19">
        <f t="shared" ref="S19:S57" si="28">IF($N$5&gt;0,P19*($N$10-M19)*$N$3,0)</f>
        <v>57072.303887416369</v>
      </c>
      <c r="T19">
        <f>$V$14+$W$13*(M19-$U$14)</f>
        <v>0.88541265043147122</v>
      </c>
      <c r="U19">
        <f t="shared" si="2"/>
        <v>54.006116207951074</v>
      </c>
      <c r="V19">
        <f>0.01361*T19*M19</f>
        <v>0.48369738196852885</v>
      </c>
      <c r="W19">
        <f>(U19+V19)/O19</f>
        <v>49.605822593283321</v>
      </c>
      <c r="X19">
        <f t="shared" ref="X19:X57" si="29">($N$4*$R$6)+(O19*W19)</f>
        <v>54.489813589919599</v>
      </c>
      <c r="Y19">
        <f t="shared" si="3"/>
        <v>1.0984560025680852</v>
      </c>
      <c r="Z19">
        <f t="shared" ref="Z19:Z57" si="30">X19/Y19</f>
        <v>49.605822593283321</v>
      </c>
      <c r="AE19">
        <f>10.715*(M19+100)^-0.515</f>
        <v>0.84045369402512737</v>
      </c>
      <c r="AF19">
        <f>5.44*(M19+150)^-0.338</f>
        <v>0.92315067993426869</v>
      </c>
      <c r="AG19">
        <f t="shared" ref="AG19:AG57" si="31">AE19*$AD$18^AF19</f>
        <v>1.4980892043554503</v>
      </c>
      <c r="AH19">
        <f t="shared" si="4"/>
        <v>0</v>
      </c>
      <c r="AI19">
        <f t="shared" si="5"/>
        <v>1.4980892043554503</v>
      </c>
      <c r="AJ19">
        <f>AH19+AI19</f>
        <v>1.4980892043554503</v>
      </c>
      <c r="AK19">
        <f t="shared" si="6"/>
        <v>0</v>
      </c>
      <c r="AL19">
        <f t="shared" si="7"/>
        <v>30</v>
      </c>
      <c r="AM19">
        <f>AK19+AL19</f>
        <v>30</v>
      </c>
      <c r="AO19">
        <f>CQ19</f>
        <v>0.51673093420216754</v>
      </c>
      <c r="AQ19">
        <f t="shared" ref="AQ19:AQ57" si="32">EE19</f>
        <v>0.97413522573154465</v>
      </c>
      <c r="AS19">
        <f t="shared" si="8"/>
        <v>4.0901600394834627</v>
      </c>
      <c r="AT19">
        <f t="shared" si="8"/>
        <v>7.5694316971469382</v>
      </c>
      <c r="AU19">
        <f>AS19+AT19</f>
        <v>11.6595917366304</v>
      </c>
      <c r="AV19">
        <f t="shared" ref="AV19:AV57" si="33">AS19/AU19</f>
        <v>0.35079787799375478</v>
      </c>
      <c r="AW19">
        <f>1-AV19</f>
        <v>0.64920212200624516</v>
      </c>
      <c r="AX19">
        <f t="shared" si="9"/>
        <v>-89.387521275944394</v>
      </c>
      <c r="AY19">
        <f>IF(AX19&lt;0.13,0.13,AX19)</f>
        <v>0.13</v>
      </c>
      <c r="AZ19">
        <f>1.938*AS19*(Z19/AM19)^(1/4)</f>
        <v>8.988700794138575</v>
      </c>
      <c r="BA19">
        <f>1.938*AT19*(Z19/AM19)^(1/4)</f>
        <v>16.634888623065937</v>
      </c>
      <c r="BB19">
        <f t="shared" si="10"/>
        <v>51.809589823356809</v>
      </c>
      <c r="BC19">
        <f>0.15726*AJ19*(1/(Z19*AM19^3))^(1/4)</f>
        <v>6.9251923519953002E-3</v>
      </c>
      <c r="BD19">
        <f>0.0019+0.0322*BC19-0.6642*BC19^2+4.9951*BC19^3</f>
        <v>2.0927962726009926E-3</v>
      </c>
      <c r="BE19">
        <f>1-10.0147*BC19+33.8696*BC19^2+277.2817*BC19^3</f>
        <v>0.93236269512411696</v>
      </c>
      <c r="BF19">
        <f>BD19/BE19</f>
        <v>2.2446160529003122E-3</v>
      </c>
      <c r="BG19">
        <f t="shared" ref="BG19:BG57" si="34">AZ19*($I$18^0.1)*BF19</f>
        <v>3.6030528939664672E-2</v>
      </c>
      <c r="BH19">
        <f t="shared" ref="BH19:BH57" si="35">(BA19^0.575)*(14.7^0.1)*BB19</f>
        <v>341.37233952275369</v>
      </c>
      <c r="BI19">
        <f>BG19/BH19</f>
        <v>1.0554612886924632E-4</v>
      </c>
      <c r="BJ19">
        <f>(0.0047+1123.32*BI19+729489.64*BI19^2)</f>
        <v>0.13138858136157122</v>
      </c>
      <c r="BK19">
        <f>(1+1097.1566*BI19+722153.97*BI19^2)</f>
        <v>1.1238454165174065</v>
      </c>
      <c r="BL19">
        <f>SQRT(BJ19/BK19)</f>
        <v>0.34192080112881595</v>
      </c>
      <c r="BM19">
        <f t="shared" ref="BM19:BM57" si="36">(BA19*BC19^0.38)/BB19^2.14</f>
        <v>5.3894725884242939E-4</v>
      </c>
      <c r="BN19">
        <f>1.0886-69.9473*BM19+2334.3497*BM19^2-12896.683*BM19^3</f>
        <v>1.0515781203884944</v>
      </c>
      <c r="BO19">
        <f>1-53.4401*BM19+1517.9369*BM19^2-8419.8115*BM19^3</f>
        <v>0.97163819276264729</v>
      </c>
      <c r="BP19">
        <f>BN19/BO19</f>
        <v>1.0822733484760978</v>
      </c>
      <c r="BQ19">
        <f t="shared" ref="BQ19:BQ57" si="37">IF(S19&lt;=0,1,(BL19*BP19))</f>
        <v>0.37005177035131354</v>
      </c>
      <c r="BR19">
        <f t="shared" ref="BR19:BR57" si="38">IF(S19&gt;1,BL19*BP19,1)</f>
        <v>0.37005177035131354</v>
      </c>
      <c r="BS19">
        <f t="shared" ref="BS19:BS57" si="39">IF($N$5=0,1,BR19)</f>
        <v>0.37005177035131354</v>
      </c>
      <c r="BT19">
        <f t="shared" si="11"/>
        <v>202.89575329675336</v>
      </c>
      <c r="BU19">
        <f t="shared" si="12"/>
        <v>6.9067230190354305</v>
      </c>
      <c r="BV19">
        <f t="shared" si="13"/>
        <v>1581877.1030248369</v>
      </c>
      <c r="BW19">
        <f t="shared" si="14"/>
        <v>7.8767925005688744E-2</v>
      </c>
      <c r="BX19">
        <f t="shared" si="15"/>
        <v>1325461.9668107168</v>
      </c>
      <c r="BY19">
        <f>$BZ$15/3.7065</f>
        <v>1.6187778227438283E-4</v>
      </c>
      <c r="BZ19">
        <f>5.0452/BX19</f>
        <v>3.806371005981858E-6</v>
      </c>
      <c r="CA19">
        <f>LOG(($BZ$15^1.1098/2.8257)+(7.149/BX19)^0.8981)</f>
        <v>-3.9484803115631504</v>
      </c>
      <c r="CB19">
        <f>-4*LOG(BY19-(BZ19*CA19))</f>
        <v>15.009018325863293</v>
      </c>
      <c r="CC19">
        <f>1/CB19^2</f>
        <v>4.4391050670471565E-3</v>
      </c>
      <c r="CD19">
        <f t="shared" si="16"/>
        <v>18.931518321981059</v>
      </c>
      <c r="CE19" s="20">
        <f t="shared" si="17"/>
        <v>142581024676.10617</v>
      </c>
      <c r="CF19" s="33">
        <f t="shared" ref="CF19:CF57" si="40">(1/144)*(CD19+(CE19/74130000000))</f>
        <v>0.14482576384997095</v>
      </c>
      <c r="CG19" s="33">
        <f t="shared" si="18"/>
        <v>28.965152769994191</v>
      </c>
      <c r="CH19">
        <f>CH18+200</f>
        <v>400</v>
      </c>
      <c r="CI19" s="6">
        <f t="shared" si="19"/>
        <v>372.28421899568565</v>
      </c>
      <c r="CJ19" s="20"/>
      <c r="CK19" s="20"/>
      <c r="CQ19" s="25">
        <f t="shared" si="20"/>
        <v>0.51673093420216754</v>
      </c>
      <c r="CR19" s="26">
        <v>0.8</v>
      </c>
      <c r="CS19" s="26">
        <f>0.27*CQ19/CR19/$CP$18</f>
        <v>9.5918179661277359E-2</v>
      </c>
      <c r="CT19" s="26">
        <f t="shared" ref="CT19:CT57" si="41">($CS$12+$CU$12/$CP$18+$CW$12/$CP$18^3+$CY$12/$CP$18^4+$DA$12/$CP$18^5)*CS19</f>
        <v>-3.3762368899569128E-2</v>
      </c>
      <c r="CU19" s="26">
        <f>($DC$12+$DE$12/$CP$18+$CS$13/$CP$18^2)*CS19^2</f>
        <v>1.8255781701302912E-3</v>
      </c>
      <c r="CV19" s="26">
        <f>$CU$13*($DE$12/$CP$18+$CS$13/$CP$18^2)*CS19^5</f>
        <v>-2.9928576530397743E-7</v>
      </c>
      <c r="CW19" s="26">
        <f t="shared" ref="CW19:CW57" si="42">$CW$13*(1+$CY$13*CS19^2)*(CS19^2/$CP$18^3)</f>
        <v>9.4515935806635597E-4</v>
      </c>
      <c r="CX19" s="26">
        <f t="shared" ref="CX19:CX57" si="43">EXP(-$CY$13*CS19^2)</f>
        <v>0.99338853825192375</v>
      </c>
      <c r="CY19" s="26">
        <f t="shared" ref="CY19:CY57" si="44">1+CT19+CU19-CV19+CW19*CX19</f>
        <v>0.96900241902945106</v>
      </c>
      <c r="CZ19" s="26">
        <f t="shared" ref="CZ19:CZ57" si="45">CY19-CR19</f>
        <v>0.16900241902945101</v>
      </c>
      <c r="DA19" s="26">
        <v>0.85</v>
      </c>
      <c r="DB19" s="26">
        <f t="shared" ref="DB19:DB57" si="46">0.27*CQ19/DA19/$CP$18</f>
        <v>9.0275933798849281E-2</v>
      </c>
      <c r="DC19" s="26">
        <f t="shared" ref="DC19:DC57" si="47">($CS$12+$CU$12/$CP$18+$CW$12/$CP$18^3+$CY$12/$CP$18^4+$DA$12/$CP$18^5)*DB19</f>
        <v>-3.1776347199594476E-2</v>
      </c>
      <c r="DD19" s="26">
        <f t="shared" ref="DD19:DD57" si="48">($DC$12+$DE$12/$CP$18+$CS$13/$CP$18^2)*DB19^2</f>
        <v>1.6171211472434414E-3</v>
      </c>
      <c r="DE19" s="26">
        <f t="shared" ref="DE19:DE57" si="49">$CU$13*($DE$12/$CP$18+$CS$13/$CP$18^2)*DB19^5</f>
        <v>-2.2102498395217512E-7</v>
      </c>
      <c r="DF19" s="26">
        <f t="shared" ref="DF19:DF57" si="50">$CW$13*(1+$CY$13*DB19^2)*DB19^2/$CP$18^3</f>
        <v>8.3660460377618954E-4</v>
      </c>
      <c r="DG19" s="26">
        <f>EXP(-$CY$13*DB19^2)</f>
        <v>0.99414126413720849</v>
      </c>
      <c r="DH19" s="26">
        <f>1+DC19+DD19-DE19+DF19*DG19</f>
        <v>0.97067269813101409</v>
      </c>
      <c r="DI19" s="26">
        <f>DH19-DA19</f>
        <v>0.12067269813101411</v>
      </c>
      <c r="DJ19" s="26">
        <f>(DI19-CZ19)/(DA19-CR19)</f>
        <v>-0.96659441796873935</v>
      </c>
      <c r="DK19" s="26">
        <f>CR19-CZ19/DJ19</f>
        <v>0.97484315643432229</v>
      </c>
      <c r="DL19" s="26">
        <f t="shared" ref="DL19:DL57" si="51">DA19</f>
        <v>0.85</v>
      </c>
      <c r="DM19" s="26">
        <f t="shared" ref="DM19:DM57" si="52">0.27*CQ19/DL19/$CP$18</f>
        <v>9.0275933798849281E-2</v>
      </c>
      <c r="DN19" s="26">
        <f t="shared" ref="DN19:DN57" si="53">($CS$12+$CU$12/$CP$18+$CW$12/$CP$18^3+$CY$12/$CP$18^4+$DA$12/$CP$18^5)*DM19</f>
        <v>-3.1776347199594476E-2</v>
      </c>
      <c r="DO19" s="26">
        <f t="shared" ref="DO19:DO57" si="54">($DC$12+$DE$12/$CP$18+$CS$13/$CP$18^2)*DM19^2</f>
        <v>1.6171211472434414E-3</v>
      </c>
      <c r="DP19" s="26">
        <f t="shared" ref="DP19:DP57" si="55">$CU$13*($DE$12/$CP$18+$CS$13/$CP$18^2)*DM19^5</f>
        <v>-2.2102498395217512E-7</v>
      </c>
      <c r="DQ19" s="26">
        <f t="shared" ref="DQ19:DQ57" si="56">$CW$13*(1+$CY$13*DM19^2)*(DM19^2/$CP$18^3)</f>
        <v>8.3660460377618965E-4</v>
      </c>
      <c r="DR19" s="26">
        <f t="shared" ref="DR19:DR57" si="57">EXP(-$CY$13*DM19^2)</f>
        <v>0.99414126413720849</v>
      </c>
      <c r="DS19" s="26">
        <f t="shared" ref="DS19:DS57" si="58">1+DN19+DO19-DP19+DQ19*DR19</f>
        <v>0.97067269813101409</v>
      </c>
      <c r="DT19" s="26">
        <f t="shared" ref="DT19:DT57" si="59">DS19-DL19</f>
        <v>0.12067269813101411</v>
      </c>
      <c r="DU19" s="26">
        <f t="shared" ref="DU19:DU57" si="60">DK19</f>
        <v>0.97484315643432229</v>
      </c>
      <c r="DV19" s="26">
        <f t="shared" ref="DV19:DV57" si="61">0.27*CQ19/DU19/$CP$18</f>
        <v>7.8714758597365916E-2</v>
      </c>
      <c r="DW19" s="26">
        <f t="shared" ref="DW19:DW57" si="62">($CS$12+$CU$12/$CP$18+$CW$12/$CP$18^3+$CY$12/$CP$18^4+$DA$12/$CP$18^5)*DV19</f>
        <v>-2.77069136110564E-2</v>
      </c>
      <c r="DX19" s="26">
        <f t="shared" ref="DX19:DX57" si="63">($DC$12+$DE$12/$CP$18+$CS$13/$CP$18^2)*DV19^2</f>
        <v>1.2294501193983987E-3</v>
      </c>
      <c r="DY19" s="26">
        <f t="shared" ref="DY19:DY57" si="64">$CU$13*($DE$12/$CP$18+$CS$13/$CP$18^2)*DV19^5</f>
        <v>-1.1139411826910807E-7</v>
      </c>
      <c r="DZ19" s="26">
        <f t="shared" ref="DZ19:DZ57" si="65">$CW$13*(1+$CY$13*DV19^2)*DV19^2/$CP$18^3</f>
        <v>6.3515539305071555E-4</v>
      </c>
      <c r="EA19" s="26">
        <f t="shared" ref="EA19:EA57" si="66">EXP(-$CY$13*DV19^2)</f>
        <v>0.99554263812384802</v>
      </c>
      <c r="EB19" s="26">
        <f t="shared" ref="EB19:EB57" si="67">1+DW19+DX19-DY19+DZ19*EA19</f>
        <v>0.97415497217807656</v>
      </c>
      <c r="EC19" s="26">
        <f t="shared" ref="EC19:EC57" si="68">EB19-DU19</f>
        <v>-6.8818425624572743E-4</v>
      </c>
      <c r="ED19" s="26">
        <f t="shared" ref="ED19:ED57" si="69">(EC19-DT19)/(DU19-DL19)</f>
        <v>-0.97210680868282573</v>
      </c>
      <c r="EE19" s="26">
        <f t="shared" ref="EE19:EE57" si="70">DL19-DT19/ED19</f>
        <v>0.97413522573154465</v>
      </c>
      <c r="EI19">
        <f t="shared" si="21"/>
        <v>344.65953311284574</v>
      </c>
      <c r="ES19">
        <f>(EI19*$EM$18)/(DK19*10.73*$EH$18)</f>
        <v>0.91244934829634639</v>
      </c>
      <c r="ET19">
        <f t="shared" ref="ET19:ET57" si="71">ES19/67.0176</f>
        <v>1.3615070493368105E-2</v>
      </c>
      <c r="EU19">
        <f>EXP($EQ$18*ET19^$ER$18)</f>
        <v>1.0180370244442221</v>
      </c>
      <c r="EV19">
        <f>$EP$18*10^-4*EU19</f>
        <v>1.3960894234194013E-2</v>
      </c>
      <c r="EX19" s="30">
        <v>190.6</v>
      </c>
      <c r="EY19" s="30">
        <v>803.1</v>
      </c>
      <c r="FA19" s="37">
        <v>240</v>
      </c>
      <c r="FB19" s="37">
        <v>366</v>
      </c>
    </row>
    <row r="20" spans="3:158">
      <c r="C20" s="6">
        <f t="shared" ref="C20:C57" si="72">E19</f>
        <v>372.28421899568565</v>
      </c>
      <c r="D20">
        <f>Sheet2!D20</f>
        <v>347</v>
      </c>
      <c r="E20" s="6">
        <f t="shared" si="22"/>
        <v>401.59376540722604</v>
      </c>
      <c r="F20" s="6">
        <f t="shared" si="23"/>
        <v>-54.593765407226044</v>
      </c>
      <c r="G20" s="6">
        <f t="shared" si="0"/>
        <v>359.64210949784285</v>
      </c>
      <c r="I20" s="6">
        <f t="shared" si="1"/>
        <v>359.64210949784285</v>
      </c>
      <c r="M20">
        <f t="shared" si="24"/>
        <v>42.218804848333804</v>
      </c>
      <c r="O20">
        <f t="shared" si="25"/>
        <v>1.0994471766465113</v>
      </c>
      <c r="P20">
        <f t="shared" si="26"/>
        <v>5.2067663406544736E-2</v>
      </c>
      <c r="Q20">
        <f t="shared" si="27"/>
        <v>5497.2358832325563</v>
      </c>
      <c r="R20">
        <f t="shared" ref="R20:R57" si="73">Q20*5.615</f>
        <v>30866.979484350806</v>
      </c>
      <c r="S20">
        <f t="shared" si="28"/>
        <v>54093.406656832703</v>
      </c>
      <c r="T20">
        <f t="shared" ref="T20:T57" si="74">$V$14+$W$13*(M20-$U$14)</f>
        <v>0.88517499373161901</v>
      </c>
      <c r="U20">
        <f t="shared" si="2"/>
        <v>54.006116207951074</v>
      </c>
      <c r="V20">
        <f>0.01361*T20*M20</f>
        <v>0.50861972261410215</v>
      </c>
      <c r="W20">
        <f t="shared" ref="W20:W57" si="75">(U20+V20)/O20</f>
        <v>49.583769996884968</v>
      </c>
      <c r="X20">
        <f t="shared" si="29"/>
        <v>54.514735930565173</v>
      </c>
      <c r="Y20">
        <f t="shared" si="3"/>
        <v>1.0994471766465113</v>
      </c>
      <c r="Z20">
        <f t="shared" si="30"/>
        <v>49.583769996884968</v>
      </c>
      <c r="AE20">
        <f>10.715*(M20+100)^-0.515</f>
        <v>0.83410227872897247</v>
      </c>
      <c r="AF20">
        <f>5.44*(M20+150)^-0.338</f>
        <v>0.91976291497456353</v>
      </c>
      <c r="AG20">
        <f t="shared" si="31"/>
        <v>1.4836176382564235</v>
      </c>
      <c r="AH20">
        <f t="shared" si="4"/>
        <v>0</v>
      </c>
      <c r="AI20">
        <f t="shared" si="5"/>
        <v>1.4836176382564235</v>
      </c>
      <c r="AJ20">
        <f t="shared" ref="AJ20:AJ57" si="76">AH20+AI20</f>
        <v>1.4836176382564235</v>
      </c>
      <c r="AK20">
        <f t="shared" si="6"/>
        <v>0</v>
      </c>
      <c r="AL20">
        <f t="shared" si="7"/>
        <v>30</v>
      </c>
      <c r="AM20">
        <f t="shared" ref="AM20:AM57" si="77">AK20+AL20</f>
        <v>30</v>
      </c>
      <c r="AO20">
        <f t="shared" ref="AO20:AO57" si="78">CQ20</f>
        <v>0.53919356746303271</v>
      </c>
      <c r="AQ20">
        <f t="shared" si="32"/>
        <v>0.9730681928992615</v>
      </c>
      <c r="AS20">
        <f t="shared" si="8"/>
        <v>4.0938507295049771</v>
      </c>
      <c r="AT20">
        <f t="shared" si="8"/>
        <v>7.174344105025134</v>
      </c>
      <c r="AU20">
        <f t="shared" ref="AU20:AU57" si="79">AS20+AT20</f>
        <v>11.26819483453011</v>
      </c>
      <c r="AV20">
        <f t="shared" si="33"/>
        <v>0.36331025418195945</v>
      </c>
      <c r="AW20">
        <f t="shared" ref="AW20:AW57" si="80">1-AV20</f>
        <v>0.6366897458180405</v>
      </c>
      <c r="AX20">
        <f t="shared" si="9"/>
        <v>-83.416311747170724</v>
      </c>
      <c r="AY20">
        <f t="shared" ref="AY20:AY57" si="81">IF(AX20&lt;0.13,0.13,AX20)</f>
        <v>0.13</v>
      </c>
      <c r="AZ20">
        <f t="shared" ref="AZ20:AZ57" si="82">1.938*AS20*(Z20/AM20)^(1/4)</f>
        <v>8.9958115387424353</v>
      </c>
      <c r="BA20">
        <f t="shared" ref="BA20:BA57" si="83">1.938*AT20*(Z20/AM20)^(1/4)</f>
        <v>15.764875601777947</v>
      </c>
      <c r="BB20">
        <f t="shared" si="10"/>
        <v>51.798072395332071</v>
      </c>
      <c r="BC20">
        <f t="shared" ref="BC20:BC57" si="84">0.15726*AJ20*(1/(Z20*AM20^3))^(1/4)</f>
        <v>6.8590573180874739E-3</v>
      </c>
      <c r="BD20">
        <f t="shared" ref="BD20:BD57" si="85">0.0019+0.0322*BC20-0.6642*BC20^2+4.9951*BC20^3</f>
        <v>2.0912251469551056E-3</v>
      </c>
      <c r="BE20">
        <f t="shared" ref="BE20:BE57" si="86">1-10.0147*BC20+33.8696*BC20^2+277.2817*BC20^3</f>
        <v>0.93299152811565467</v>
      </c>
      <c r="BF20">
        <f t="shared" ref="BF20:BF57" si="87">BD20/BE20</f>
        <v>2.2414192240080822E-3</v>
      </c>
      <c r="BG20">
        <f t="shared" si="34"/>
        <v>3.6007675799408341E-2</v>
      </c>
      <c r="BH20">
        <f t="shared" si="35"/>
        <v>330.91571872978898</v>
      </c>
      <c r="BI20">
        <f t="shared" ref="BI20:BI57" si="88">BG20/BH20</f>
        <v>1.0881222547427734E-4</v>
      </c>
      <c r="BJ20">
        <f t="shared" ref="BJ20:BJ57" si="89">(0.0047+1123.32*BI20+729489.64*BI20^2)</f>
        <v>0.13556817970736404</v>
      </c>
      <c r="BK20">
        <f t="shared" ref="BK20:BK57" si="90">(1+1097.1566*BI20+722153.97*BI20^2)</f>
        <v>1.1279344268579961</v>
      </c>
      <c r="BL20">
        <f t="shared" ref="BL20:BL57" si="91">SQRT(BJ20/BK20)</f>
        <v>0.34668652047516579</v>
      </c>
      <c r="BM20">
        <f t="shared" si="36"/>
        <v>5.0914318147921055E-4</v>
      </c>
      <c r="BN20">
        <f t="shared" ref="BN20:BN57" si="92">1.0886-69.9473*BM20+2334.3497*BM20^2-12896.683*BM20^3</f>
        <v>1.0535902329465177</v>
      </c>
      <c r="BO20">
        <f t="shared" ref="BO20:BO57" si="93">1-53.4401*BM20+1517.9369*BM20^2-8419.8115*BM20^3</f>
        <v>0.97318371608453191</v>
      </c>
      <c r="BP20">
        <f t="shared" ref="BP20:BP57" si="94">BN20/BO20</f>
        <v>1.0826221355054009</v>
      </c>
      <c r="BQ20">
        <f t="shared" si="37"/>
        <v>0.3753305011477609</v>
      </c>
      <c r="BR20">
        <f t="shared" si="38"/>
        <v>0.3753305011477609</v>
      </c>
      <c r="BS20">
        <f t="shared" si="39"/>
        <v>0.3753305011477609</v>
      </c>
      <c r="BT20">
        <f t="shared" si="11"/>
        <v>202.98855297335453</v>
      </c>
      <c r="BU20">
        <f t="shared" si="12"/>
        <v>6.8381927917405427</v>
      </c>
      <c r="BV20">
        <f t="shared" si="13"/>
        <v>1582060.0907894941</v>
      </c>
      <c r="BW20">
        <f t="shared" si="14"/>
        <v>8.0495708513331654E-2</v>
      </c>
      <c r="BX20">
        <f t="shared" si="15"/>
        <v>1297161.8974546117</v>
      </c>
      <c r="BY20">
        <f t="shared" ref="BY20:BY57" si="95">$BZ$15/3.7065</f>
        <v>1.6187778227438283E-4</v>
      </c>
      <c r="BZ20">
        <f t="shared" ref="BZ20:BZ57" si="96">5.0452/BX20</f>
        <v>3.8894142742706748E-6</v>
      </c>
      <c r="CA20">
        <f t="shared" ref="CA20:CA57" si="97">LOG(($BZ$15^1.1098/2.8257)+(7.149/BX20)^0.8981)</f>
        <v>-3.9470810359128947</v>
      </c>
      <c r="CB20">
        <f t="shared" ref="CB20:CB57" si="98">-4*LOG(BY20-(BZ20*CA20))</f>
        <v>15.005854817928213</v>
      </c>
      <c r="CC20">
        <f t="shared" ref="CC20:CC57" si="99">1/CB20^2</f>
        <v>4.4409769529943606E-3</v>
      </c>
      <c r="CD20">
        <f t="shared" si="16"/>
        <v>19.205702075828817</v>
      </c>
      <c r="CE20" s="20">
        <f t="shared" si="17"/>
        <v>140637311469.80121</v>
      </c>
      <c r="CF20" s="33">
        <f t="shared" si="40"/>
        <v>0.14654773205770186</v>
      </c>
      <c r="CG20" s="33">
        <f t="shared" si="18"/>
        <v>29.309546411540371</v>
      </c>
      <c r="CH20">
        <f t="shared" ref="CH20:CH57" si="100">CH19+200</f>
        <v>600</v>
      </c>
      <c r="CI20" s="6">
        <f t="shared" si="19"/>
        <v>401.59376540722604</v>
      </c>
      <c r="CJ20" s="20"/>
      <c r="CK20" s="20"/>
      <c r="CQ20" s="25">
        <f t="shared" si="20"/>
        <v>0.53919356746303271</v>
      </c>
      <c r="CR20" s="26">
        <v>0.8</v>
      </c>
      <c r="CS20" s="26">
        <f t="shared" ref="CS20:CS57" si="101">0.27*CQ20/CR20/$CP$18</f>
        <v>0.10008780596032546</v>
      </c>
      <c r="CT20" s="26">
        <f t="shared" si="41"/>
        <v>-3.5230041261356447E-2</v>
      </c>
      <c r="CU20" s="26">
        <f t="shared" ref="CU20:CU57" si="102">($DC$12+$DE$12/$CP$18+$CS$13/$CP$18^2)*CS20^2</f>
        <v>1.9877461269386799E-3</v>
      </c>
      <c r="CV20" s="26">
        <f t="shared" ref="CV20:CV57" si="103">$CU$13*($DE$12/$CP$18+$CS$13/$CP$18^2)*CS20^5</f>
        <v>-3.702433495990832E-7</v>
      </c>
      <c r="CW20" s="26">
        <f t="shared" si="42"/>
        <v>1.0297212357730891E-3</v>
      </c>
      <c r="CX20" s="26">
        <f t="shared" si="43"/>
        <v>0.99280335359811978</v>
      </c>
      <c r="CY20" s="26">
        <f t="shared" si="44"/>
        <v>0.96778038580507864</v>
      </c>
      <c r="CZ20" s="26">
        <f t="shared" si="45"/>
        <v>0.16778038580507859</v>
      </c>
      <c r="DA20" s="26">
        <v>0.85</v>
      </c>
      <c r="DB20" s="26">
        <f t="shared" si="46"/>
        <v>9.4200287962659265E-2</v>
      </c>
      <c r="DC20" s="26">
        <f t="shared" si="47"/>
        <v>-3.3157685893041362E-2</v>
      </c>
      <c r="DD20" s="26">
        <f t="shared" si="48"/>
        <v>1.7607716556965474E-3</v>
      </c>
      <c r="DE20" s="26">
        <f t="shared" si="49"/>
        <v>-2.7342773994085919E-7</v>
      </c>
      <c r="DF20" s="26">
        <f t="shared" si="50"/>
        <v>9.1139373166069994E-4</v>
      </c>
      <c r="DG20" s="26">
        <f t="shared" ref="DG20:DG57" si="104">EXP(-$CY$13*DB20^2)</f>
        <v>0.99362248964238797</v>
      </c>
      <c r="DH20" s="26">
        <f t="shared" ref="DH20:DH57" si="105">1+DC20+DD20-DE20+DF20*DG20</f>
        <v>0.96950894049909231</v>
      </c>
      <c r="DI20" s="26">
        <f t="shared" ref="DI20:DI57" si="106">DH20-DA20</f>
        <v>0.11950894049909233</v>
      </c>
      <c r="DJ20" s="26">
        <f t="shared" ref="DJ20:DJ57" si="107">(DI20-CZ20)/(DA20-CR20)</f>
        <v>-0.96542890611972654</v>
      </c>
      <c r="DK20" s="26">
        <f t="shared" ref="DK20:DK57" si="108">CR20-CZ20/DJ20</f>
        <v>0.97378844236125617</v>
      </c>
      <c r="DL20" s="26">
        <f t="shared" si="51"/>
        <v>0.85</v>
      </c>
      <c r="DM20" s="26">
        <f t="shared" si="52"/>
        <v>9.4200287962659265E-2</v>
      </c>
      <c r="DN20" s="26">
        <f t="shared" si="53"/>
        <v>-3.3157685893041362E-2</v>
      </c>
      <c r="DO20" s="26">
        <f t="shared" si="54"/>
        <v>1.7607716556965474E-3</v>
      </c>
      <c r="DP20" s="26">
        <f t="shared" si="55"/>
        <v>-2.7342773994085919E-7</v>
      </c>
      <c r="DQ20" s="26">
        <f t="shared" si="56"/>
        <v>9.1139373166069994E-4</v>
      </c>
      <c r="DR20" s="26">
        <f t="shared" si="57"/>
        <v>0.99362248964238797</v>
      </c>
      <c r="DS20" s="26">
        <f t="shared" si="58"/>
        <v>0.96950894049909231</v>
      </c>
      <c r="DT20" s="26">
        <f t="shared" si="59"/>
        <v>0.11950894049909233</v>
      </c>
      <c r="DU20" s="26">
        <f t="shared" si="60"/>
        <v>0.97378844236125617</v>
      </c>
      <c r="DV20" s="26">
        <f t="shared" si="61"/>
        <v>8.2225503287043436E-2</v>
      </c>
      <c r="DW20" s="26">
        <f t="shared" si="62"/>
        <v>-2.8942665350128939E-2</v>
      </c>
      <c r="DX20" s="26">
        <f t="shared" si="63"/>
        <v>1.3415648116043869E-3</v>
      </c>
      <c r="DY20" s="26">
        <f t="shared" si="64"/>
        <v>-1.3855242224733137E-7</v>
      </c>
      <c r="DZ20" s="26">
        <f t="shared" si="65"/>
        <v>6.9335688931185084E-4</v>
      </c>
      <c r="EA20" s="26">
        <f t="shared" si="66"/>
        <v>0.99513715701744965</v>
      </c>
      <c r="EB20" s="26">
        <f t="shared" si="67"/>
        <v>0.97308902321752599</v>
      </c>
      <c r="EC20" s="26">
        <f t="shared" si="68"/>
        <v>-6.9941914373017333E-4</v>
      </c>
      <c r="ED20" s="26">
        <f t="shared" si="69"/>
        <v>-0.97107902280581415</v>
      </c>
      <c r="EE20" s="26">
        <f t="shared" si="70"/>
        <v>0.9730681928992615</v>
      </c>
      <c r="EI20">
        <f t="shared" si="21"/>
        <v>359.64210949784285</v>
      </c>
      <c r="ES20">
        <f t="shared" ref="ES20:ES57" si="109">(EI20*$EM$18)/(DK20*10.73*$EH$18)</f>
        <v>0.9531453595807956</v>
      </c>
      <c r="ET20">
        <f t="shared" si="71"/>
        <v>1.4222314132120452E-2</v>
      </c>
      <c r="EU20">
        <f t="shared" ref="EU20:EU57" si="110">EXP($EQ$18*ET20^$ER$18)</f>
        <v>1.0191126228019511</v>
      </c>
      <c r="EV20">
        <f t="shared" ref="EV20:EV57" si="111">$EP$18*10^-4*EU20</f>
        <v>1.3975644498231734E-2</v>
      </c>
      <c r="EX20" s="30">
        <v>260.60000000000002</v>
      </c>
      <c r="EY20" s="30">
        <v>1509.8</v>
      </c>
      <c r="FA20" s="37">
        <v>491</v>
      </c>
      <c r="FB20" s="37">
        <v>1000.3</v>
      </c>
    </row>
    <row r="21" spans="3:158">
      <c r="C21" s="6">
        <f t="shared" si="72"/>
        <v>401.59376540722604</v>
      </c>
      <c r="D21">
        <f>Sheet2!D21</f>
        <v>348</v>
      </c>
      <c r="E21" s="6">
        <f t="shared" si="22"/>
        <v>431.24633398651088</v>
      </c>
      <c r="F21" s="6">
        <f t="shared" si="23"/>
        <v>-83.246333986510876</v>
      </c>
      <c r="G21" s="6">
        <f t="shared" si="0"/>
        <v>374.79688270361305</v>
      </c>
      <c r="I21" s="6">
        <f t="shared" si="1"/>
        <v>374.79688270361305</v>
      </c>
      <c r="M21">
        <f t="shared" si="24"/>
        <v>44.338747898247782</v>
      </c>
      <c r="O21">
        <f t="shared" si="25"/>
        <v>1.1004576294070911</v>
      </c>
      <c r="P21">
        <f t="shared" si="26"/>
        <v>4.9907184539249201E-2</v>
      </c>
      <c r="Q21">
        <f t="shared" si="27"/>
        <v>5502.2881470354559</v>
      </c>
      <c r="R21">
        <f t="shared" si="73"/>
        <v>30895.347945604088</v>
      </c>
      <c r="S21">
        <f t="shared" si="28"/>
        <v>51319.870306076002</v>
      </c>
      <c r="T21">
        <f t="shared" si="74"/>
        <v>0.8849327145259146</v>
      </c>
      <c r="U21">
        <f t="shared" si="2"/>
        <v>54.006116207951074</v>
      </c>
      <c r="V21">
        <f t="shared" ref="V21:V57" si="112">0.01361*T21*M21</f>
        <v>0.53401296417872457</v>
      </c>
      <c r="W21">
        <f t="shared" si="75"/>
        <v>49.56131677828899</v>
      </c>
      <c r="X21">
        <f t="shared" si="29"/>
        <v>54.540129172129795</v>
      </c>
      <c r="Y21">
        <f t="shared" si="3"/>
        <v>1.1004576294070911</v>
      </c>
      <c r="Z21">
        <f t="shared" si="30"/>
        <v>49.56131677828899</v>
      </c>
      <c r="AE21">
        <f t="shared" ref="AE21:AE57" si="113">10.715*(M21+100)^-0.515</f>
        <v>0.82777053732627381</v>
      </c>
      <c r="AF21">
        <f t="shared" ref="AF21:AF57" si="114">5.44*(M21+150)^-0.338</f>
        <v>0.91635936455693356</v>
      </c>
      <c r="AG21">
        <f t="shared" si="31"/>
        <v>1.4692210723136658</v>
      </c>
      <c r="AH21">
        <f t="shared" si="4"/>
        <v>0</v>
      </c>
      <c r="AI21">
        <f t="shared" si="5"/>
        <v>1.4692210723136658</v>
      </c>
      <c r="AJ21">
        <f t="shared" si="76"/>
        <v>1.4692210723136658</v>
      </c>
      <c r="AK21">
        <f t="shared" si="6"/>
        <v>0</v>
      </c>
      <c r="AL21">
        <f t="shared" si="7"/>
        <v>30</v>
      </c>
      <c r="AM21">
        <f t="shared" si="77"/>
        <v>30</v>
      </c>
      <c r="AO21">
        <f t="shared" si="78"/>
        <v>0.56191436687198359</v>
      </c>
      <c r="AQ21">
        <f t="shared" si="32"/>
        <v>0.97199424183249605</v>
      </c>
      <c r="AS21">
        <f t="shared" si="8"/>
        <v>4.097613204736982</v>
      </c>
      <c r="AT21">
        <f t="shared" si="8"/>
        <v>6.8064932818303845</v>
      </c>
      <c r="AU21">
        <f t="shared" si="79"/>
        <v>10.904106486567366</v>
      </c>
      <c r="AV21">
        <f t="shared" si="33"/>
        <v>0.37578624253025966</v>
      </c>
      <c r="AW21">
        <f t="shared" si="80"/>
        <v>0.62421375746974039</v>
      </c>
      <c r="AX21">
        <f t="shared" si="9"/>
        <v>-78.0447527651245</v>
      </c>
      <c r="AY21">
        <f t="shared" si="81"/>
        <v>0.13</v>
      </c>
      <c r="AZ21">
        <f t="shared" si="82"/>
        <v>9.0030596755445558</v>
      </c>
      <c r="BA21">
        <f t="shared" si="83"/>
        <v>14.954868147796656</v>
      </c>
      <c r="BB21">
        <f t="shared" si="10"/>
        <v>51.786343102284</v>
      </c>
      <c r="BC21">
        <f t="shared" si="84"/>
        <v>6.7932683371881488E-3</v>
      </c>
      <c r="BD21">
        <f t="shared" si="85"/>
        <v>2.0896573696707046E-3</v>
      </c>
      <c r="BE21">
        <f t="shared" si="86"/>
        <v>0.93361741420526456</v>
      </c>
      <c r="BF21">
        <f t="shared" si="87"/>
        <v>2.2382373527699367E-3</v>
      </c>
      <c r="BG21">
        <f t="shared" si="34"/>
        <v>3.5985531111390433E-2</v>
      </c>
      <c r="BH21">
        <f t="shared" si="35"/>
        <v>320.95708435388264</v>
      </c>
      <c r="BI21">
        <f t="shared" si="88"/>
        <v>1.1211944794374224E-4</v>
      </c>
      <c r="BJ21">
        <f t="shared" si="89"/>
        <v>0.13981626518894039</v>
      </c>
      <c r="BK21">
        <f t="shared" si="90"/>
        <v>1.132090624199789</v>
      </c>
      <c r="BL21">
        <f t="shared" si="91"/>
        <v>0.35142952997090149</v>
      </c>
      <c r="BM21">
        <f t="shared" si="36"/>
        <v>4.8145078365806175E-4</v>
      </c>
      <c r="BN21">
        <f t="shared" si="92"/>
        <v>1.055463468613681</v>
      </c>
      <c r="BO21">
        <f t="shared" si="93"/>
        <v>0.97462213231046324</v>
      </c>
      <c r="BP21">
        <f t="shared" si="94"/>
        <v>1.0829463374811459</v>
      </c>
      <c r="BQ21">
        <f t="shared" si="37"/>
        <v>0.38057932236470837</v>
      </c>
      <c r="BR21">
        <f t="shared" si="38"/>
        <v>0.38057932236470837</v>
      </c>
      <c r="BS21">
        <f t="shared" si="39"/>
        <v>0.38057932236470837</v>
      </c>
      <c r="BT21">
        <f t="shared" si="11"/>
        <v>203.08310607486951</v>
      </c>
      <c r="BU21">
        <f t="shared" si="12"/>
        <v>6.7683408608144351</v>
      </c>
      <c r="BV21">
        <f t="shared" si="13"/>
        <v>1582246.3336635469</v>
      </c>
      <c r="BW21">
        <f t="shared" si="14"/>
        <v>8.224069054303719E-2</v>
      </c>
      <c r="BX21">
        <f t="shared" si="15"/>
        <v>1269788.1952626114</v>
      </c>
      <c r="BY21">
        <f t="shared" si="95"/>
        <v>1.6187778227438283E-4</v>
      </c>
      <c r="BZ21">
        <f t="shared" si="96"/>
        <v>3.9732610673361764E-6</v>
      </c>
      <c r="CA21">
        <f t="shared" si="97"/>
        <v>-3.9456758505971066</v>
      </c>
      <c r="CB21">
        <f t="shared" si="98"/>
        <v>15.002668544391843</v>
      </c>
      <c r="CC21">
        <f t="shared" si="99"/>
        <v>4.4428635066975971E-3</v>
      </c>
      <c r="CD21">
        <f t="shared" si="16"/>
        <v>19.477960995330566</v>
      </c>
      <c r="CE21" s="20">
        <f t="shared" si="17"/>
        <v>138763085739.46143</v>
      </c>
      <c r="CF21" s="33">
        <f t="shared" si="40"/>
        <v>0.14826284289642411</v>
      </c>
      <c r="CG21" s="33">
        <f t="shared" si="18"/>
        <v>29.652568579284821</v>
      </c>
      <c r="CH21">
        <f t="shared" si="100"/>
        <v>800</v>
      </c>
      <c r="CI21" s="6">
        <f t="shared" si="19"/>
        <v>431.24633398651088</v>
      </c>
      <c r="CJ21" s="20"/>
      <c r="CK21" s="20"/>
      <c r="CL21" s="20"/>
      <c r="CM21" s="20"/>
      <c r="CN21" s="20"/>
      <c r="CO21" s="20"/>
      <c r="CP21" s="20"/>
      <c r="CQ21" s="25">
        <f t="shared" si="20"/>
        <v>0.56191436687198359</v>
      </c>
      <c r="CR21" s="26">
        <v>0.8</v>
      </c>
      <c r="CS21" s="26">
        <f t="shared" si="101"/>
        <v>0.10430535435061195</v>
      </c>
      <c r="CT21" s="26">
        <f t="shared" si="41"/>
        <v>-3.671458178440936E-2</v>
      </c>
      <c r="CU21" s="26">
        <f t="shared" si="102"/>
        <v>2.1587968879080151E-3</v>
      </c>
      <c r="CV21" s="26">
        <f t="shared" si="103"/>
        <v>-4.5510796348014293E-7</v>
      </c>
      <c r="CW21" s="26">
        <f t="shared" si="42"/>
        <v>1.1190215369897138E-3</v>
      </c>
      <c r="CX21" s="26">
        <f t="shared" si="43"/>
        <v>0.99218648881541349</v>
      </c>
      <c r="CY21" s="26">
        <f t="shared" si="44"/>
        <v>0.96655494826115673</v>
      </c>
      <c r="CZ21" s="26">
        <f t="shared" si="45"/>
        <v>0.16655494826115669</v>
      </c>
      <c r="DA21" s="26">
        <v>0.85</v>
      </c>
      <c r="DB21" s="26">
        <f t="shared" si="46"/>
        <v>9.8169745271164205E-2</v>
      </c>
      <c r="DC21" s="26">
        <f t="shared" si="47"/>
        <v>-3.4554900502973523E-2</v>
      </c>
      <c r="DD21" s="26">
        <f t="shared" si="48"/>
        <v>1.9122906688735367E-3</v>
      </c>
      <c r="DE21" s="26">
        <f t="shared" si="49"/>
        <v>-3.3610095095080343E-7</v>
      </c>
      <c r="DF21" s="26">
        <f t="shared" si="50"/>
        <v>9.9036304027812477E-4</v>
      </c>
      <c r="DG21" s="26">
        <f t="shared" si="104"/>
        <v>0.99307559245974875</v>
      </c>
      <c r="DH21" s="26">
        <f t="shared" si="105"/>
        <v>0.96834123162982544</v>
      </c>
      <c r="DI21" s="26">
        <f t="shared" si="106"/>
        <v>0.11834123162982546</v>
      </c>
      <c r="DJ21" s="26">
        <f t="shared" si="107"/>
        <v>-0.96427433262662587</v>
      </c>
      <c r="DK21" s="26">
        <f t="shared" si="108"/>
        <v>0.97272568876480514</v>
      </c>
      <c r="DL21" s="26">
        <f t="shared" si="51"/>
        <v>0.85</v>
      </c>
      <c r="DM21" s="26">
        <f t="shared" si="52"/>
        <v>9.8169745271164205E-2</v>
      </c>
      <c r="DN21" s="26">
        <f t="shared" si="53"/>
        <v>-3.4554900502973523E-2</v>
      </c>
      <c r="DO21" s="26">
        <f t="shared" si="54"/>
        <v>1.9122906688735367E-3</v>
      </c>
      <c r="DP21" s="26">
        <f t="shared" si="55"/>
        <v>-3.3610095095080343E-7</v>
      </c>
      <c r="DQ21" s="26">
        <f t="shared" si="56"/>
        <v>9.9036304027812477E-4</v>
      </c>
      <c r="DR21" s="26">
        <f t="shared" si="57"/>
        <v>0.99307559245974875</v>
      </c>
      <c r="DS21" s="26">
        <f t="shared" si="58"/>
        <v>0.96834123162982544</v>
      </c>
      <c r="DT21" s="26">
        <f t="shared" si="59"/>
        <v>0.11834123162982546</v>
      </c>
      <c r="DU21" s="26">
        <f t="shared" si="60"/>
        <v>0.97272568876480514</v>
      </c>
      <c r="DV21" s="26">
        <f t="shared" si="61"/>
        <v>8.5783982518699078E-2</v>
      </c>
      <c r="DW21" s="26">
        <f t="shared" si="62"/>
        <v>-3.0195219234751033E-2</v>
      </c>
      <c r="DX21" s="26">
        <f t="shared" si="63"/>
        <v>1.46019543588594E-3</v>
      </c>
      <c r="DY21" s="26">
        <f t="shared" si="64"/>
        <v>-1.712428484045779E-7</v>
      </c>
      <c r="DZ21" s="26">
        <f t="shared" si="65"/>
        <v>7.5499212265638734E-4</v>
      </c>
      <c r="EA21" s="26">
        <f t="shared" si="66"/>
        <v>0.99470828980390402</v>
      </c>
      <c r="EB21" s="26">
        <f t="shared" si="67"/>
        <v>0.97201614436712636</v>
      </c>
      <c r="EC21" s="26">
        <f t="shared" si="68"/>
        <v>-7.0954439767878519E-4</v>
      </c>
      <c r="ED21" s="26">
        <f t="shared" si="69"/>
        <v>-0.97005588011533905</v>
      </c>
      <c r="EE21" s="26">
        <f t="shared" si="70"/>
        <v>0.97199424183249605</v>
      </c>
      <c r="EI21">
        <f t="shared" si="21"/>
        <v>374.79688270361305</v>
      </c>
      <c r="ES21">
        <f t="shared" si="109"/>
        <v>0.99439470231788873</v>
      </c>
      <c r="ET21">
        <f t="shared" si="71"/>
        <v>1.4837814280396324E-2</v>
      </c>
      <c r="EU21">
        <f t="shared" si="110"/>
        <v>1.0202189076725361</v>
      </c>
      <c r="EV21">
        <f t="shared" si="111"/>
        <v>1.3990815583074702E-2</v>
      </c>
      <c r="EX21" s="30">
        <v>355.1</v>
      </c>
      <c r="EY21" s="30">
        <v>2140.4</v>
      </c>
      <c r="FA21" s="37">
        <v>802</v>
      </c>
      <c r="FB21" s="37">
        <v>1750.1</v>
      </c>
    </row>
    <row r="22" spans="3:158">
      <c r="C22" s="6">
        <f t="shared" si="72"/>
        <v>431.24633398651088</v>
      </c>
      <c r="D22">
        <f>Sheet2!D22</f>
        <v>349</v>
      </c>
      <c r="E22" s="6">
        <f t="shared" si="22"/>
        <v>461.2408607793472</v>
      </c>
      <c r="F22" s="6">
        <f t="shared" si="23"/>
        <v>-112.2408607793472</v>
      </c>
      <c r="G22" s="6">
        <f t="shared" si="0"/>
        <v>390.12316699325544</v>
      </c>
      <c r="I22" s="6">
        <f t="shared" si="1"/>
        <v>390.12316699325544</v>
      </c>
      <c r="M22">
        <f t="shared" si="24"/>
        <v>46.499049447761671</v>
      </c>
      <c r="O22">
        <f t="shared" si="25"/>
        <v>1.1014873187020366</v>
      </c>
      <c r="P22">
        <f t="shared" si="26"/>
        <v>4.7893240292997519E-2</v>
      </c>
      <c r="Q22">
        <f t="shared" si="27"/>
        <v>5507.4365935101832</v>
      </c>
      <c r="R22">
        <f t="shared" si="73"/>
        <v>30924.256472559679</v>
      </c>
      <c r="S22">
        <f t="shared" si="28"/>
        <v>48731.599623258779</v>
      </c>
      <c r="T22">
        <f t="shared" si="74"/>
        <v>0.88468582292025577</v>
      </c>
      <c r="U22">
        <f t="shared" si="2"/>
        <v>54.006116207951074</v>
      </c>
      <c r="V22">
        <f t="shared" si="112"/>
        <v>0.55987524812781375</v>
      </c>
      <c r="W22">
        <f t="shared" si="75"/>
        <v>49.538465427253399</v>
      </c>
      <c r="X22">
        <f t="shared" si="29"/>
        <v>54.565991456078891</v>
      </c>
      <c r="Y22">
        <f t="shared" si="3"/>
        <v>1.1014873187020366</v>
      </c>
      <c r="Z22">
        <f t="shared" si="30"/>
        <v>49.538465427253399</v>
      </c>
      <c r="AE22">
        <f t="shared" si="113"/>
        <v>0.82146156810385618</v>
      </c>
      <c r="AF22">
        <f t="shared" si="114"/>
        <v>0.91294174563207275</v>
      </c>
      <c r="AG22">
        <f t="shared" si="31"/>
        <v>1.4549065938366548</v>
      </c>
      <c r="AH22">
        <f t="shared" si="4"/>
        <v>0</v>
      </c>
      <c r="AI22">
        <f t="shared" si="5"/>
        <v>1.4549065938366548</v>
      </c>
      <c r="AJ22">
        <f t="shared" si="76"/>
        <v>1.4549065938366548</v>
      </c>
      <c r="AK22">
        <f t="shared" si="6"/>
        <v>0</v>
      </c>
      <c r="AL22">
        <f t="shared" si="7"/>
        <v>30</v>
      </c>
      <c r="AM22">
        <f t="shared" si="77"/>
        <v>30</v>
      </c>
      <c r="AO22">
        <f t="shared" si="78"/>
        <v>0.58489230433771433</v>
      </c>
      <c r="AQ22">
        <f t="shared" si="32"/>
        <v>0.97091366559307746</v>
      </c>
      <c r="AS22">
        <f t="shared" si="8"/>
        <v>4.1014473082399201</v>
      </c>
      <c r="AT22">
        <f t="shared" si="8"/>
        <v>6.4632140235414521</v>
      </c>
      <c r="AU22">
        <f t="shared" si="79"/>
        <v>10.564661331781373</v>
      </c>
      <c r="AV22">
        <f t="shared" si="33"/>
        <v>0.38822326428028997</v>
      </c>
      <c r="AW22">
        <f t="shared" si="80"/>
        <v>0.61177673571971003</v>
      </c>
      <c r="AX22">
        <f t="shared" si="9"/>
        <v>-73.19567074935442</v>
      </c>
      <c r="AY22">
        <f t="shared" si="81"/>
        <v>0.13</v>
      </c>
      <c r="AZ22">
        <f t="shared" si="82"/>
        <v>9.0104448495303604</v>
      </c>
      <c r="BA22">
        <f t="shared" si="83"/>
        <v>14.198995899041025</v>
      </c>
      <c r="BB22">
        <f t="shared" si="10"/>
        <v>51.774403101288051</v>
      </c>
      <c r="BC22">
        <f t="shared" si="84"/>
        <v>6.7278578237054973E-3</v>
      </c>
      <c r="BD22">
        <f t="shared" si="85"/>
        <v>2.0880937850036047E-3</v>
      </c>
      <c r="BE22">
        <f t="shared" si="86"/>
        <v>0.93424003888940466</v>
      </c>
      <c r="BF22">
        <f t="shared" si="87"/>
        <v>2.2350720351119453E-3</v>
      </c>
      <c r="BG22">
        <f t="shared" si="34"/>
        <v>3.5964117377119242E-2</v>
      </c>
      <c r="BH22">
        <f t="shared" si="35"/>
        <v>311.45476066865524</v>
      </c>
      <c r="BI22">
        <f t="shared" si="88"/>
        <v>1.1547140040469661E-4</v>
      </c>
      <c r="BJ22">
        <f t="shared" si="89"/>
        <v>0.14413808889123092</v>
      </c>
      <c r="BK22">
        <f t="shared" si="90"/>
        <v>1.1363191532393166</v>
      </c>
      <c r="BL22">
        <f t="shared" si="91"/>
        <v>0.35615513986019731</v>
      </c>
      <c r="BM22">
        <f t="shared" si="36"/>
        <v>4.5566377547746721E-4</v>
      </c>
      <c r="BN22">
        <f t="shared" si="92"/>
        <v>1.057211008857954</v>
      </c>
      <c r="BO22">
        <f t="shared" si="93"/>
        <v>0.9759636541237916</v>
      </c>
      <c r="BP22">
        <f t="shared" si="94"/>
        <v>1.0832483406434898</v>
      </c>
      <c r="BQ22">
        <f t="shared" si="37"/>
        <v>0.38580446426520881</v>
      </c>
      <c r="BR22">
        <f t="shared" si="38"/>
        <v>0.38580446426520881</v>
      </c>
      <c r="BS22">
        <f t="shared" si="39"/>
        <v>0.38580446426520881</v>
      </c>
      <c r="BT22">
        <f t="shared" si="11"/>
        <v>203.1794056809448</v>
      </c>
      <c r="BU22">
        <f t="shared" si="12"/>
        <v>6.6971700286441838</v>
      </c>
      <c r="BV22">
        <f t="shared" si="13"/>
        <v>1582435.8005981871</v>
      </c>
      <c r="BW22">
        <f t="shared" si="14"/>
        <v>8.4004926603627281E-2</v>
      </c>
      <c r="BX22">
        <f t="shared" si="15"/>
        <v>1243269.4969460359</v>
      </c>
      <c r="BY22">
        <f t="shared" si="95"/>
        <v>1.6187778227438283E-4</v>
      </c>
      <c r="BZ22">
        <f t="shared" si="96"/>
        <v>4.0580099587362333E-6</v>
      </c>
      <c r="CA22">
        <f t="shared" si="97"/>
        <v>-3.9442632046270165</v>
      </c>
      <c r="CB22">
        <f t="shared" si="98"/>
        <v>14.999455952975705</v>
      </c>
      <c r="CC22">
        <f t="shared" si="99"/>
        <v>4.4447668602218922E-3</v>
      </c>
      <c r="CD22">
        <f t="shared" si="16"/>
        <v>19.748589355905033</v>
      </c>
      <c r="CE22" s="20">
        <f t="shared" si="17"/>
        <v>136952946276.89027</v>
      </c>
      <c r="CF22" s="33">
        <f t="shared" si="40"/>
        <v>0.14997263396418176</v>
      </c>
      <c r="CG22" s="33">
        <f t="shared" si="18"/>
        <v>29.99452679283635</v>
      </c>
      <c r="CH22">
        <f t="shared" si="100"/>
        <v>1000</v>
      </c>
      <c r="CI22" s="6">
        <f t="shared" si="19"/>
        <v>461.2408607793472</v>
      </c>
      <c r="CJ22" s="20"/>
      <c r="CK22" s="20"/>
      <c r="CL22" s="20"/>
      <c r="CM22" s="20"/>
      <c r="CN22" s="20"/>
      <c r="CO22" s="20"/>
      <c r="CP22" s="20"/>
      <c r="CQ22" s="25">
        <f t="shared" si="20"/>
        <v>0.58489230433771433</v>
      </c>
      <c r="CR22" s="26">
        <v>0.8</v>
      </c>
      <c r="CS22" s="26">
        <f t="shared" si="101"/>
        <v>0.10857063399268824</v>
      </c>
      <c r="CT22" s="26">
        <f t="shared" si="41"/>
        <v>-3.8215923294894032E-2</v>
      </c>
      <c r="CU22" s="26">
        <f t="shared" si="102"/>
        <v>2.3389628581566404E-3</v>
      </c>
      <c r="CV22" s="26">
        <f t="shared" si="103"/>
        <v>-5.5608770132262471E-7</v>
      </c>
      <c r="CW22" s="26">
        <f t="shared" si="42"/>
        <v>1.2131988610427932E-3</v>
      </c>
      <c r="CX22" s="26">
        <f t="shared" si="43"/>
        <v>0.99153716607513309</v>
      </c>
      <c r="CY22" s="26">
        <f t="shared" si="44"/>
        <v>0.96532652741152791</v>
      </c>
      <c r="CZ22" s="26">
        <f t="shared" si="45"/>
        <v>0.16532652741152787</v>
      </c>
      <c r="DA22" s="26">
        <v>0.85</v>
      </c>
      <c r="DB22" s="26">
        <f t="shared" si="46"/>
        <v>0.1021841261107654</v>
      </c>
      <c r="DC22" s="26">
        <f t="shared" si="47"/>
        <v>-3.5967927806959087E-2</v>
      </c>
      <c r="DD22" s="26">
        <f t="shared" si="48"/>
        <v>2.0718840542840828E-3</v>
      </c>
      <c r="DE22" s="26">
        <f t="shared" si="49"/>
        <v>-4.1067531272661431E-7</v>
      </c>
      <c r="DF22" s="26">
        <f t="shared" si="50"/>
        <v>1.0736333739625695E-3</v>
      </c>
      <c r="DG22" s="26">
        <f t="shared" si="104"/>
        <v>0.9924998769024832</v>
      </c>
      <c r="DH22" s="26">
        <f t="shared" si="105"/>
        <v>0.96716994791413391</v>
      </c>
      <c r="DI22" s="26">
        <f t="shared" si="106"/>
        <v>0.11716994791413393</v>
      </c>
      <c r="DJ22" s="26">
        <f t="shared" si="107"/>
        <v>-0.96313158994788006</v>
      </c>
      <c r="DK22" s="26">
        <f t="shared" si="108"/>
        <v>0.97165518101267412</v>
      </c>
      <c r="DL22" s="26">
        <f t="shared" si="51"/>
        <v>0.85</v>
      </c>
      <c r="DM22" s="26">
        <f t="shared" si="52"/>
        <v>0.1021841261107654</v>
      </c>
      <c r="DN22" s="26">
        <f t="shared" si="53"/>
        <v>-3.5967927806959087E-2</v>
      </c>
      <c r="DO22" s="26">
        <f t="shared" si="54"/>
        <v>2.0718840542840828E-3</v>
      </c>
      <c r="DP22" s="26">
        <f t="shared" si="55"/>
        <v>-4.1067531272661431E-7</v>
      </c>
      <c r="DQ22" s="26">
        <f t="shared" si="56"/>
        <v>1.0736333739625695E-3</v>
      </c>
      <c r="DR22" s="26">
        <f t="shared" si="57"/>
        <v>0.9924998769024832</v>
      </c>
      <c r="DS22" s="26">
        <f t="shared" si="58"/>
        <v>0.96716994791413391</v>
      </c>
      <c r="DT22" s="26">
        <f t="shared" si="59"/>
        <v>0.11716994791413393</v>
      </c>
      <c r="DU22" s="26">
        <f t="shared" si="60"/>
        <v>0.97165518101267412</v>
      </c>
      <c r="DV22" s="26">
        <f t="shared" si="61"/>
        <v>8.9390257872785067E-2</v>
      </c>
      <c r="DW22" s="26">
        <f t="shared" si="62"/>
        <v>-3.1464596940708786E-2</v>
      </c>
      <c r="DX22" s="26">
        <f t="shared" si="63"/>
        <v>1.5855464074617683E-3</v>
      </c>
      <c r="DY22" s="26">
        <f t="shared" si="64"/>
        <v>-2.1039352569122811E-7</v>
      </c>
      <c r="DZ22" s="26">
        <f t="shared" si="65"/>
        <v>8.2017610673209933E-4</v>
      </c>
      <c r="EA22" s="26">
        <f t="shared" si="66"/>
        <v>0.99425532836933772</v>
      </c>
      <c r="EB22" s="26">
        <f t="shared" si="67"/>
        <v>0.97093662432459826</v>
      </c>
      <c r="EC22" s="26">
        <f t="shared" si="68"/>
        <v>-7.1855668807585538E-4</v>
      </c>
      <c r="ED22" s="26">
        <f t="shared" si="69"/>
        <v>-0.9690380929187723</v>
      </c>
      <c r="EE22" s="26">
        <f t="shared" si="70"/>
        <v>0.97091366559307746</v>
      </c>
      <c r="EI22">
        <f t="shared" si="21"/>
        <v>390.12316699325544</v>
      </c>
      <c r="ES22">
        <f t="shared" si="109"/>
        <v>1.0361980903387349</v>
      </c>
      <c r="ET22">
        <f t="shared" si="71"/>
        <v>1.5461581589593404E-2</v>
      </c>
      <c r="EU22">
        <f t="shared" si="110"/>
        <v>1.0213561622938034</v>
      </c>
      <c r="EV22">
        <f t="shared" si="111"/>
        <v>1.4006411372916952E-2</v>
      </c>
      <c r="EX22" s="30">
        <v>472.9</v>
      </c>
      <c r="EY22" s="30">
        <v>3019.3</v>
      </c>
      <c r="FA22" s="37">
        <v>1124.9000000000001</v>
      </c>
      <c r="FB22" s="37">
        <v>2538.3000000000002</v>
      </c>
    </row>
    <row r="23" spans="3:158">
      <c r="C23" s="6">
        <f t="shared" si="72"/>
        <v>461.2408607793472</v>
      </c>
      <c r="D23">
        <f>Sheet2!D23</f>
        <v>350</v>
      </c>
      <c r="E23" s="6">
        <f t="shared" si="22"/>
        <v>491.5765776348216</v>
      </c>
      <c r="F23" s="6">
        <f t="shared" si="23"/>
        <v>-141.5765776348216</v>
      </c>
      <c r="G23" s="6">
        <f t="shared" si="0"/>
        <v>405.62043038967363</v>
      </c>
      <c r="I23" s="6">
        <f t="shared" si="1"/>
        <v>405.62043038967363</v>
      </c>
      <c r="M23">
        <f t="shared" si="24"/>
        <v>48.69964959616533</v>
      </c>
      <c r="O23">
        <f t="shared" si="25"/>
        <v>1.1025362159801861</v>
      </c>
      <c r="P23">
        <f t="shared" si="26"/>
        <v>4.6011849047864699E-2</v>
      </c>
      <c r="Q23">
        <f t="shared" si="27"/>
        <v>5512.6810799009309</v>
      </c>
      <c r="R23">
        <f t="shared" si="73"/>
        <v>30953.704263643729</v>
      </c>
      <c r="S23">
        <f t="shared" si="28"/>
        <v>46311.00668031755</v>
      </c>
      <c r="T23">
        <f t="shared" si="74"/>
        <v>0.88443432576043823</v>
      </c>
      <c r="U23">
        <f t="shared" si="2"/>
        <v>54.006116207951074</v>
      </c>
      <c r="V23">
        <f t="shared" si="112"/>
        <v>0.58620504429036902</v>
      </c>
      <c r="W23">
        <f t="shared" si="75"/>
        <v>49.515218149734253</v>
      </c>
      <c r="X23">
        <f t="shared" si="29"/>
        <v>54.592321252241433</v>
      </c>
      <c r="Y23">
        <f t="shared" si="3"/>
        <v>1.1025362159801861</v>
      </c>
      <c r="Z23">
        <f t="shared" si="30"/>
        <v>49.515218149734253</v>
      </c>
      <c r="AE23">
        <f t="shared" si="113"/>
        <v>0.81517819372127209</v>
      </c>
      <c r="AF23">
        <f t="shared" si="114"/>
        <v>0.90951167750804751</v>
      </c>
      <c r="AG23">
        <f t="shared" si="31"/>
        <v>1.4406806031402362</v>
      </c>
      <c r="AH23">
        <f t="shared" si="4"/>
        <v>0</v>
      </c>
      <c r="AI23">
        <f t="shared" si="5"/>
        <v>1.4406806031402362</v>
      </c>
      <c r="AJ23">
        <f t="shared" si="76"/>
        <v>1.4406806031402362</v>
      </c>
      <c r="AK23">
        <f t="shared" si="6"/>
        <v>0</v>
      </c>
      <c r="AL23">
        <f t="shared" si="7"/>
        <v>30</v>
      </c>
      <c r="AM23">
        <f t="shared" si="77"/>
        <v>30</v>
      </c>
      <c r="AO23">
        <f t="shared" si="78"/>
        <v>0.6081265822933638</v>
      </c>
      <c r="AQ23">
        <f t="shared" si="32"/>
        <v>0.96982675191330148</v>
      </c>
      <c r="AS23">
        <f t="shared" si="8"/>
        <v>4.1053529337020054</v>
      </c>
      <c r="AT23">
        <f t="shared" si="8"/>
        <v>6.1421736642047513</v>
      </c>
      <c r="AU23">
        <f t="shared" si="79"/>
        <v>10.247526597906756</v>
      </c>
      <c r="AV23">
        <f t="shared" si="33"/>
        <v>0.40061890979044629</v>
      </c>
      <c r="AW23">
        <f t="shared" si="80"/>
        <v>0.59938109020955377</v>
      </c>
      <c r="AX23">
        <f t="shared" si="9"/>
        <v>-68.803852634796186</v>
      </c>
      <c r="AY23">
        <f t="shared" si="81"/>
        <v>0.13</v>
      </c>
      <c r="AZ23">
        <f t="shared" si="82"/>
        <v>9.0179668023458213</v>
      </c>
      <c r="BA23">
        <f t="shared" si="83"/>
        <v>13.492120919331857</v>
      </c>
      <c r="BB23">
        <f t="shared" si="10"/>
        <v>51.762253399564173</v>
      </c>
      <c r="BC23">
        <f t="shared" si="84"/>
        <v>6.6628550467511443E-3</v>
      </c>
      <c r="BD23">
        <f t="shared" si="85"/>
        <v>2.086535171052653E-3</v>
      </c>
      <c r="BE23">
        <f t="shared" si="86"/>
        <v>0.93485911700600577</v>
      </c>
      <c r="BF23">
        <f t="shared" si="87"/>
        <v>2.2319247179564583E-3</v>
      </c>
      <c r="BG23">
        <f t="shared" si="34"/>
        <v>3.5943455199538704E-2</v>
      </c>
      <c r="BH23">
        <f t="shared" si="35"/>
        <v>302.37162730440429</v>
      </c>
      <c r="BI23">
        <f t="shared" si="88"/>
        <v>1.1887178542500492E-4</v>
      </c>
      <c r="BJ23">
        <f t="shared" si="89"/>
        <v>0.14853910836113102</v>
      </c>
      <c r="BK23">
        <f t="shared" si="90"/>
        <v>1.1406253615953565</v>
      </c>
      <c r="BL23">
        <f t="shared" si="91"/>
        <v>0.36086843353313902</v>
      </c>
      <c r="BM23">
        <f t="shared" si="36"/>
        <v>4.3160152457489989E-4</v>
      </c>
      <c r="BN23">
        <f t="shared" si="92"/>
        <v>1.0588444441765248</v>
      </c>
      <c r="BO23">
        <f t="shared" si="93"/>
        <v>0.97721725552237837</v>
      </c>
      <c r="BP23">
        <f t="shared" si="94"/>
        <v>1.0835302366928754</v>
      </c>
      <c r="BQ23">
        <f t="shared" si="37"/>
        <v>0.39101185920114928</v>
      </c>
      <c r="BR23">
        <f t="shared" si="38"/>
        <v>0.39101185920114928</v>
      </c>
      <c r="BS23">
        <f t="shared" si="39"/>
        <v>0.39101185920114928</v>
      </c>
      <c r="BT23">
        <f t="shared" si="11"/>
        <v>203.27744609390629</v>
      </c>
      <c r="BU23">
        <f t="shared" si="12"/>
        <v>6.6246821338824979</v>
      </c>
      <c r="BV23">
        <f t="shared" si="13"/>
        <v>1582628.4624970108</v>
      </c>
      <c r="BW23">
        <f t="shared" si="14"/>
        <v>8.5790524570271781E-2</v>
      </c>
      <c r="BX23">
        <f t="shared" si="15"/>
        <v>1217540.9702646586</v>
      </c>
      <c r="BY23">
        <f t="shared" si="95"/>
        <v>1.6187778227438283E-4</v>
      </c>
      <c r="BZ23">
        <f t="shared" si="96"/>
        <v>4.1437619950508266E-6</v>
      </c>
      <c r="CA23">
        <f t="shared" si="97"/>
        <v>-3.942841540838196</v>
      </c>
      <c r="CB23">
        <f t="shared" si="98"/>
        <v>14.996213435339779</v>
      </c>
      <c r="CC23">
        <f t="shared" si="99"/>
        <v>4.4466891845630586E-3</v>
      </c>
      <c r="CD23">
        <f t="shared" si="16"/>
        <v>20.017865704897471</v>
      </c>
      <c r="CE23" s="20">
        <f t="shared" si="17"/>
        <v>135202032453.29918</v>
      </c>
      <c r="CF23" s="33">
        <f t="shared" si="40"/>
        <v>0.15167858427737202</v>
      </c>
      <c r="CG23" s="33">
        <f t="shared" si="18"/>
        <v>30.335716855474402</v>
      </c>
      <c r="CH23">
        <f t="shared" si="100"/>
        <v>1200</v>
      </c>
      <c r="CI23" s="6">
        <f t="shared" si="19"/>
        <v>491.5765776348216</v>
      </c>
      <c r="CJ23" s="20"/>
      <c r="CK23" s="20"/>
      <c r="CL23" s="20"/>
      <c r="CM23" s="20"/>
      <c r="CN23" s="20"/>
      <c r="CO23" s="20"/>
      <c r="CP23" s="20"/>
      <c r="CQ23" s="25">
        <f t="shared" si="20"/>
        <v>0.6081265822933638</v>
      </c>
      <c r="CR23" s="26">
        <v>0.8</v>
      </c>
      <c r="CS23" s="26">
        <f t="shared" si="101"/>
        <v>0.11288349683820566</v>
      </c>
      <c r="CT23" s="26">
        <f t="shared" si="41"/>
        <v>-3.9734013681073335E-2</v>
      </c>
      <c r="CU23" s="26">
        <f t="shared" si="102"/>
        <v>2.5284797872910823E-3</v>
      </c>
      <c r="CV23" s="26">
        <f t="shared" si="103"/>
        <v>-6.7566853072197057E-7</v>
      </c>
      <c r="CW23" s="26">
        <f t="shared" si="42"/>
        <v>1.3123951010283502E-3</v>
      </c>
      <c r="CX23" s="26">
        <f t="shared" si="43"/>
        <v>0.99085460083141597</v>
      </c>
      <c r="CY23" s="26">
        <f t="shared" si="44"/>
        <v>0.96409553449871099</v>
      </c>
      <c r="CZ23" s="26">
        <f t="shared" si="45"/>
        <v>0.16409553449871095</v>
      </c>
      <c r="DA23" s="26">
        <v>0.85</v>
      </c>
      <c r="DB23" s="26">
        <f t="shared" si="46"/>
        <v>0.10624329114184064</v>
      </c>
      <c r="DC23" s="26">
        <f t="shared" si="47"/>
        <v>-3.7396718758657264E-2</v>
      </c>
      <c r="DD23" s="26">
        <f t="shared" si="48"/>
        <v>2.2397606420294716E-3</v>
      </c>
      <c r="DE23" s="26">
        <f t="shared" si="49"/>
        <v>-4.9898673265710693E-7</v>
      </c>
      <c r="DF23" s="26">
        <f t="shared" si="50"/>
        <v>1.1613283355422824E-3</v>
      </c>
      <c r="DG23" s="26">
        <f t="shared" si="104"/>
        <v>0.99189464079481526</v>
      </c>
      <c r="DH23" s="26">
        <f t="shared" si="105"/>
        <v>0.96599545622233252</v>
      </c>
      <c r="DI23" s="26">
        <f t="shared" si="106"/>
        <v>0.11599545622233254</v>
      </c>
      <c r="DJ23" s="26">
        <f t="shared" si="107"/>
        <v>-0.96200156552756955</v>
      </c>
      <c r="DK23" s="26">
        <f t="shared" si="108"/>
        <v>0.97057720109708934</v>
      </c>
      <c r="DL23" s="26">
        <f t="shared" si="51"/>
        <v>0.85</v>
      </c>
      <c r="DM23" s="26">
        <f t="shared" si="52"/>
        <v>0.10624329114184064</v>
      </c>
      <c r="DN23" s="26">
        <f t="shared" si="53"/>
        <v>-3.7396718758657264E-2</v>
      </c>
      <c r="DO23" s="26">
        <f t="shared" si="54"/>
        <v>2.2397606420294716E-3</v>
      </c>
      <c r="DP23" s="26">
        <f t="shared" si="55"/>
        <v>-4.9898673265710693E-7</v>
      </c>
      <c r="DQ23" s="26">
        <f t="shared" si="56"/>
        <v>1.1613283355422824E-3</v>
      </c>
      <c r="DR23" s="26">
        <f t="shared" si="57"/>
        <v>0.99189464079481526</v>
      </c>
      <c r="DS23" s="26">
        <f t="shared" si="58"/>
        <v>0.96599545622233252</v>
      </c>
      <c r="DT23" s="26">
        <f t="shared" si="59"/>
        <v>0.11599545622233254</v>
      </c>
      <c r="DU23" s="26">
        <f t="shared" si="60"/>
        <v>0.97057720109708934</v>
      </c>
      <c r="DV23" s="26">
        <f t="shared" si="61"/>
        <v>9.3044424872628859E-2</v>
      </c>
      <c r="DW23" s="26">
        <f t="shared" si="62"/>
        <v>-3.2750832091386524E-2</v>
      </c>
      <c r="DX23" s="26">
        <f t="shared" si="63"/>
        <v>1.7178264648658465E-3</v>
      </c>
      <c r="DY23" s="26">
        <f t="shared" si="64"/>
        <v>-2.5705922837654178E-7</v>
      </c>
      <c r="DZ23" s="26">
        <f t="shared" si="65"/>
        <v>8.8902698590179348E-4</v>
      </c>
      <c r="EA23" s="26">
        <f t="shared" si="66"/>
        <v>0.99377755204969176</v>
      </c>
      <c r="EB23" s="26">
        <f t="shared" si="67"/>
        <v>0.96985074649446323</v>
      </c>
      <c r="EC23" s="26">
        <f t="shared" si="68"/>
        <v>-7.2645460262610317E-4</v>
      </c>
      <c r="ED23" s="26">
        <f t="shared" si="69"/>
        <v>-0.96802637449656492</v>
      </c>
      <c r="EE23" s="26">
        <f t="shared" si="70"/>
        <v>0.96982675191330148</v>
      </c>
      <c r="EI23">
        <f t="shared" si="21"/>
        <v>405.62043038967363</v>
      </c>
      <c r="ES23">
        <f t="shared" si="109"/>
        <v>1.0785566309350223</v>
      </c>
      <c r="ET23">
        <f t="shared" si="71"/>
        <v>1.609363258211309E-2</v>
      </c>
      <c r="EU23">
        <f t="shared" si="110"/>
        <v>1.0225246892963389</v>
      </c>
      <c r="EV23">
        <f t="shared" si="111"/>
        <v>1.4022436017895953E-2</v>
      </c>
      <c r="EX23" s="30">
        <v>591.20000000000005</v>
      </c>
      <c r="EY23" s="30">
        <v>3745.5</v>
      </c>
      <c r="FA23" s="37">
        <v>1603.3</v>
      </c>
      <c r="FB23" s="37">
        <v>3672.7</v>
      </c>
    </row>
    <row r="24" spans="3:158">
      <c r="C24" s="6">
        <f t="shared" si="72"/>
        <v>491.5765776348216</v>
      </c>
      <c r="D24">
        <f>Sheet2!D24</f>
        <v>351</v>
      </c>
      <c r="E24" s="6">
        <f t="shared" si="22"/>
        <v>522.25300246610834</v>
      </c>
      <c r="F24" s="6">
        <f t="shared" si="23"/>
        <v>-171.25300246610834</v>
      </c>
      <c r="G24" s="6">
        <f t="shared" si="0"/>
        <v>421.28828881741083</v>
      </c>
      <c r="I24" s="6">
        <f t="shared" si="1"/>
        <v>421.28828881741083</v>
      </c>
      <c r="M24">
        <f t="shared" si="24"/>
        <v>50.940516030829677</v>
      </c>
      <c r="O24">
        <f t="shared" si="25"/>
        <v>1.1036043058400005</v>
      </c>
      <c r="P24">
        <f t="shared" si="26"/>
        <v>4.4250726719745219E-2</v>
      </c>
      <c r="Q24">
        <f t="shared" si="27"/>
        <v>5518.0215292000021</v>
      </c>
      <c r="R24">
        <f t="shared" si="73"/>
        <v>30983.690886458015</v>
      </c>
      <c r="S24">
        <f t="shared" si="28"/>
        <v>44042.6341304663</v>
      </c>
      <c r="T24">
        <f t="shared" si="74"/>
        <v>0.88417822673933377</v>
      </c>
      <c r="U24">
        <f t="shared" si="2"/>
        <v>54.006116207951074</v>
      </c>
      <c r="V24">
        <f t="shared" si="112"/>
        <v>0.6130011387645613</v>
      </c>
      <c r="W24">
        <f t="shared" si="75"/>
        <v>49.491576879217305</v>
      </c>
      <c r="X24">
        <f t="shared" si="29"/>
        <v>54.619117346715633</v>
      </c>
      <c r="Y24">
        <f t="shared" si="3"/>
        <v>1.1036043058400005</v>
      </c>
      <c r="Z24">
        <f t="shared" si="30"/>
        <v>49.491576879217305</v>
      </c>
      <c r="AE24">
        <f t="shared" si="113"/>
        <v>0.8089229793013869</v>
      </c>
      <c r="AF24">
        <f t="shared" si="114"/>
        <v>0.90607068657261192</v>
      </c>
      <c r="AG24">
        <f t="shared" si="31"/>
        <v>1.4265488599599745</v>
      </c>
      <c r="AH24">
        <f t="shared" si="4"/>
        <v>0</v>
      </c>
      <c r="AI24">
        <f t="shared" si="5"/>
        <v>1.4265488599599745</v>
      </c>
      <c r="AJ24">
        <f t="shared" si="76"/>
        <v>1.4265488599599745</v>
      </c>
      <c r="AK24">
        <f t="shared" si="6"/>
        <v>0</v>
      </c>
      <c r="AL24">
        <f t="shared" si="7"/>
        <v>30</v>
      </c>
      <c r="AM24">
        <f t="shared" si="77"/>
        <v>30</v>
      </c>
      <c r="AO24">
        <f t="shared" si="78"/>
        <v>0.63161662491365944</v>
      </c>
      <c r="AQ24">
        <f t="shared" si="32"/>
        <v>0.96873378396842347</v>
      </c>
      <c r="AS24">
        <f t="shared" si="8"/>
        <v>4.1093300237747767</v>
      </c>
      <c r="AT24">
        <f t="shared" si="8"/>
        <v>5.8413221143242167</v>
      </c>
      <c r="AU24">
        <f t="shared" si="79"/>
        <v>9.9506521380989934</v>
      </c>
      <c r="AV24">
        <f t="shared" si="33"/>
        <v>0.41297092559803195</v>
      </c>
      <c r="AW24">
        <f t="shared" si="80"/>
        <v>0.58702907440196805</v>
      </c>
      <c r="AX24">
        <f t="shared" si="9"/>
        <v>-64.813899043536338</v>
      </c>
      <c r="AY24">
        <f t="shared" si="81"/>
        <v>0.13</v>
      </c>
      <c r="AZ24">
        <f t="shared" si="82"/>
        <v>9.025625369034497</v>
      </c>
      <c r="BA24">
        <f t="shared" si="83"/>
        <v>12.829727658455996</v>
      </c>
      <c r="BB24">
        <f t="shared" si="10"/>
        <v>51.74989486026913</v>
      </c>
      <c r="BC24">
        <f t="shared" si="84"/>
        <v>6.5982863427357461E-3</v>
      </c>
      <c r="BD24">
        <f t="shared" si="85"/>
        <v>2.0849822436265005E-3</v>
      </c>
      <c r="BE24">
        <f t="shared" si="86"/>
        <v>0.93547439080024797</v>
      </c>
      <c r="BF24">
        <f t="shared" si="87"/>
        <v>2.2287967090610684E-3</v>
      </c>
      <c r="BG24">
        <f t="shared" si="34"/>
        <v>3.5923563419526808E-2</v>
      </c>
      <c r="BH24">
        <f t="shared" si="35"/>
        <v>293.67449582548278</v>
      </c>
      <c r="BI24">
        <f t="shared" si="88"/>
        <v>1.2232442357158085E-4</v>
      </c>
      <c r="BJ24">
        <f t="shared" si="89"/>
        <v>0.15302501799425311</v>
      </c>
      <c r="BK24">
        <f t="shared" si="90"/>
        <v>1.1450148295993365</v>
      </c>
      <c r="BL24">
        <f t="shared" si="91"/>
        <v>0.36557430573282435</v>
      </c>
      <c r="BM24">
        <f t="shared" si="36"/>
        <v>4.0910520796275416E-4</v>
      </c>
      <c r="BN24">
        <f t="shared" si="92"/>
        <v>1.0603740055140365</v>
      </c>
      <c r="BO24">
        <f t="shared" si="93"/>
        <v>0.9783908529184141</v>
      </c>
      <c r="BP24">
        <f t="shared" si="94"/>
        <v>1.0837938665831526</v>
      </c>
      <c r="BQ24">
        <f t="shared" si="37"/>
        <v>0.39620719033362928</v>
      </c>
      <c r="BR24">
        <f t="shared" si="38"/>
        <v>0.39620719033362928</v>
      </c>
      <c r="BS24">
        <f t="shared" si="39"/>
        <v>0.39620719033362928</v>
      </c>
      <c r="BT24">
        <f t="shared" si="11"/>
        <v>203.37722279372525</v>
      </c>
      <c r="BU24">
        <f t="shared" si="12"/>
        <v>6.5508780832228899</v>
      </c>
      <c r="BV24">
        <f t="shared" si="13"/>
        <v>1582824.2921160485</v>
      </c>
      <c r="BW24">
        <f t="shared" si="14"/>
        <v>8.7599656362418052E-2</v>
      </c>
      <c r="BX24">
        <f t="shared" si="15"/>
        <v>1192543.528338284</v>
      </c>
      <c r="BY24">
        <f t="shared" si="95"/>
        <v>1.6187778227438283E-4</v>
      </c>
      <c r="BZ24">
        <f t="shared" si="96"/>
        <v>4.2306212562572801E-6</v>
      </c>
      <c r="CA24">
        <f t="shared" si="97"/>
        <v>-3.9414092872623803</v>
      </c>
      <c r="CB24">
        <f t="shared" si="98"/>
        <v>14.99293730760535</v>
      </c>
      <c r="CC24">
        <f t="shared" si="99"/>
        <v>4.4486327014461764E-3</v>
      </c>
      <c r="CD24">
        <f t="shared" si="16"/>
        <v>20.286055235501124</v>
      </c>
      <c r="CE24" s="20">
        <f t="shared" si="17"/>
        <v>133505953767.46996</v>
      </c>
      <c r="CF24" s="33">
        <f t="shared" si="40"/>
        <v>0.1533821241564339</v>
      </c>
      <c r="CG24" s="33">
        <f t="shared" si="18"/>
        <v>30.676424831286781</v>
      </c>
      <c r="CH24">
        <f t="shared" si="100"/>
        <v>1400</v>
      </c>
      <c r="CI24" s="6">
        <f t="shared" si="19"/>
        <v>522.25300246610834</v>
      </c>
      <c r="CJ24" s="20"/>
      <c r="CK24" s="20"/>
      <c r="CL24" s="20"/>
      <c r="CM24" s="20"/>
      <c r="CN24" s="20"/>
      <c r="CO24" s="20"/>
      <c r="CP24" s="20"/>
      <c r="CQ24" s="25">
        <f t="shared" si="20"/>
        <v>0.63161662491365944</v>
      </c>
      <c r="CR24" s="26">
        <v>0.8</v>
      </c>
      <c r="CS24" s="26">
        <f t="shared" si="101"/>
        <v>0.11724383599959803</v>
      </c>
      <c r="CT24" s="26">
        <f t="shared" si="41"/>
        <v>-4.1268815319449287E-2</v>
      </c>
      <c r="CU24" s="26">
        <f t="shared" si="102"/>
        <v>2.7275870276963644E-3</v>
      </c>
      <c r="CV24" s="26">
        <f t="shared" si="103"/>
        <v>-8.1664163388585012E-7</v>
      </c>
      <c r="CW24" s="26">
        <f t="shared" si="42"/>
        <v>1.4167556719220521E-3</v>
      </c>
      <c r="CX24" s="26">
        <f t="shared" si="43"/>
        <v>0.99013800120195983</v>
      </c>
      <c r="CY24" s="26">
        <f t="shared" si="44"/>
        <v>0.96286237197906943</v>
      </c>
      <c r="CZ24" s="26">
        <f t="shared" si="45"/>
        <v>0.16286237197906939</v>
      </c>
      <c r="DA24" s="26">
        <v>0.85</v>
      </c>
      <c r="DB24" s="26">
        <f t="shared" si="46"/>
        <v>0.11034713976432757</v>
      </c>
      <c r="DC24" s="26">
        <f t="shared" si="47"/>
        <v>-3.8841237947716982E-2</v>
      </c>
      <c r="DD24" s="26">
        <f t="shared" si="48"/>
        <v>2.4161324535995482E-3</v>
      </c>
      <c r="DE24" s="26">
        <f t="shared" si="49"/>
        <v>-6.0309652161695834E-7</v>
      </c>
      <c r="DF24" s="26">
        <f t="shared" si="50"/>
        <v>1.2535744787666259E-3</v>
      </c>
      <c r="DG24" s="26">
        <f t="shared" si="104"/>
        <v>0.99125917489269499</v>
      </c>
      <c r="DH24" s="26">
        <f t="shared" si="105"/>
        <v>0.96481811480589286</v>
      </c>
      <c r="DI24" s="26">
        <f t="shared" si="106"/>
        <v>0.11481811480589288</v>
      </c>
      <c r="DJ24" s="26">
        <f t="shared" si="107"/>
        <v>-0.96088514346353149</v>
      </c>
      <c r="DK24" s="26">
        <f t="shared" si="108"/>
        <v>0.96949202835213844</v>
      </c>
      <c r="DL24" s="26">
        <f t="shared" si="51"/>
        <v>0.85</v>
      </c>
      <c r="DM24" s="26">
        <f t="shared" si="52"/>
        <v>0.11034713976432757</v>
      </c>
      <c r="DN24" s="26">
        <f t="shared" si="53"/>
        <v>-3.8841237947716982E-2</v>
      </c>
      <c r="DO24" s="26">
        <f t="shared" si="54"/>
        <v>2.4161324535995482E-3</v>
      </c>
      <c r="DP24" s="26">
        <f t="shared" si="55"/>
        <v>-6.0309652161695834E-7</v>
      </c>
      <c r="DQ24" s="26">
        <f t="shared" si="56"/>
        <v>1.2535744787666259E-3</v>
      </c>
      <c r="DR24" s="26">
        <f t="shared" si="57"/>
        <v>0.99125917489269499</v>
      </c>
      <c r="DS24" s="26">
        <f t="shared" si="58"/>
        <v>0.96481811480589286</v>
      </c>
      <c r="DT24" s="26">
        <f t="shared" si="59"/>
        <v>0.11481811480589288</v>
      </c>
      <c r="DU24" s="26">
        <f t="shared" si="60"/>
        <v>0.96949202835213844</v>
      </c>
      <c r="DV24" s="26">
        <f t="shared" si="61"/>
        <v>9.6746611686022277E-2</v>
      </c>
      <c r="DW24" s="26">
        <f t="shared" si="62"/>
        <v>-3.4053969800737466E-2</v>
      </c>
      <c r="DX24" s="26">
        <f t="shared" si="63"/>
        <v>1.8572488811275259E-3</v>
      </c>
      <c r="DY24" s="26">
        <f t="shared" si="64"/>
        <v>-3.1243540358194198E-7</v>
      </c>
      <c r="DZ24" s="26">
        <f t="shared" si="65"/>
        <v>9.6166620871406601E-4</v>
      </c>
      <c r="EA24" s="26">
        <f t="shared" si="66"/>
        <v>0.9932742270854914</v>
      </c>
      <c r="EB24" s="26">
        <f t="shared" si="67"/>
        <v>0.96875878977596819</v>
      </c>
      <c r="EC24" s="26">
        <f t="shared" si="68"/>
        <v>-7.3323857617024757E-4</v>
      </c>
      <c r="ED24" s="26">
        <f t="shared" si="69"/>
        <v>-0.96702144047247807</v>
      </c>
      <c r="EE24" s="26">
        <f t="shared" si="70"/>
        <v>0.96873378396842347</v>
      </c>
      <c r="EI24">
        <f t="shared" si="21"/>
        <v>421.28828881741083</v>
      </c>
      <c r="ES24">
        <f t="shared" si="109"/>
        <v>1.1214718098080372</v>
      </c>
      <c r="ET24">
        <f t="shared" si="71"/>
        <v>1.6733989426778E-2</v>
      </c>
      <c r="EU24">
        <f t="shared" si="110"/>
        <v>1.0237248106188415</v>
      </c>
      <c r="EV24">
        <f t="shared" si="111"/>
        <v>1.403889393293181E-2</v>
      </c>
      <c r="EX24" s="30">
        <v>709.5</v>
      </c>
      <c r="EY24" s="30">
        <v>4490.8</v>
      </c>
      <c r="FA24" s="37">
        <v>2141.6</v>
      </c>
      <c r="FB24" s="37">
        <v>4960.8</v>
      </c>
    </row>
    <row r="25" spans="3:158">
      <c r="C25" s="6">
        <f t="shared" si="72"/>
        <v>522.25300246610834</v>
      </c>
      <c r="D25">
        <f>Sheet2!D25</f>
        <v>352</v>
      </c>
      <c r="E25" s="6">
        <f t="shared" si="22"/>
        <v>553.26993131339702</v>
      </c>
      <c r="F25" s="6">
        <f t="shared" si="23"/>
        <v>-201.26993131339702</v>
      </c>
      <c r="G25" s="6">
        <f t="shared" si="0"/>
        <v>437.12650123305417</v>
      </c>
      <c r="I25" s="6">
        <f t="shared" si="1"/>
        <v>437.12650123305417</v>
      </c>
      <c r="M25">
        <f t="shared" si="24"/>
        <v>53.221643265409547</v>
      </c>
      <c r="O25">
        <f t="shared" si="25"/>
        <v>1.1046915856664601</v>
      </c>
      <c r="P25">
        <f t="shared" si="26"/>
        <v>4.2599038672138913E-2</v>
      </c>
      <c r="Q25">
        <f t="shared" si="27"/>
        <v>5523.4579283323001</v>
      </c>
      <c r="R25">
        <f t="shared" si="73"/>
        <v>31014.216267585867</v>
      </c>
      <c r="S25">
        <f t="shared" si="28"/>
        <v>41912.844141883827</v>
      </c>
      <c r="T25">
        <f t="shared" si="74"/>
        <v>0.88391752648395316</v>
      </c>
      <c r="U25">
        <f t="shared" si="2"/>
        <v>54.006116207951074</v>
      </c>
      <c r="V25">
        <f t="shared" si="112"/>
        <v>0.64026262391248701</v>
      </c>
      <c r="W25">
        <f t="shared" si="75"/>
        <v>49.467543286206364</v>
      </c>
      <c r="X25">
        <f t="shared" si="29"/>
        <v>54.646378831863558</v>
      </c>
      <c r="Y25">
        <f t="shared" si="3"/>
        <v>1.1046915856664601</v>
      </c>
      <c r="Z25">
        <f t="shared" si="30"/>
        <v>49.467543286206364</v>
      </c>
      <c r="AE25">
        <f t="shared" si="113"/>
        <v>0.80269824930378808</v>
      </c>
      <c r="AF25">
        <f t="shared" si="114"/>
        <v>0.90262021067253584</v>
      </c>
      <c r="AG25">
        <f t="shared" si="31"/>
        <v>1.412516526812182</v>
      </c>
      <c r="AH25">
        <f t="shared" si="4"/>
        <v>0</v>
      </c>
      <c r="AI25">
        <f t="shared" si="5"/>
        <v>1.412516526812182</v>
      </c>
      <c r="AJ25">
        <f t="shared" si="76"/>
        <v>1.412516526812182</v>
      </c>
      <c r="AK25">
        <f t="shared" si="6"/>
        <v>0</v>
      </c>
      <c r="AL25">
        <f t="shared" si="7"/>
        <v>30</v>
      </c>
      <c r="AM25">
        <f t="shared" si="77"/>
        <v>30</v>
      </c>
      <c r="AO25">
        <f t="shared" si="78"/>
        <v>0.65536207081417419</v>
      </c>
      <c r="AQ25">
        <f t="shared" si="32"/>
        <v>0.96763504108520337</v>
      </c>
      <c r="AS25">
        <f t="shared" si="8"/>
        <v>4.1133785687210693</v>
      </c>
      <c r="AT25">
        <f t="shared" si="8"/>
        <v>5.5588506045067039</v>
      </c>
      <c r="AU25">
        <f t="shared" si="79"/>
        <v>9.6722291732277732</v>
      </c>
      <c r="AV25">
        <f t="shared" si="33"/>
        <v>0.42527720291271498</v>
      </c>
      <c r="AW25">
        <f t="shared" si="80"/>
        <v>0.57472279708728502</v>
      </c>
      <c r="AX25">
        <f t="shared" si="9"/>
        <v>-61.178512231198319</v>
      </c>
      <c r="AY25">
        <f t="shared" si="81"/>
        <v>0.13</v>
      </c>
      <c r="AZ25">
        <f t="shared" si="82"/>
        <v>9.033420475375129</v>
      </c>
      <c r="BA25">
        <f t="shared" si="83"/>
        <v>12.207832085320376</v>
      </c>
      <c r="BB25">
        <f t="shared" si="10"/>
        <v>51.737328207324168</v>
      </c>
      <c r="BC25">
        <f t="shared" si="84"/>
        <v>6.5341753139760385E-3</v>
      </c>
      <c r="BD25">
        <f t="shared" si="85"/>
        <v>2.0834356598706059E-3</v>
      </c>
      <c r="BE25">
        <f t="shared" si="86"/>
        <v>0.93608562811599416</v>
      </c>
      <c r="BF25">
        <f t="shared" si="87"/>
        <v>2.2256891862166683E-3</v>
      </c>
      <c r="BG25">
        <f t="shared" si="34"/>
        <v>3.5904459244862366E-2</v>
      </c>
      <c r="BH25">
        <f t="shared" si="35"/>
        <v>285.3335865635799</v>
      </c>
      <c r="BI25">
        <f t="shared" si="88"/>
        <v>1.2583327352828791E-4</v>
      </c>
      <c r="BJ25">
        <f t="shared" si="89"/>
        <v>0.15760178106365788</v>
      </c>
      <c r="BK25">
        <f t="shared" si="90"/>
        <v>1.1494934017028879</v>
      </c>
      <c r="BL25">
        <f t="shared" si="91"/>
        <v>0.37027749692494188</v>
      </c>
      <c r="BM25">
        <f t="shared" si="36"/>
        <v>3.880346338948788E-4</v>
      </c>
      <c r="BN25">
        <f t="shared" si="92"/>
        <v>1.0618087566235319</v>
      </c>
      <c r="BO25">
        <f t="shared" si="93"/>
        <v>0.97949145550968431</v>
      </c>
      <c r="BP25">
        <f t="shared" si="94"/>
        <v>1.084040856763792</v>
      </c>
      <c r="BQ25">
        <f t="shared" si="37"/>
        <v>0.40139593500686638</v>
      </c>
      <c r="BR25">
        <f t="shared" si="38"/>
        <v>0.40139593500686638</v>
      </c>
      <c r="BS25">
        <f t="shared" si="39"/>
        <v>0.40139593500686638</v>
      </c>
      <c r="BT25">
        <f t="shared" si="11"/>
        <v>203.47873240076308</v>
      </c>
      <c r="BU25">
        <f t="shared" si="12"/>
        <v>6.4757578773653011</v>
      </c>
      <c r="BV25">
        <f t="shared" si="13"/>
        <v>1583023.2639786433</v>
      </c>
      <c r="BW25">
        <f t="shared" si="14"/>
        <v>8.9434569805651148E-2</v>
      </c>
      <c r="BX25">
        <f t="shared" si="15"/>
        <v>1168223.1563212448</v>
      </c>
      <c r="BY25">
        <f t="shared" si="95"/>
        <v>1.6187778227438283E-4</v>
      </c>
      <c r="BZ25">
        <f t="shared" si="96"/>
        <v>4.3186954245004213E-6</v>
      </c>
      <c r="CA25">
        <f t="shared" si="97"/>
        <v>-3.9399648487579428</v>
      </c>
      <c r="CB25">
        <f t="shared" si="98"/>
        <v>14.989623790995704</v>
      </c>
      <c r="CC25">
        <f t="shared" si="99"/>
        <v>4.4505996951197321E-3</v>
      </c>
      <c r="CD25">
        <f t="shared" si="16"/>
        <v>20.553411888783643</v>
      </c>
      <c r="CE25" s="20">
        <f t="shared" si="17"/>
        <v>131860730208.11644</v>
      </c>
      <c r="CF25" s="33">
        <f t="shared" si="40"/>
        <v>0.15508464423644347</v>
      </c>
      <c r="CG25" s="33">
        <f t="shared" si="18"/>
        <v>31.016928847288693</v>
      </c>
      <c r="CH25">
        <f t="shared" si="100"/>
        <v>1600</v>
      </c>
      <c r="CI25" s="6">
        <f t="shared" si="19"/>
        <v>553.26993131339702</v>
      </c>
      <c r="CJ25" s="20"/>
      <c r="CK25" s="20"/>
      <c r="CL25" s="20"/>
      <c r="CM25" s="20"/>
      <c r="CN25" s="20"/>
      <c r="CO25" s="20"/>
      <c r="CP25" s="20"/>
      <c r="CQ25" s="25">
        <f t="shared" si="20"/>
        <v>0.65536207081417419</v>
      </c>
      <c r="CR25" s="26">
        <v>0.8</v>
      </c>
      <c r="CS25" s="26">
        <f t="shared" si="101"/>
        <v>0.12165158439488109</v>
      </c>
      <c r="CT25" s="26">
        <f t="shared" si="41"/>
        <v>-4.2820304597744135E-2</v>
      </c>
      <c r="CU25" s="26">
        <f t="shared" si="102"/>
        <v>2.9365278011873499E-3</v>
      </c>
      <c r="CV25" s="26">
        <f t="shared" si="103"/>
        <v>-9.8213292059563238E-7</v>
      </c>
      <c r="CW25" s="26">
        <f t="shared" si="42"/>
        <v>1.5264297481522562E-3</v>
      </c>
      <c r="CX25" s="26">
        <f t="shared" si="43"/>
        <v>0.98938656733465735</v>
      </c>
      <c r="CY25" s="26">
        <f t="shared" si="44"/>
        <v>0.96162743442516563</v>
      </c>
      <c r="CZ25" s="26">
        <f t="shared" si="45"/>
        <v>0.16162743442516558</v>
      </c>
      <c r="DA25" s="26">
        <v>0.85</v>
      </c>
      <c r="DB25" s="26">
        <f t="shared" si="46"/>
        <v>0.11449560884224104</v>
      </c>
      <c r="DC25" s="26">
        <f t="shared" si="47"/>
        <v>-4.0301463150818014E-2</v>
      </c>
      <c r="DD25" s="26">
        <f t="shared" si="48"/>
        <v>2.601214938075992E-3</v>
      </c>
      <c r="DE25" s="26">
        <f t="shared" si="49"/>
        <v>-7.2531318952999228E-7</v>
      </c>
      <c r="DF25" s="26">
        <f t="shared" si="50"/>
        <v>1.3505015085932008E-3</v>
      </c>
      <c r="DG25" s="26">
        <f t="shared" si="104"/>
        <v>0.99059276229051718</v>
      </c>
      <c r="DH25" s="26">
        <f t="shared" si="105"/>
        <v>0.96363827412032221</v>
      </c>
      <c r="DI25" s="26">
        <f t="shared" si="106"/>
        <v>0.11363827412032224</v>
      </c>
      <c r="DJ25" s="26">
        <f t="shared" si="107"/>
        <v>-0.95978320609686829</v>
      </c>
      <c r="DK25" s="26">
        <f t="shared" si="108"/>
        <v>0.96839994010986374</v>
      </c>
      <c r="DL25" s="26">
        <f t="shared" si="51"/>
        <v>0.85</v>
      </c>
      <c r="DM25" s="26">
        <f t="shared" si="52"/>
        <v>0.11449560884224104</v>
      </c>
      <c r="DN25" s="26">
        <f t="shared" si="53"/>
        <v>-4.0301463150818014E-2</v>
      </c>
      <c r="DO25" s="26">
        <f t="shared" si="54"/>
        <v>2.601214938075992E-3</v>
      </c>
      <c r="DP25" s="26">
        <f t="shared" si="55"/>
        <v>-7.2531318952999228E-7</v>
      </c>
      <c r="DQ25" s="26">
        <f t="shared" si="56"/>
        <v>1.3505015085932008E-3</v>
      </c>
      <c r="DR25" s="26">
        <f t="shared" si="57"/>
        <v>0.99059276229051718</v>
      </c>
      <c r="DS25" s="26">
        <f t="shared" si="58"/>
        <v>0.96363827412032221</v>
      </c>
      <c r="DT25" s="26">
        <f t="shared" si="59"/>
        <v>0.11363827412032224</v>
      </c>
      <c r="DU25" s="26">
        <f t="shared" si="60"/>
        <v>0.96839994010986374</v>
      </c>
      <c r="DV25" s="26">
        <f t="shared" si="61"/>
        <v>0.10049697804077096</v>
      </c>
      <c r="DW25" s="26">
        <f t="shared" si="62"/>
        <v>-3.5374066291566461E-2</v>
      </c>
      <c r="DX25" s="26">
        <f t="shared" si="63"/>
        <v>2.004031681620395E-3</v>
      </c>
      <c r="DY25" s="26">
        <f t="shared" si="64"/>
        <v>-3.7787349808557989E-7</v>
      </c>
      <c r="DZ25" s="26">
        <f t="shared" si="65"/>
        <v>1.0382187088915395E-3</v>
      </c>
      <c r="EA25" s="26">
        <f t="shared" si="66"/>
        <v>0.99274460606591719</v>
      </c>
      <c r="EB25" s="26">
        <f t="shared" si="67"/>
        <v>0.96766102928672082</v>
      </c>
      <c r="EC25" s="26">
        <f t="shared" si="68"/>
        <v>-7.3891082314292422E-4</v>
      </c>
      <c r="ED25" s="26">
        <f t="shared" si="69"/>
        <v>-0.96602401012478656</v>
      </c>
      <c r="EE25" s="26">
        <f t="shared" si="70"/>
        <v>0.96763504108520337</v>
      </c>
      <c r="EI25">
        <f t="shared" si="21"/>
        <v>437.12650123305417</v>
      </c>
      <c r="ES25">
        <f t="shared" si="109"/>
        <v>1.1649454784978817</v>
      </c>
      <c r="ET25">
        <f t="shared" si="71"/>
        <v>1.7382679751257603E-2</v>
      </c>
      <c r="EU25">
        <f t="shared" si="110"/>
        <v>1.0249568675060226</v>
      </c>
      <c r="EV25">
        <f t="shared" si="111"/>
        <v>1.4055789797698453E-2</v>
      </c>
      <c r="EX25" s="30">
        <v>852.3</v>
      </c>
      <c r="EY25" s="30">
        <v>5140.8</v>
      </c>
      <c r="FA25" s="37">
        <v>2584.1999999999998</v>
      </c>
      <c r="FB25" s="37">
        <v>5999</v>
      </c>
    </row>
    <row r="26" spans="3:158">
      <c r="C26" s="6">
        <f t="shared" si="72"/>
        <v>553.26993131339702</v>
      </c>
      <c r="D26">
        <f>Sheet2!D26</f>
        <v>353</v>
      </c>
      <c r="E26" s="6">
        <f t="shared" si="22"/>
        <v>584.6274320684912</v>
      </c>
      <c r="F26" s="6">
        <f t="shared" si="23"/>
        <v>-231.6274320684912</v>
      </c>
      <c r="G26" s="6">
        <f t="shared" si="0"/>
        <v>453.13496565669851</v>
      </c>
      <c r="I26" s="6">
        <f t="shared" si="1"/>
        <v>453.13496565669851</v>
      </c>
      <c r="M26">
        <f t="shared" si="24"/>
        <v>55.543052038751732</v>
      </c>
      <c r="O26">
        <f t="shared" si="25"/>
        <v>1.1057980653445594</v>
      </c>
      <c r="P26">
        <f t="shared" si="26"/>
        <v>4.1047193691171123E-2</v>
      </c>
      <c r="Q26">
        <f t="shared" si="27"/>
        <v>5528.9903267227965</v>
      </c>
      <c r="R26">
        <f t="shared" si="73"/>
        <v>31045.280684548503</v>
      </c>
      <c r="S26">
        <f t="shared" si="28"/>
        <v>39909.560037796706</v>
      </c>
      <c r="T26">
        <f t="shared" si="74"/>
        <v>0.88365222262414267</v>
      </c>
      <c r="U26">
        <f t="shared" si="2"/>
        <v>54.006116207951074</v>
      </c>
      <c r="V26">
        <f t="shared" si="112"/>
        <v>0.6679888902549046</v>
      </c>
      <c r="W26">
        <f t="shared" si="75"/>
        <v>49.443118786041545</v>
      </c>
      <c r="X26">
        <f t="shared" si="29"/>
        <v>54.674105098205978</v>
      </c>
      <c r="Y26">
        <f t="shared" si="3"/>
        <v>1.1057980653445594</v>
      </c>
      <c r="Z26">
        <f t="shared" si="30"/>
        <v>49.443118786041545</v>
      </c>
      <c r="AE26">
        <f t="shared" si="113"/>
        <v>0.79650610327271643</v>
      </c>
      <c r="AF26">
        <f t="shared" si="114"/>
        <v>0.89916160318491767</v>
      </c>
      <c r="AG26">
        <f t="shared" si="31"/>
        <v>1.3985882095183726</v>
      </c>
      <c r="AH26">
        <f t="shared" si="4"/>
        <v>0</v>
      </c>
      <c r="AI26">
        <f t="shared" si="5"/>
        <v>1.3985882095183726</v>
      </c>
      <c r="AJ26">
        <f t="shared" si="76"/>
        <v>1.3985882095183726</v>
      </c>
      <c r="AK26">
        <f t="shared" si="6"/>
        <v>0</v>
      </c>
      <c r="AL26">
        <f t="shared" si="7"/>
        <v>30</v>
      </c>
      <c r="AM26">
        <f t="shared" si="77"/>
        <v>30</v>
      </c>
      <c r="AO26">
        <f t="shared" si="78"/>
        <v>0.67936276710149701</v>
      </c>
      <c r="AQ26">
        <f t="shared" si="32"/>
        <v>0.96653079939475561</v>
      </c>
      <c r="AS26">
        <f t="shared" si="8"/>
        <v>4.1174986053481906</v>
      </c>
      <c r="AT26">
        <f t="shared" si="8"/>
        <v>5.2931574194938769</v>
      </c>
      <c r="AU26">
        <f t="shared" si="79"/>
        <v>9.4106560248420674</v>
      </c>
      <c r="AV26">
        <f t="shared" si="33"/>
        <v>0.43753576737677985</v>
      </c>
      <c r="AW26">
        <f t="shared" si="80"/>
        <v>0.5624642326232201</v>
      </c>
      <c r="AX26">
        <f t="shared" si="9"/>
        <v>-57.857121312628216</v>
      </c>
      <c r="AY26">
        <f t="shared" si="81"/>
        <v>0.13</v>
      </c>
      <c r="AZ26">
        <f t="shared" si="82"/>
        <v>9.0413521357670419</v>
      </c>
      <c r="BA26">
        <f t="shared" si="83"/>
        <v>11.622906217267591</v>
      </c>
      <c r="BB26">
        <f t="shared" si="10"/>
        <v>51.724554029367404</v>
      </c>
      <c r="BC26">
        <f t="shared" si="84"/>
        <v>6.470543014318912E-3</v>
      </c>
      <c r="BD26">
        <f t="shared" si="85"/>
        <v>2.08189602167334E-3</v>
      </c>
      <c r="BE26">
        <f t="shared" si="86"/>
        <v>0.93669262070375781</v>
      </c>
      <c r="BF26">
        <f t="shared" si="87"/>
        <v>2.222603205851206E-3</v>
      </c>
      <c r="BG26">
        <f t="shared" si="34"/>
        <v>3.5886158372173675E-2</v>
      </c>
      <c r="BH26">
        <f t="shared" si="35"/>
        <v>277.32208719197268</v>
      </c>
      <c r="BI26">
        <f t="shared" si="88"/>
        <v>1.2940245306653826E-4</v>
      </c>
      <c r="BJ26">
        <f t="shared" si="89"/>
        <v>0.16227566385066267</v>
      </c>
      <c r="BK26">
        <f t="shared" si="90"/>
        <v>1.1540672199536597</v>
      </c>
      <c r="BL26">
        <f t="shared" si="91"/>
        <v>0.37498262457797987</v>
      </c>
      <c r="BM26">
        <f t="shared" si="36"/>
        <v>3.6826560181448881E-4</v>
      </c>
      <c r="BN26">
        <f t="shared" si="92"/>
        <v>1.0631567548220329</v>
      </c>
      <c r="BO26">
        <f t="shared" si="93"/>
        <v>0.98052529081785766</v>
      </c>
      <c r="BP26">
        <f t="shared" si="94"/>
        <v>1.0842726493421218</v>
      </c>
      <c r="BQ26">
        <f t="shared" si="37"/>
        <v>0.40658340380842845</v>
      </c>
      <c r="BR26">
        <f t="shared" si="38"/>
        <v>0.40658340380842845</v>
      </c>
      <c r="BS26">
        <f t="shared" si="39"/>
        <v>0.40658340380842845</v>
      </c>
      <c r="BT26">
        <f t="shared" si="11"/>
        <v>203.58197264559098</v>
      </c>
      <c r="BU26">
        <f t="shared" si="12"/>
        <v>6.3993206316809124</v>
      </c>
      <c r="BV26">
        <f t="shared" si="13"/>
        <v>1583225.3543037055</v>
      </c>
      <c r="BW26">
        <f t="shared" si="14"/>
        <v>9.1297600875037244E-2</v>
      </c>
      <c r="BX26">
        <f t="shared" si="15"/>
        <v>1144530.3313837156</v>
      </c>
      <c r="BY26">
        <f t="shared" si="95"/>
        <v>1.6187778227438283E-4</v>
      </c>
      <c r="BZ26">
        <f t="shared" si="96"/>
        <v>4.4080963707623622E-6</v>
      </c>
      <c r="CA26">
        <f t="shared" si="97"/>
        <v>-3.9385065987441688</v>
      </c>
      <c r="CB26">
        <f t="shared" si="98"/>
        <v>14.98626899225833</v>
      </c>
      <c r="CC26">
        <f t="shared" si="99"/>
        <v>4.4525925243480945E-3</v>
      </c>
      <c r="CD26">
        <f t="shared" si="16"/>
        <v>20.820180234868065</v>
      </c>
      <c r="CE26" s="20">
        <f t="shared" si="17"/>
        <v>130262741491.32663</v>
      </c>
      <c r="CF26" s="33">
        <f t="shared" si="40"/>
        <v>0.15678750377547104</v>
      </c>
      <c r="CG26" s="33">
        <f t="shared" si="18"/>
        <v>31.357500755094208</v>
      </c>
      <c r="CH26">
        <f t="shared" si="100"/>
        <v>1800</v>
      </c>
      <c r="CI26" s="6">
        <f t="shared" si="19"/>
        <v>584.6274320684912</v>
      </c>
      <c r="CJ26" s="20"/>
      <c r="CK26" s="20"/>
      <c r="CL26" s="20"/>
      <c r="CM26" s="20"/>
      <c r="CN26" s="20"/>
      <c r="CO26" s="20"/>
      <c r="CP26" s="20"/>
      <c r="CQ26" s="25">
        <f t="shared" si="20"/>
        <v>0.67936276710149701</v>
      </c>
      <c r="CR26" s="26">
        <v>0.8</v>
      </c>
      <c r="CS26" s="26">
        <f t="shared" si="101"/>
        <v>0.12610671364321538</v>
      </c>
      <c r="CT26" s="26">
        <f t="shared" si="41"/>
        <v>-4.4388471526148068E-2</v>
      </c>
      <c r="CU26" s="26">
        <f t="shared" si="102"/>
        <v>3.1555494755008307E-3</v>
      </c>
      <c r="CV26" s="26">
        <f t="shared" si="103"/>
        <v>-1.1756348756533021E-6</v>
      </c>
      <c r="CW26" s="26">
        <f t="shared" si="42"/>
        <v>1.6415705117712885E-3</v>
      </c>
      <c r="CX26" s="26">
        <f t="shared" si="43"/>
        <v>0.98859949075587039</v>
      </c>
      <c r="CY26" s="26">
        <f t="shared" si="44"/>
        <v>0.96039110935620531</v>
      </c>
      <c r="CZ26" s="26">
        <f t="shared" si="45"/>
        <v>0.16039110935620526</v>
      </c>
      <c r="DA26" s="26">
        <v>0.85</v>
      </c>
      <c r="DB26" s="26">
        <f t="shared" si="46"/>
        <v>0.11868867166420273</v>
      </c>
      <c r="DC26" s="26">
        <f t="shared" si="47"/>
        <v>-4.1777384965786424E-2</v>
      </c>
      <c r="DD26" s="26">
        <f t="shared" si="48"/>
        <v>2.7952272170526397E-3</v>
      </c>
      <c r="DE26" s="26">
        <f t="shared" si="49"/>
        <v>-8.6821596496903428E-7</v>
      </c>
      <c r="DF26" s="26">
        <f t="shared" si="50"/>
        <v>1.4522424903029604E-3</v>
      </c>
      <c r="DG26" s="26">
        <f t="shared" si="104"/>
        <v>0.98989467781000495</v>
      </c>
      <c r="DH26" s="26">
        <f t="shared" si="105"/>
        <v>0.96245627757927166</v>
      </c>
      <c r="DI26" s="26">
        <f t="shared" si="106"/>
        <v>0.11245627757927168</v>
      </c>
      <c r="DJ26" s="26">
        <f t="shared" si="107"/>
        <v>-0.95869663553867301</v>
      </c>
      <c r="DK26" s="26">
        <f t="shared" si="108"/>
        <v>0.96730121230276844</v>
      </c>
      <c r="DL26" s="26">
        <f t="shared" si="51"/>
        <v>0.85</v>
      </c>
      <c r="DM26" s="26">
        <f t="shared" si="52"/>
        <v>0.11868867166420273</v>
      </c>
      <c r="DN26" s="26">
        <f t="shared" si="53"/>
        <v>-4.1777384965786424E-2</v>
      </c>
      <c r="DO26" s="26">
        <f t="shared" si="54"/>
        <v>2.7952272170526397E-3</v>
      </c>
      <c r="DP26" s="26">
        <f t="shared" si="55"/>
        <v>-8.6821596496903428E-7</v>
      </c>
      <c r="DQ26" s="26">
        <f t="shared" si="56"/>
        <v>1.4522424903029604E-3</v>
      </c>
      <c r="DR26" s="26">
        <f t="shared" si="57"/>
        <v>0.98989467781000495</v>
      </c>
      <c r="DS26" s="26">
        <f t="shared" si="58"/>
        <v>0.96245627757927166</v>
      </c>
      <c r="DT26" s="26">
        <f t="shared" si="59"/>
        <v>0.11245627757927168</v>
      </c>
      <c r="DU26" s="26">
        <f t="shared" si="60"/>
        <v>0.96730121230276844</v>
      </c>
      <c r="DV26" s="26">
        <f t="shared" si="61"/>
        <v>0.10429571433535521</v>
      </c>
      <c r="DW26" s="26">
        <f t="shared" si="62"/>
        <v>-3.6711188582490346E-2</v>
      </c>
      <c r="DX26" s="26">
        <f t="shared" si="63"/>
        <v>2.1583978695951952E-3</v>
      </c>
      <c r="DY26" s="26">
        <f t="shared" si="64"/>
        <v>-4.548976944644643E-7</v>
      </c>
      <c r="DZ26" s="26">
        <f t="shared" si="65"/>
        <v>1.1188130946400826E-3</v>
      </c>
      <c r="EA26" s="26">
        <f t="shared" si="66"/>
        <v>0.99218792735937567</v>
      </c>
      <c r="EB26" s="26">
        <f t="shared" si="67"/>
        <v>0.96655773703027281</v>
      </c>
      <c r="EC26" s="26">
        <f t="shared" si="68"/>
        <v>-7.4347527249563061E-4</v>
      </c>
      <c r="ED26" s="26">
        <f t="shared" si="69"/>
        <v>-0.96503480765045468</v>
      </c>
      <c r="EE26" s="26">
        <f t="shared" si="70"/>
        <v>0.96653079939475561</v>
      </c>
      <c r="EI26">
        <f t="shared" si="21"/>
        <v>453.13496565669851</v>
      </c>
      <c r="ES26">
        <f t="shared" si="109"/>
        <v>1.2089798440743909</v>
      </c>
      <c r="ET26">
        <f t="shared" si="71"/>
        <v>1.8039736488241757E-2</v>
      </c>
      <c r="EU26">
        <f t="shared" si="110"/>
        <v>1.0262212205846133</v>
      </c>
      <c r="EV26">
        <f t="shared" si="111"/>
        <v>1.407312855766597E-2</v>
      </c>
      <c r="EX26" s="30">
        <v>982.9</v>
      </c>
      <c r="EY26" s="30">
        <v>5809.9</v>
      </c>
      <c r="FA26" s="37">
        <v>2966.7</v>
      </c>
      <c r="FB26" s="37">
        <v>6979.3</v>
      </c>
    </row>
    <row r="27" spans="3:158">
      <c r="C27" s="6">
        <f t="shared" si="72"/>
        <v>584.6274320684912</v>
      </c>
      <c r="D27">
        <f>Sheet2!D27</f>
        <v>354</v>
      </c>
      <c r="E27" s="6">
        <f t="shared" si="22"/>
        <v>616.32583975029377</v>
      </c>
      <c r="F27" s="6">
        <f t="shared" si="23"/>
        <v>-262.32583975029377</v>
      </c>
      <c r="G27" s="6">
        <f t="shared" si="0"/>
        <v>469.3137160342456</v>
      </c>
      <c r="I27" s="6">
        <f t="shared" si="1"/>
        <v>469.3137160342456</v>
      </c>
      <c r="M27">
        <f t="shared" si="24"/>
        <v>57.904788862381238</v>
      </c>
      <c r="O27">
        <f t="shared" si="25"/>
        <v>1.1069237670436196</v>
      </c>
      <c r="P27">
        <f t="shared" si="26"/>
        <v>3.9586671956666888E-2</v>
      </c>
      <c r="Q27">
        <f t="shared" si="27"/>
        <v>5534.618835218098</v>
      </c>
      <c r="R27">
        <f t="shared" si="73"/>
        <v>31076.884759749621</v>
      </c>
      <c r="S27">
        <f t="shared" si="28"/>
        <v>38022.050538757889</v>
      </c>
      <c r="T27">
        <f t="shared" si="74"/>
        <v>0.88338230984429933</v>
      </c>
      <c r="U27">
        <f t="shared" si="2"/>
        <v>54.006116207951074</v>
      </c>
      <c r="V27">
        <f t="shared" si="112"/>
        <v>0.69617962011499945</v>
      </c>
      <c r="W27">
        <f t="shared" si="75"/>
        <v>49.418304545185961</v>
      </c>
      <c r="X27">
        <f t="shared" si="29"/>
        <v>54.70229582806607</v>
      </c>
      <c r="Y27">
        <f t="shared" si="3"/>
        <v>1.1069237670436196</v>
      </c>
      <c r="Z27">
        <f t="shared" si="30"/>
        <v>49.418304545185961</v>
      </c>
      <c r="AE27">
        <f t="shared" si="113"/>
        <v>0.79034843053973203</v>
      </c>
      <c r="AF27">
        <f t="shared" si="114"/>
        <v>0.89569613680946203</v>
      </c>
      <c r="AG27">
        <f t="shared" si="31"/>
        <v>1.3847679950876903</v>
      </c>
      <c r="AH27">
        <f t="shared" si="4"/>
        <v>0</v>
      </c>
      <c r="AI27">
        <f t="shared" si="5"/>
        <v>1.3847679950876903</v>
      </c>
      <c r="AJ27">
        <f t="shared" si="76"/>
        <v>1.3847679950876903</v>
      </c>
      <c r="AK27">
        <f t="shared" si="6"/>
        <v>0</v>
      </c>
      <c r="AL27">
        <f t="shared" si="7"/>
        <v>30</v>
      </c>
      <c r="AM27">
        <f t="shared" si="77"/>
        <v>30</v>
      </c>
      <c r="AO27">
        <f t="shared" si="78"/>
        <v>0.70361876466903384</v>
      </c>
      <c r="AQ27">
        <f t="shared" si="32"/>
        <v>0.96542133243670747</v>
      </c>
      <c r="AS27">
        <f t="shared" si="8"/>
        <v>4.1216902162048035</v>
      </c>
      <c r="AT27">
        <f t="shared" si="8"/>
        <v>5.042819282472558</v>
      </c>
      <c r="AU27">
        <f t="shared" si="79"/>
        <v>9.1645094986773614</v>
      </c>
      <c r="AV27">
        <f t="shared" si="33"/>
        <v>0.44974476995191648</v>
      </c>
      <c r="AW27">
        <f t="shared" si="80"/>
        <v>0.55025523004808352</v>
      </c>
      <c r="AX27">
        <f t="shared" si="9"/>
        <v>-54.814771137386685</v>
      </c>
      <c r="AY27">
        <f t="shared" si="81"/>
        <v>0.13</v>
      </c>
      <c r="AZ27">
        <f t="shared" si="82"/>
        <v>9.0494204516215326</v>
      </c>
      <c r="BA27">
        <f t="shared" si="83"/>
        <v>11.071815094017014</v>
      </c>
      <c r="BB27">
        <f t="shared" si="10"/>
        <v>51.711572782902273</v>
      </c>
      <c r="BC27">
        <f t="shared" si="84"/>
        <v>6.4074081226682001E-3</v>
      </c>
      <c r="BD27">
        <f t="shared" si="85"/>
        <v>2.0803638788672797E-3</v>
      </c>
      <c r="BE27">
        <f t="shared" si="86"/>
        <v>0.93729518263721279</v>
      </c>
      <c r="BF27">
        <f t="shared" si="87"/>
        <v>2.2195397110800047E-3</v>
      </c>
      <c r="BG27">
        <f t="shared" si="34"/>
        <v>3.5868675102335282E-2</v>
      </c>
      <c r="BH27">
        <f t="shared" si="35"/>
        <v>269.61577834947445</v>
      </c>
      <c r="BI27">
        <f t="shared" si="88"/>
        <v>1.3303626116362711E-4</v>
      </c>
      <c r="BJ27">
        <f t="shared" si="89"/>
        <v>0.16705327236156239</v>
      </c>
      <c r="BK27">
        <f t="shared" si="90"/>
        <v>1.158742760013977</v>
      </c>
      <c r="BL27">
        <f t="shared" si="91"/>
        <v>0.37969421198344222</v>
      </c>
      <c r="BM27">
        <f t="shared" si="36"/>
        <v>3.496876972651536E-4</v>
      </c>
      <c r="BN27">
        <f t="shared" si="92"/>
        <v>1.0644251860159191</v>
      </c>
      <c r="BO27">
        <f t="shared" si="93"/>
        <v>0.98149791003465992</v>
      </c>
      <c r="BP27">
        <f t="shared" si="94"/>
        <v>1.0844905273189331</v>
      </c>
      <c r="BQ27">
        <f t="shared" si="37"/>
        <v>0.41177477617387004</v>
      </c>
      <c r="BR27">
        <f t="shared" si="38"/>
        <v>0.41177477617387004</v>
      </c>
      <c r="BS27">
        <f t="shared" si="39"/>
        <v>0.41177477617387004</v>
      </c>
      <c r="BT27">
        <f t="shared" si="11"/>
        <v>203.68694234532234</v>
      </c>
      <c r="BU27">
        <f t="shared" si="12"/>
        <v>6.3215645919789063</v>
      </c>
      <c r="BV27">
        <f t="shared" si="13"/>
        <v>1583430.5409461411</v>
      </c>
      <c r="BW27">
        <f t="shared" si="14"/>
        <v>9.3191186512086813E-2</v>
      </c>
      <c r="BX27">
        <f t="shared" si="15"/>
        <v>1121419.5205990958</v>
      </c>
      <c r="BY27">
        <f t="shared" si="95"/>
        <v>1.6187778227438283E-4</v>
      </c>
      <c r="BZ27">
        <f t="shared" si="96"/>
        <v>4.4989407686649716E-6</v>
      </c>
      <c r="CA27">
        <f t="shared" si="97"/>
        <v>-3.9370328708988382</v>
      </c>
      <c r="CB27">
        <f t="shared" si="98"/>
        <v>14.982868883552976</v>
      </c>
      <c r="CC27">
        <f t="shared" si="99"/>
        <v>4.4546136347942975E-3</v>
      </c>
      <c r="CD27">
        <f t="shared" si="16"/>
        <v>21.086597175516651</v>
      </c>
      <c r="CE27" s="20">
        <f t="shared" si="17"/>
        <v>128708683624.40768</v>
      </c>
      <c r="CF27" s="33">
        <f t="shared" si="40"/>
        <v>0.15849203840901277</v>
      </c>
      <c r="CG27" s="33">
        <f t="shared" si="18"/>
        <v>31.698407681802554</v>
      </c>
      <c r="CH27">
        <f t="shared" si="100"/>
        <v>2000</v>
      </c>
      <c r="CI27" s="6">
        <f t="shared" si="19"/>
        <v>616.32583975029377</v>
      </c>
      <c r="CJ27" s="20"/>
      <c r="CK27" s="20"/>
      <c r="CL27" s="20"/>
      <c r="CM27" s="20"/>
      <c r="CN27" s="20"/>
      <c r="CO27" s="20"/>
      <c r="CP27" s="20"/>
      <c r="CQ27" s="25">
        <f t="shared" si="20"/>
        <v>0.70361876466903384</v>
      </c>
      <c r="CR27" s="26">
        <v>0.8</v>
      </c>
      <c r="CS27" s="26">
        <f t="shared" si="101"/>
        <v>0.13060923319168941</v>
      </c>
      <c r="CT27" s="26">
        <f t="shared" si="41"/>
        <v>-4.5973319429954473E-2</v>
      </c>
      <c r="CU27" s="26">
        <f t="shared" si="102"/>
        <v>3.3849038521790143E-3</v>
      </c>
      <c r="CV27" s="26">
        <f t="shared" si="103"/>
        <v>-1.4010409183333674E-6</v>
      </c>
      <c r="CW27" s="26">
        <f t="shared" si="42"/>
        <v>1.762335412431894E-3</v>
      </c>
      <c r="CX27" s="26">
        <f t="shared" si="43"/>
        <v>0.98777595369594229</v>
      </c>
      <c r="CY27" s="26">
        <f t="shared" si="44"/>
        <v>0.95915377800588986</v>
      </c>
      <c r="CZ27" s="26">
        <f t="shared" si="45"/>
        <v>0.15915377800588981</v>
      </c>
      <c r="DA27" s="26">
        <v>0.85</v>
      </c>
      <c r="DB27" s="26">
        <f t="shared" si="46"/>
        <v>0.12292633712159003</v>
      </c>
      <c r="DC27" s="26">
        <f t="shared" si="47"/>
        <v>-4.326900652231009E-2</v>
      </c>
      <c r="DD27" s="26">
        <f t="shared" si="48"/>
        <v>2.9983923396464623E-3</v>
      </c>
      <c r="DE27" s="26">
        <f t="shared" si="49"/>
        <v>-1.0346801698919883E-6</v>
      </c>
      <c r="DF27" s="26">
        <f t="shared" si="50"/>
        <v>1.5589340684710414E-3</v>
      </c>
      <c r="DG27" s="26">
        <f t="shared" si="104"/>
        <v>0.9891641873672562</v>
      </c>
      <c r="DH27" s="26">
        <f t="shared" si="105"/>
        <v>0.96127246224850449</v>
      </c>
      <c r="DI27" s="26">
        <f t="shared" si="106"/>
        <v>0.11127246224850451</v>
      </c>
      <c r="DJ27" s="26">
        <f t="shared" si="107"/>
        <v>-0.95762631514770724</v>
      </c>
      <c r="DK27" s="26">
        <f t="shared" si="108"/>
        <v>0.96619612001925981</v>
      </c>
      <c r="DL27" s="26">
        <f t="shared" si="51"/>
        <v>0.85</v>
      </c>
      <c r="DM27" s="26">
        <f t="shared" si="52"/>
        <v>0.12292633712159003</v>
      </c>
      <c r="DN27" s="26">
        <f t="shared" si="53"/>
        <v>-4.326900652231009E-2</v>
      </c>
      <c r="DO27" s="26">
        <f t="shared" si="54"/>
        <v>2.9983923396464623E-3</v>
      </c>
      <c r="DP27" s="26">
        <f t="shared" si="55"/>
        <v>-1.0346801698919883E-6</v>
      </c>
      <c r="DQ27" s="26">
        <f t="shared" si="56"/>
        <v>1.5589340684710414E-3</v>
      </c>
      <c r="DR27" s="26">
        <f t="shared" si="57"/>
        <v>0.9891641873672562</v>
      </c>
      <c r="DS27" s="26">
        <f t="shared" si="58"/>
        <v>0.96127246224850449</v>
      </c>
      <c r="DT27" s="26">
        <f t="shared" si="59"/>
        <v>0.11127246224850451</v>
      </c>
      <c r="DU27" s="26">
        <f t="shared" si="60"/>
        <v>0.96619612001925981</v>
      </c>
      <c r="DV27" s="26">
        <f t="shared" si="61"/>
        <v>0.10814304092969108</v>
      </c>
      <c r="DW27" s="26">
        <f t="shared" si="62"/>
        <v>-3.8065414238291961E-2</v>
      </c>
      <c r="DX27" s="26">
        <f t="shared" si="63"/>
        <v>2.3205756604715742E-3</v>
      </c>
      <c r="DY27" s="26">
        <f t="shared" si="64"/>
        <v>-5.4522317636925934E-7</v>
      </c>
      <c r="DZ27" s="26">
        <f t="shared" si="65"/>
        <v>1.203581847136468E-3</v>
      </c>
      <c r="EA27" s="26">
        <f t="shared" si="66"/>
        <v>0.99160341452763168</v>
      </c>
      <c r="EB27" s="26">
        <f t="shared" si="67"/>
        <v>0.96544918251464007</v>
      </c>
      <c r="EC27" s="26">
        <f t="shared" si="68"/>
        <v>-7.4693750461973796E-4</v>
      </c>
      <c r="ED27" s="26">
        <f t="shared" si="69"/>
        <v>-0.96405456339296636</v>
      </c>
      <c r="EE27" s="26">
        <f t="shared" si="70"/>
        <v>0.96542133243670747</v>
      </c>
      <c r="EI27">
        <f t="shared" si="21"/>
        <v>469.3137160342456</v>
      </c>
      <c r="ES27">
        <f t="shared" si="109"/>
        <v>1.2535774609157446</v>
      </c>
      <c r="ET27">
        <f t="shared" si="71"/>
        <v>1.870519775276561E-2</v>
      </c>
      <c r="EU27">
        <f t="shared" si="110"/>
        <v>1.0275182500144204</v>
      </c>
      <c r="EV27">
        <f t="shared" si="111"/>
        <v>1.4090915426172112E-2</v>
      </c>
      <c r="EX27" s="30">
        <v>1126.0999999999999</v>
      </c>
      <c r="EY27" s="30">
        <v>6364.5</v>
      </c>
      <c r="FA27" s="37">
        <v>3385.2</v>
      </c>
      <c r="FB27" s="37">
        <v>8017.3</v>
      </c>
    </row>
    <row r="28" spans="3:158">
      <c r="C28" s="6">
        <f t="shared" si="72"/>
        <v>616.32583975029377</v>
      </c>
      <c r="D28">
        <f>Sheet2!D28</f>
        <v>355</v>
      </c>
      <c r="E28" s="6">
        <f t="shared" si="22"/>
        <v>648.36575324625562</v>
      </c>
      <c r="F28" s="6">
        <f t="shared" si="23"/>
        <v>-293.36575324625562</v>
      </c>
      <c r="G28" s="6">
        <f t="shared" si="0"/>
        <v>485.66291987514688</v>
      </c>
      <c r="I28" s="6">
        <f t="shared" si="1"/>
        <v>485.66291987514688</v>
      </c>
      <c r="M28">
        <f t="shared" si="24"/>
        <v>60.306925707160318</v>
      </c>
      <c r="O28">
        <f t="shared" si="25"/>
        <v>1.1080687250679382</v>
      </c>
      <c r="P28">
        <f t="shared" si="26"/>
        <v>3.8209880659454666E-2</v>
      </c>
      <c r="Q28">
        <f t="shared" si="27"/>
        <v>5540.3436253396912</v>
      </c>
      <c r="R28">
        <f t="shared" si="73"/>
        <v>31109.029456282369</v>
      </c>
      <c r="S28">
        <f t="shared" si="28"/>
        <v>36240.748653272363</v>
      </c>
      <c r="T28">
        <f t="shared" si="74"/>
        <v>0.88310777991918166</v>
      </c>
      <c r="U28">
        <f t="shared" si="2"/>
        <v>54.006116207951074</v>
      </c>
      <c r="V28">
        <f t="shared" si="112"/>
        <v>0.7248347828927687</v>
      </c>
      <c r="W28">
        <f t="shared" si="75"/>
        <v>49.393101486090735</v>
      </c>
      <c r="X28">
        <f t="shared" si="29"/>
        <v>54.730950990843844</v>
      </c>
      <c r="Y28">
        <f t="shared" si="3"/>
        <v>1.1080687250679382</v>
      </c>
      <c r="Z28">
        <f t="shared" si="30"/>
        <v>49.393101486090735</v>
      </c>
      <c r="AE28">
        <f t="shared" si="113"/>
        <v>0.78422692395197025</v>
      </c>
      <c r="AF28">
        <f t="shared" si="114"/>
        <v>0.89222500710577068</v>
      </c>
      <c r="AG28">
        <f t="shared" si="31"/>
        <v>1.3710594871295927</v>
      </c>
      <c r="AH28">
        <f t="shared" si="4"/>
        <v>0</v>
      </c>
      <c r="AI28">
        <f t="shared" si="5"/>
        <v>1.3710594871295927</v>
      </c>
      <c r="AJ28">
        <f t="shared" si="76"/>
        <v>1.3710594871295927</v>
      </c>
      <c r="AK28">
        <f t="shared" si="6"/>
        <v>0</v>
      </c>
      <c r="AL28">
        <f t="shared" si="7"/>
        <v>30</v>
      </c>
      <c r="AM28">
        <f t="shared" si="77"/>
        <v>30</v>
      </c>
      <c r="AO28">
        <f t="shared" si="78"/>
        <v>0.72813031465539257</v>
      </c>
      <c r="AQ28">
        <f t="shared" si="32"/>
        <v>0.96430691172062233</v>
      </c>
      <c r="AS28">
        <f t="shared" si="8"/>
        <v>4.1259535290248026</v>
      </c>
      <c r="AT28">
        <f t="shared" si="8"/>
        <v>4.8065673347541011</v>
      </c>
      <c r="AU28">
        <f t="shared" si="79"/>
        <v>8.9325208637789046</v>
      </c>
      <c r="AV28">
        <f t="shared" si="33"/>
        <v>0.46190247881260665</v>
      </c>
      <c r="AW28">
        <f t="shared" si="80"/>
        <v>0.53809752118739329</v>
      </c>
      <c r="AX28">
        <f t="shared" si="9"/>
        <v>-52.021218744519956</v>
      </c>
      <c r="AY28">
        <f t="shared" si="81"/>
        <v>0.13</v>
      </c>
      <c r="AZ28">
        <f t="shared" si="82"/>
        <v>9.0576256102267063</v>
      </c>
      <c r="BA28">
        <f t="shared" si="83"/>
        <v>10.551763872832064</v>
      </c>
      <c r="BB28">
        <f t="shared" si="10"/>
        <v>51.698384794698633</v>
      </c>
      <c r="BC28">
        <f t="shared" si="84"/>
        <v>6.3447871052027373E-3</v>
      </c>
      <c r="BD28">
        <f t="shared" si="85"/>
        <v>2.0788397322395315E-3</v>
      </c>
      <c r="BE28">
        <f t="shared" si="86"/>
        <v>0.93789314883116448</v>
      </c>
      <c r="BF28">
        <f t="shared" si="87"/>
        <v>2.2164995392388301E-3</v>
      </c>
      <c r="BG28">
        <f t="shared" si="34"/>
        <v>3.5852022449741179E-2</v>
      </c>
      <c r="BH28">
        <f t="shared" si="35"/>
        <v>262.19271457580686</v>
      </c>
      <c r="BI28">
        <f t="shared" si="88"/>
        <v>1.3673920157447934E-4</v>
      </c>
      <c r="BJ28">
        <f t="shared" si="89"/>
        <v>0.17194159215126376</v>
      </c>
      <c r="BK28">
        <f t="shared" si="90"/>
        <v>1.1635268702335635</v>
      </c>
      <c r="BL28">
        <f t="shared" si="91"/>
        <v>0.38441671515365289</v>
      </c>
      <c r="BM28">
        <f t="shared" si="36"/>
        <v>3.3220244058817296E-4</v>
      </c>
      <c r="BN28">
        <f t="shared" si="92"/>
        <v>1.0656204786592056</v>
      </c>
      <c r="BO28">
        <f t="shared" si="93"/>
        <v>0.98241427685405314</v>
      </c>
      <c r="BP28">
        <f t="shared" si="94"/>
        <v>1.0846956358081445</v>
      </c>
      <c r="BQ28">
        <f t="shared" si="37"/>
        <v>0.41697513325886992</v>
      </c>
      <c r="BR28">
        <f t="shared" si="38"/>
        <v>0.41697513325886992</v>
      </c>
      <c r="BS28">
        <f t="shared" si="39"/>
        <v>0.41697513325886992</v>
      </c>
      <c r="BT28">
        <f t="shared" si="11"/>
        <v>203.7936413860163</v>
      </c>
      <c r="BU28">
        <f t="shared" si="12"/>
        <v>6.2424871456879378</v>
      </c>
      <c r="BV28">
        <f t="shared" si="13"/>
        <v>1583638.8033484847</v>
      </c>
      <c r="BW28">
        <f t="shared" si="14"/>
        <v>9.5117878208443488E-2</v>
      </c>
      <c r="BX28">
        <f t="shared" si="15"/>
        <v>1098848.7442071841</v>
      </c>
      <c r="BY28">
        <f t="shared" si="95"/>
        <v>1.6187778227438283E-4</v>
      </c>
      <c r="BZ28">
        <f t="shared" si="96"/>
        <v>4.591350744674233E-6</v>
      </c>
      <c r="CA28">
        <f t="shared" si="97"/>
        <v>-3.9355419506875844</v>
      </c>
      <c r="CB28">
        <f t="shared" si="98"/>
        <v>14.979419281499684</v>
      </c>
      <c r="CC28">
        <f t="shared" si="99"/>
        <v>4.4566655719809603E-3</v>
      </c>
      <c r="CD28">
        <f t="shared" si="16"/>
        <v>21.352893503541441</v>
      </c>
      <c r="CE28" s="20">
        <f t="shared" si="17"/>
        <v>127195531550.54544</v>
      </c>
      <c r="CF28" s="33">
        <f t="shared" si="40"/>
        <v>0.16019956747980954</v>
      </c>
      <c r="CG28" s="33">
        <f t="shared" si="18"/>
        <v>32.039913495961905</v>
      </c>
      <c r="CH28">
        <f t="shared" si="100"/>
        <v>2200</v>
      </c>
      <c r="CI28" s="6">
        <f t="shared" si="19"/>
        <v>648.36575324625562</v>
      </c>
      <c r="CJ28" s="20"/>
      <c r="CK28" s="20"/>
      <c r="CL28" s="20"/>
      <c r="CM28" s="20"/>
      <c r="CN28" s="20"/>
      <c r="CO28" s="20"/>
      <c r="CP28" s="20"/>
      <c r="CQ28" s="25">
        <f t="shared" si="20"/>
        <v>0.72813031465539257</v>
      </c>
      <c r="CR28" s="26">
        <v>0.8</v>
      </c>
      <c r="CS28" s="26">
        <f t="shared" si="101"/>
        <v>0.13515918965790727</v>
      </c>
      <c r="CT28" s="26">
        <f t="shared" si="41"/>
        <v>-4.7574864718156432E-2</v>
      </c>
      <c r="CU28" s="26">
        <f t="shared" si="102"/>
        <v>3.6248474674883315E-3</v>
      </c>
      <c r="CV28" s="26">
        <f t="shared" si="103"/>
        <v>-1.6626824675968127E-6</v>
      </c>
      <c r="CW28" s="26">
        <f t="shared" si="42"/>
        <v>1.8888864404629925E-3</v>
      </c>
      <c r="CX28" s="26">
        <f t="shared" si="43"/>
        <v>0.98691512838733242</v>
      </c>
      <c r="CY28" s="26">
        <f t="shared" si="44"/>
        <v>0.9579158160356982</v>
      </c>
      <c r="CZ28" s="26">
        <f t="shared" si="45"/>
        <v>0.15791581603569815</v>
      </c>
      <c r="DA28" s="26">
        <v>0.85</v>
      </c>
      <c r="DB28" s="26">
        <f t="shared" si="46"/>
        <v>0.12720864908979509</v>
      </c>
      <c r="DC28" s="26">
        <f t="shared" si="47"/>
        <v>-4.4776343264147235E-2</v>
      </c>
      <c r="DD28" s="26">
        <f t="shared" si="48"/>
        <v>3.2109375490554084E-3</v>
      </c>
      <c r="DE28" s="26">
        <f t="shared" si="49"/>
        <v>-1.2279045926053093E-6</v>
      </c>
      <c r="DF28" s="26">
        <f t="shared" si="50"/>
        <v>1.6707166968942986E-3</v>
      </c>
      <c r="DG28" s="26">
        <f t="shared" si="104"/>
        <v>0.98840054731374138</v>
      </c>
      <c r="DH28" s="26">
        <f t="shared" si="105"/>
        <v>0.96008715948711731</v>
      </c>
      <c r="DI28" s="26">
        <f t="shared" si="106"/>
        <v>0.11008715948711734</v>
      </c>
      <c r="DJ28" s="26">
        <f t="shared" si="107"/>
        <v>-0.95657313097161756</v>
      </c>
      <c r="DK28" s="26">
        <f t="shared" si="108"/>
        <v>0.9650849380175448</v>
      </c>
      <c r="DL28" s="26">
        <f t="shared" si="51"/>
        <v>0.85</v>
      </c>
      <c r="DM28" s="26">
        <f t="shared" si="52"/>
        <v>0.12720864908979509</v>
      </c>
      <c r="DN28" s="26">
        <f t="shared" si="53"/>
        <v>-4.4776343264147235E-2</v>
      </c>
      <c r="DO28" s="26">
        <f t="shared" si="54"/>
        <v>3.2109375490554084E-3</v>
      </c>
      <c r="DP28" s="26">
        <f t="shared" si="55"/>
        <v>-1.2279045926053093E-6</v>
      </c>
      <c r="DQ28" s="26">
        <f t="shared" si="56"/>
        <v>1.6707166968942986E-3</v>
      </c>
      <c r="DR28" s="26">
        <f t="shared" si="57"/>
        <v>0.98840054731374138</v>
      </c>
      <c r="DS28" s="26">
        <f t="shared" si="58"/>
        <v>0.96008715948711731</v>
      </c>
      <c r="DT28" s="26">
        <f t="shared" si="59"/>
        <v>0.11008715948711734</v>
      </c>
      <c r="DU28" s="26">
        <f t="shared" si="60"/>
        <v>0.9650849380175448</v>
      </c>
      <c r="DV28" s="26">
        <f t="shared" si="61"/>
        <v>0.11203920760429495</v>
      </c>
      <c r="DW28" s="26">
        <f t="shared" si="62"/>
        <v>-3.9436831179550783E-2</v>
      </c>
      <c r="DX28" s="26">
        <f t="shared" si="63"/>
        <v>2.4907987260397589E-3</v>
      </c>
      <c r="DY28" s="26">
        <f t="shared" si="64"/>
        <v>-6.5077605345056079E-7</v>
      </c>
      <c r="DZ28" s="26">
        <f t="shared" si="65"/>
        <v>1.2926615291171261E-3</v>
      </c>
      <c r="EA28" s="26">
        <f t="shared" si="66"/>
        <v>0.99099027572035825</v>
      </c>
      <c r="EB28" s="26">
        <f t="shared" si="67"/>
        <v>0.96433563332769534</v>
      </c>
      <c r="EC28" s="26">
        <f t="shared" si="68"/>
        <v>-7.4930468984946152E-4</v>
      </c>
      <c r="ED28" s="26">
        <f t="shared" si="69"/>
        <v>-0.9630840150434774</v>
      </c>
      <c r="EE28" s="26">
        <f t="shared" si="70"/>
        <v>0.96430691172062233</v>
      </c>
      <c r="EI28">
        <f t="shared" si="21"/>
        <v>485.66291987514688</v>
      </c>
      <c r="ES28">
        <f t="shared" si="109"/>
        <v>1.2987412244391863</v>
      </c>
      <c r="ET28">
        <f t="shared" si="71"/>
        <v>1.9379106748662833E-2</v>
      </c>
      <c r="EU28">
        <f t="shared" si="110"/>
        <v>1.0288483557125954</v>
      </c>
      <c r="EV28">
        <f t="shared" si="111"/>
        <v>1.4109155887497825E-2</v>
      </c>
      <c r="EX28" s="30">
        <v>1269.0999999999999</v>
      </c>
      <c r="EY28" s="30">
        <v>6957.3</v>
      </c>
      <c r="FA28" s="37">
        <v>3815.9</v>
      </c>
      <c r="FB28" s="37">
        <v>9017.2000000000007</v>
      </c>
    </row>
    <row r="29" spans="3:158">
      <c r="C29" s="6">
        <f t="shared" si="72"/>
        <v>648.36575324625562</v>
      </c>
      <c r="D29">
        <f>Sheet2!D29</f>
        <v>356</v>
      </c>
      <c r="E29" s="6">
        <f t="shared" si="22"/>
        <v>680.74803345782948</v>
      </c>
      <c r="F29" s="6">
        <f t="shared" si="23"/>
        <v>-324.74803345782948</v>
      </c>
      <c r="G29" s="6">
        <f t="shared" si="0"/>
        <v>502.18287662312781</v>
      </c>
      <c r="I29" s="6">
        <f t="shared" si="1"/>
        <v>502.18287662312781</v>
      </c>
      <c r="M29">
        <f t="shared" si="24"/>
        <v>62.749559822088223</v>
      </c>
      <c r="O29">
        <f t="shared" si="25"/>
        <v>1.1092329857704204</v>
      </c>
      <c r="P29">
        <f t="shared" si="26"/>
        <v>3.6910032232391345E-2</v>
      </c>
      <c r="Q29">
        <f t="shared" si="27"/>
        <v>5546.1649288521021</v>
      </c>
      <c r="R29">
        <f t="shared" si="73"/>
        <v>31141.716075504555</v>
      </c>
      <c r="S29">
        <f t="shared" si="28"/>
        <v>34557.098912480957</v>
      </c>
      <c r="T29">
        <f t="shared" si="74"/>
        <v>0.88282862173461851</v>
      </c>
      <c r="U29">
        <f t="shared" si="2"/>
        <v>54.006116207951074</v>
      </c>
      <c r="V29">
        <f t="shared" si="112"/>
        <v>0.75395463187988065</v>
      </c>
      <c r="W29">
        <f t="shared" si="75"/>
        <v>49.367510290723295</v>
      </c>
      <c r="X29">
        <f t="shared" si="29"/>
        <v>54.760070839830959</v>
      </c>
      <c r="Y29">
        <f t="shared" si="3"/>
        <v>1.1092329857704204</v>
      </c>
      <c r="Z29">
        <f t="shared" si="30"/>
        <v>49.367510290723295</v>
      </c>
      <c r="AE29">
        <f t="shared" si="113"/>
        <v>0.77814309268908255</v>
      </c>
      <c r="AF29">
        <f t="shared" si="114"/>
        <v>0.88874933579565807</v>
      </c>
      <c r="AG29">
        <f t="shared" si="31"/>
        <v>1.3574658389514687</v>
      </c>
      <c r="AH29">
        <f t="shared" si="4"/>
        <v>0</v>
      </c>
      <c r="AI29">
        <f t="shared" si="5"/>
        <v>1.3574658389514687</v>
      </c>
      <c r="AJ29">
        <f t="shared" si="76"/>
        <v>1.3574658389514687</v>
      </c>
      <c r="AK29">
        <f t="shared" si="6"/>
        <v>0</v>
      </c>
      <c r="AL29">
        <f t="shared" si="7"/>
        <v>30</v>
      </c>
      <c r="AM29">
        <f t="shared" si="77"/>
        <v>30</v>
      </c>
      <c r="AO29">
        <f t="shared" si="78"/>
        <v>0.75289786600169084</v>
      </c>
      <c r="AQ29">
        <f t="shared" si="32"/>
        <v>0.96318780724977426</v>
      </c>
      <c r="AS29">
        <f t="shared" si="8"/>
        <v>4.1302887164057269</v>
      </c>
      <c r="AT29">
        <f t="shared" si="8"/>
        <v>4.5832668746924279</v>
      </c>
      <c r="AU29">
        <f t="shared" si="79"/>
        <v>8.7135555910981548</v>
      </c>
      <c r="AV29">
        <f t="shared" si="33"/>
        <v>0.47400727214333332</v>
      </c>
      <c r="AW29">
        <f t="shared" si="80"/>
        <v>0.52599272785666673</v>
      </c>
      <c r="AX29">
        <f t="shared" si="9"/>
        <v>-49.450194361455679</v>
      </c>
      <c r="AY29">
        <f t="shared" si="81"/>
        <v>0.13</v>
      </c>
      <c r="AZ29">
        <f t="shared" si="82"/>
        <v>9.0659678840613243</v>
      </c>
      <c r="BA29">
        <f t="shared" si="83"/>
        <v>10.060253203365155</v>
      </c>
      <c r="BB29">
        <f t="shared" si="10"/>
        <v>51.684990263489922</v>
      </c>
      <c r="BC29">
        <f t="shared" si="84"/>
        <v>6.282694366993755E-3</v>
      </c>
      <c r="BD29">
        <f t="shared" si="85"/>
        <v>2.0773240363631271E-3</v>
      </c>
      <c r="BE29">
        <f t="shared" si="86"/>
        <v>0.93848637365465781</v>
      </c>
      <c r="BF29">
        <f t="shared" si="87"/>
        <v>2.2134834289320605E-3</v>
      </c>
      <c r="BG29">
        <f t="shared" si="34"/>
        <v>3.5836212245854503E-2</v>
      </c>
      <c r="BH29">
        <f t="shared" si="35"/>
        <v>255.03295111792906</v>
      </c>
      <c r="BI29">
        <f t="shared" si="88"/>
        <v>1.4051600818156074E-4</v>
      </c>
      <c r="BJ29">
        <f t="shared" si="89"/>
        <v>0.17694803182599286</v>
      </c>
      <c r="BK29">
        <f t="shared" si="90"/>
        <v>1.1684268143379011</v>
      </c>
      <c r="BL29">
        <f t="shared" si="91"/>
        <v>0.38915454826429946</v>
      </c>
      <c r="BM29">
        <f t="shared" si="36"/>
        <v>3.1572172506192313E-4</v>
      </c>
      <c r="BN29">
        <f t="shared" si="92"/>
        <v>1.0667484003692789</v>
      </c>
      <c r="BO29">
        <f t="shared" si="93"/>
        <v>0.98327884272431787</v>
      </c>
      <c r="BP29">
        <f t="shared" si="94"/>
        <v>1.0848889999643401</v>
      </c>
      <c r="BQ29">
        <f t="shared" si="37"/>
        <v>0.42218948869803036</v>
      </c>
      <c r="BR29">
        <f t="shared" si="38"/>
        <v>0.42218948869803036</v>
      </c>
      <c r="BS29">
        <f t="shared" si="39"/>
        <v>0.42218948869803036</v>
      </c>
      <c r="BT29">
        <f t="shared" si="11"/>
        <v>203.90207071081804</v>
      </c>
      <c r="BU29">
        <f t="shared" si="12"/>
        <v>6.1620848286863819</v>
      </c>
      <c r="BV29">
        <f t="shared" si="13"/>
        <v>1583850.1225029768</v>
      </c>
      <c r="BW29">
        <f t="shared" si="14"/>
        <v>9.7080356556264374E-2</v>
      </c>
      <c r="BX29">
        <f t="shared" si="15"/>
        <v>1076779.1939928874</v>
      </c>
      <c r="BY29">
        <f t="shared" si="95"/>
        <v>1.6187778227438283E-4</v>
      </c>
      <c r="BZ29">
        <f t="shared" si="96"/>
        <v>4.6854545742953181E-6</v>
      </c>
      <c r="CA29">
        <f t="shared" si="97"/>
        <v>-3.9340320665979358</v>
      </c>
      <c r="CB29">
        <f t="shared" si="98"/>
        <v>14.975915825080506</v>
      </c>
      <c r="CC29">
        <f t="shared" si="99"/>
        <v>4.4587509950191548E-3</v>
      </c>
      <c r="CD29">
        <f t="shared" si="16"/>
        <v>21.619295349180099</v>
      </c>
      <c r="CE29" s="20">
        <f t="shared" si="17"/>
        <v>125720506865.741</v>
      </c>
      <c r="CF29" s="33">
        <f t="shared" si="40"/>
        <v>0.16191140105786958</v>
      </c>
      <c r="CG29" s="33">
        <f t="shared" si="18"/>
        <v>32.382280211573914</v>
      </c>
      <c r="CH29">
        <f t="shared" si="100"/>
        <v>2400</v>
      </c>
      <c r="CI29" s="6">
        <f t="shared" si="19"/>
        <v>680.74803345782948</v>
      </c>
      <c r="CJ29" s="20"/>
      <c r="CK29" s="20"/>
      <c r="CL29" s="20"/>
      <c r="CM29" s="20"/>
      <c r="CN29" s="20"/>
      <c r="CO29" s="20"/>
      <c r="CP29" s="20"/>
      <c r="CQ29" s="25">
        <f t="shared" si="20"/>
        <v>0.75289786600169084</v>
      </c>
      <c r="CR29" s="26">
        <v>0.8</v>
      </c>
      <c r="CS29" s="26">
        <f t="shared" si="101"/>
        <v>0.13975666637656389</v>
      </c>
      <c r="CT29" s="26">
        <f t="shared" si="41"/>
        <v>-4.9193136723845142E-2</v>
      </c>
      <c r="CU29" s="26">
        <f t="shared" si="102"/>
        <v>3.8756419081340462E-3</v>
      </c>
      <c r="CV29" s="26">
        <f t="shared" si="103"/>
        <v>-1.9653689249179929E-6</v>
      </c>
      <c r="CW29" s="26">
        <f t="shared" si="42"/>
        <v>2.0213904144428061E-3</v>
      </c>
      <c r="CX29" s="26">
        <f t="shared" si="43"/>
        <v>0.9860161763304599</v>
      </c>
      <c r="CY29" s="26">
        <f t="shared" si="44"/>
        <v>0.95667759420053378</v>
      </c>
      <c r="CZ29" s="26">
        <f t="shared" si="45"/>
        <v>0.15667759420053373</v>
      </c>
      <c r="DA29" s="26">
        <v>0.85</v>
      </c>
      <c r="DB29" s="26">
        <f t="shared" si="46"/>
        <v>0.13153568600147189</v>
      </c>
      <c r="DC29" s="26">
        <f t="shared" si="47"/>
        <v>-4.6299422798913074E-2</v>
      </c>
      <c r="DD29" s="26">
        <f t="shared" si="48"/>
        <v>3.4330945622225457E-3</v>
      </c>
      <c r="DE29" s="26">
        <f t="shared" si="49"/>
        <v>-1.4514410154084586E-6</v>
      </c>
      <c r="DF29" s="26">
        <f t="shared" si="50"/>
        <v>1.7877348806641189E-3</v>
      </c>
      <c r="DG29" s="26">
        <f t="shared" si="104"/>
        <v>0.9876030037467789</v>
      </c>
      <c r="DH29" s="26">
        <f t="shared" si="105"/>
        <v>0.95890069554237156</v>
      </c>
      <c r="DI29" s="26">
        <f t="shared" si="106"/>
        <v>0.10890069554237158</v>
      </c>
      <c r="DJ29" s="26">
        <f t="shared" si="107"/>
        <v>-0.95553797316324418</v>
      </c>
      <c r="DK29" s="26">
        <f t="shared" si="108"/>
        <v>0.96396794120265383</v>
      </c>
      <c r="DL29" s="26">
        <f t="shared" si="51"/>
        <v>0.85</v>
      </c>
      <c r="DM29" s="26">
        <f t="shared" si="52"/>
        <v>0.13153568600147189</v>
      </c>
      <c r="DN29" s="26">
        <f t="shared" si="53"/>
        <v>-4.6299422798913074E-2</v>
      </c>
      <c r="DO29" s="26">
        <f t="shared" si="54"/>
        <v>3.4330945622225457E-3</v>
      </c>
      <c r="DP29" s="26">
        <f t="shared" si="55"/>
        <v>-1.4514410154084586E-6</v>
      </c>
      <c r="DQ29" s="26">
        <f t="shared" si="56"/>
        <v>1.7877348806641191E-3</v>
      </c>
      <c r="DR29" s="26">
        <f t="shared" si="57"/>
        <v>0.9876030037467789</v>
      </c>
      <c r="DS29" s="26">
        <f t="shared" si="58"/>
        <v>0.95890069554237156</v>
      </c>
      <c r="DT29" s="26">
        <f t="shared" si="59"/>
        <v>0.10890069554237158</v>
      </c>
      <c r="DU29" s="26">
        <f t="shared" si="60"/>
        <v>0.96396794120265383</v>
      </c>
      <c r="DV29" s="26">
        <f t="shared" si="61"/>
        <v>0.11598449317905937</v>
      </c>
      <c r="DW29" s="26">
        <f t="shared" si="62"/>
        <v>-4.0825537548455318E-2</v>
      </c>
      <c r="DX29" s="26">
        <f t="shared" si="63"/>
        <v>2.6693064498169569E-3</v>
      </c>
      <c r="DY29" s="26">
        <f t="shared" si="64"/>
        <v>-7.7371508830019196E-7</v>
      </c>
      <c r="DZ29" s="26">
        <f t="shared" si="65"/>
        <v>1.3861930045677079E-3</v>
      </c>
      <c r="EA29" s="26">
        <f t="shared" si="66"/>
        <v>0.99034770304671471</v>
      </c>
      <c r="EB29" s="26">
        <f t="shared" si="67"/>
        <v>0.96321735567450306</v>
      </c>
      <c r="EC29" s="26">
        <f t="shared" si="68"/>
        <v>-7.5058552815077118E-4</v>
      </c>
      <c r="ED29" s="26">
        <f t="shared" si="69"/>
        <v>-0.96212390882401078</v>
      </c>
      <c r="EE29" s="26">
        <f t="shared" si="70"/>
        <v>0.96318780724977426</v>
      </c>
      <c r="EI29">
        <f t="shared" si="21"/>
        <v>502.18287662312781</v>
      </c>
      <c r="ES29">
        <f t="shared" si="109"/>
        <v>1.3444743666819325</v>
      </c>
      <c r="ET29">
        <f t="shared" si="71"/>
        <v>2.0061511702626364E-2</v>
      </c>
      <c r="EU29">
        <f t="shared" si="110"/>
        <v>1.0302119576504019</v>
      </c>
      <c r="EV29">
        <f t="shared" si="111"/>
        <v>1.412785570093698E-2</v>
      </c>
      <c r="EX29" s="30">
        <v>1400.4</v>
      </c>
      <c r="EY29" s="30">
        <v>7435.5</v>
      </c>
      <c r="FA29" s="37">
        <v>4222.5</v>
      </c>
      <c r="FB29" s="37">
        <v>9997.6</v>
      </c>
    </row>
    <row r="30" spans="3:158">
      <c r="C30" s="6">
        <f t="shared" si="72"/>
        <v>680.74803345782948</v>
      </c>
      <c r="D30">
        <f>Sheet2!D30</f>
        <v>357</v>
      </c>
      <c r="E30" s="6">
        <f t="shared" si="22"/>
        <v>713.47380280877917</v>
      </c>
      <c r="F30" s="6">
        <f t="shared" si="23"/>
        <v>-356.47380280877917</v>
      </c>
      <c r="G30" s="6">
        <f t="shared" si="0"/>
        <v>518.87401672891474</v>
      </c>
      <c r="I30" s="6">
        <f t="shared" si="1"/>
        <v>518.87401672891474</v>
      </c>
      <c r="M30">
        <f t="shared" si="24"/>
        <v>65.232813680313143</v>
      </c>
      <c r="O30">
        <f t="shared" si="25"/>
        <v>1.1104166075268469</v>
      </c>
      <c r="P30">
        <f t="shared" si="26"/>
        <v>3.5681041180692492E-2</v>
      </c>
      <c r="Q30">
        <f t="shared" si="27"/>
        <v>5552.0830376342346</v>
      </c>
      <c r="R30">
        <f t="shared" si="73"/>
        <v>31174.946256316227</v>
      </c>
      <c r="S30">
        <f t="shared" si="28"/>
        <v>32963.427919567148</v>
      </c>
      <c r="T30">
        <f t="shared" si="74"/>
        <v>0.88254482129367851</v>
      </c>
      <c r="U30">
        <f t="shared" si="2"/>
        <v>54.006116207951074</v>
      </c>
      <c r="V30">
        <f t="shared" si="112"/>
        <v>0.78353970254979055</v>
      </c>
      <c r="W30">
        <f t="shared" si="75"/>
        <v>49.341531402821886</v>
      </c>
      <c r="X30">
        <f t="shared" si="29"/>
        <v>54.789655910500862</v>
      </c>
      <c r="Y30">
        <f t="shared" si="3"/>
        <v>1.1104166075268469</v>
      </c>
      <c r="Z30">
        <f t="shared" si="30"/>
        <v>49.341531402821886</v>
      </c>
      <c r="AE30">
        <f t="shared" si="113"/>
        <v>0.77209827422543453</v>
      </c>
      <c r="AF30">
        <f t="shared" si="114"/>
        <v>0.88527017384710494</v>
      </c>
      <c r="AG30">
        <f t="shared" si="31"/>
        <v>1.3439897844810984</v>
      </c>
      <c r="AH30">
        <f t="shared" si="4"/>
        <v>0</v>
      </c>
      <c r="AI30">
        <f t="shared" si="5"/>
        <v>1.3439897844810984</v>
      </c>
      <c r="AJ30">
        <f t="shared" si="76"/>
        <v>1.3439897844810984</v>
      </c>
      <c r="AK30">
        <f t="shared" si="6"/>
        <v>0</v>
      </c>
      <c r="AL30">
        <f t="shared" si="7"/>
        <v>30</v>
      </c>
      <c r="AM30">
        <f t="shared" si="77"/>
        <v>30</v>
      </c>
      <c r="AO30">
        <f t="shared" si="78"/>
        <v>0.77792206406134146</v>
      </c>
      <c r="AQ30">
        <f t="shared" si="32"/>
        <v>0.96206428801162602</v>
      </c>
      <c r="AS30">
        <f t="shared" si="8"/>
        <v>4.1346959957129368</v>
      </c>
      <c r="AT30">
        <f t="shared" si="8"/>
        <v>4.3719001888060154</v>
      </c>
      <c r="AU30">
        <f t="shared" si="79"/>
        <v>8.5065961845189513</v>
      </c>
      <c r="AV30">
        <f t="shared" si="33"/>
        <v>0.48605763175141881</v>
      </c>
      <c r="AW30">
        <f t="shared" si="80"/>
        <v>0.51394236824858119</v>
      </c>
      <c r="AX30">
        <f t="shared" si="9"/>
        <v>-47.078793671362725</v>
      </c>
      <c r="AY30">
        <f t="shared" si="81"/>
        <v>0.13</v>
      </c>
      <c r="AZ30">
        <f t="shared" si="82"/>
        <v>9.0744476305403818</v>
      </c>
      <c r="BA30">
        <f t="shared" si="83"/>
        <v>9.5950414130577784</v>
      </c>
      <c r="BB30">
        <f t="shared" si="10"/>
        <v>51.671389260998197</v>
      </c>
      <c r="BC30">
        <f t="shared" si="84"/>
        <v>6.2211423936621366E-3</v>
      </c>
      <c r="BD30">
        <f t="shared" si="85"/>
        <v>2.0758172022600279E-3</v>
      </c>
      <c r="BE30">
        <f t="shared" si="86"/>
        <v>0.93907472963352745</v>
      </c>
      <c r="BF30">
        <f t="shared" si="87"/>
        <v>2.2104920266250937E-3</v>
      </c>
      <c r="BG30">
        <f t="shared" si="34"/>
        <v>3.5821255237410192E-2</v>
      </c>
      <c r="BH30">
        <f t="shared" si="35"/>
        <v>248.11830896752892</v>
      </c>
      <c r="BI30">
        <f t="shared" si="88"/>
        <v>1.4437167247540001E-4</v>
      </c>
      <c r="BJ30">
        <f t="shared" si="89"/>
        <v>0.18208047086355805</v>
      </c>
      <c r="BK30">
        <f t="shared" si="90"/>
        <v>1.1734503183590539</v>
      </c>
      <c r="BL30">
        <f t="shared" si="91"/>
        <v>0.3939121080556256</v>
      </c>
      <c r="BM30">
        <f t="shared" si="36"/>
        <v>3.0016649314903315E-4</v>
      </c>
      <c r="BN30">
        <f t="shared" si="92"/>
        <v>1.0678141401928949</v>
      </c>
      <c r="BO30">
        <f t="shared" si="93"/>
        <v>0.98409561087458264</v>
      </c>
      <c r="BP30">
        <f t="shared" si="94"/>
        <v>1.0850715401971056</v>
      </c>
      <c r="BQ30">
        <f t="shared" si="37"/>
        <v>0.42742281779020636</v>
      </c>
      <c r="BR30">
        <f t="shared" si="38"/>
        <v>0.42742281779020636</v>
      </c>
      <c r="BS30">
        <f t="shared" si="39"/>
        <v>0.42742281779020636</v>
      </c>
      <c r="BT30">
        <f t="shared" si="11"/>
        <v>204.01223231359177</v>
      </c>
      <c r="BU30">
        <f t="shared" si="12"/>
        <v>6.0803533279456543</v>
      </c>
      <c r="BV30">
        <f t="shared" si="13"/>
        <v>1584064.4809234894</v>
      </c>
      <c r="BW30">
        <f t="shared" si="14"/>
        <v>9.9081446977850623E-2</v>
      </c>
      <c r="BX30">
        <f t="shared" si="15"/>
        <v>1055174.8983270479</v>
      </c>
      <c r="BY30">
        <f t="shared" si="95"/>
        <v>1.6187778227438283E-4</v>
      </c>
      <c r="BZ30">
        <f t="shared" si="96"/>
        <v>4.7813874344424151E-6</v>
      </c>
      <c r="CA30">
        <f t="shared" si="97"/>
        <v>-3.9325013809513303</v>
      </c>
      <c r="CB30">
        <f t="shared" si="98"/>
        <v>14.972353952079382</v>
      </c>
      <c r="CC30">
        <f t="shared" si="99"/>
        <v>4.4608726913024782E-3</v>
      </c>
      <c r="CD30">
        <f t="shared" si="16"/>
        <v>21.886025539507418</v>
      </c>
      <c r="CE30" s="20">
        <f t="shared" si="17"/>
        <v>124281049786.16136</v>
      </c>
      <c r="CF30" s="33">
        <f t="shared" si="40"/>
        <v>0.16362884675474823</v>
      </c>
      <c r="CG30" s="33">
        <f t="shared" si="18"/>
        <v>32.725769350949648</v>
      </c>
      <c r="CH30">
        <f t="shared" si="100"/>
        <v>2600</v>
      </c>
      <c r="CI30" s="6">
        <f t="shared" si="19"/>
        <v>713.47380280877917</v>
      </c>
      <c r="CJ30" s="20"/>
      <c r="CK30" s="20"/>
      <c r="CL30" s="20"/>
      <c r="CM30" s="20"/>
      <c r="CN30" s="20"/>
      <c r="CO30" s="20"/>
      <c r="CP30" s="20"/>
      <c r="CQ30" s="25">
        <f t="shared" si="20"/>
        <v>0.77792206406134146</v>
      </c>
      <c r="CR30" s="26">
        <v>0.8</v>
      </c>
      <c r="CS30" s="26">
        <f t="shared" si="101"/>
        <v>0.14440178314138652</v>
      </c>
      <c r="CT30" s="26">
        <f t="shared" si="41"/>
        <v>-5.0828177613375575E-2</v>
      </c>
      <c r="CU30" s="26">
        <f t="shared" si="102"/>
        <v>4.1375541436726795E-3</v>
      </c>
      <c r="CV30" s="26">
        <f t="shared" si="103"/>
        <v>-2.3144308067834313E-6</v>
      </c>
      <c r="CW30" s="26">
        <f t="shared" si="42"/>
        <v>2.1600192847895656E-3</v>
      </c>
      <c r="CX30" s="26">
        <f t="shared" si="43"/>
        <v>0.98507824752198681</v>
      </c>
      <c r="CY30" s="26">
        <f t="shared" si="44"/>
        <v>0.95543947897277814</v>
      </c>
      <c r="CZ30" s="26">
        <f t="shared" si="45"/>
        <v>0.1554394789727781</v>
      </c>
      <c r="DA30" s="26">
        <v>0.85</v>
      </c>
      <c r="DB30" s="26">
        <f t="shared" si="46"/>
        <v>0.13590756060365791</v>
      </c>
      <c r="DC30" s="26">
        <f t="shared" si="47"/>
        <v>-4.7838284812588776E-2</v>
      </c>
      <c r="DD30" s="26">
        <f t="shared" si="48"/>
        <v>3.6650998642913709E-3</v>
      </c>
      <c r="DE30" s="26">
        <f t="shared" si="49"/>
        <v>-1.7092260682968389E-6</v>
      </c>
      <c r="DF30" s="26">
        <f t="shared" si="50"/>
        <v>1.9101374316763471E-3</v>
      </c>
      <c r="DG30" s="26">
        <f t="shared" si="104"/>
        <v>0.98677079178467064</v>
      </c>
      <c r="DH30" s="26">
        <f t="shared" si="105"/>
        <v>0.95771339210364381</v>
      </c>
      <c r="DI30" s="26">
        <f t="shared" si="106"/>
        <v>0.10771339210364383</v>
      </c>
      <c r="DJ30" s="26">
        <f t="shared" si="107"/>
        <v>-0.95452173738268653</v>
      </c>
      <c r="DK30" s="26">
        <f t="shared" si="108"/>
        <v>0.96284540507060179</v>
      </c>
      <c r="DL30" s="26">
        <f t="shared" si="51"/>
        <v>0.85</v>
      </c>
      <c r="DM30" s="26">
        <f t="shared" si="52"/>
        <v>0.13590756060365791</v>
      </c>
      <c r="DN30" s="26">
        <f t="shared" si="53"/>
        <v>-4.7838284812588776E-2</v>
      </c>
      <c r="DO30" s="26">
        <f t="shared" si="54"/>
        <v>3.6650998642913709E-3</v>
      </c>
      <c r="DP30" s="26">
        <f t="shared" si="55"/>
        <v>-1.7092260682968389E-6</v>
      </c>
      <c r="DQ30" s="26">
        <f t="shared" si="56"/>
        <v>1.9101374316763473E-3</v>
      </c>
      <c r="DR30" s="26">
        <f t="shared" si="57"/>
        <v>0.98677079178467064</v>
      </c>
      <c r="DS30" s="26">
        <f t="shared" si="58"/>
        <v>0.95771339210364381</v>
      </c>
      <c r="DT30" s="26">
        <f t="shared" si="59"/>
        <v>0.10771339210364383</v>
      </c>
      <c r="DU30" s="26">
        <f t="shared" si="60"/>
        <v>0.96284540507060179</v>
      </c>
      <c r="DV30" s="26">
        <f t="shared" si="61"/>
        <v>0.1199792052854409</v>
      </c>
      <c r="DW30" s="26">
        <f t="shared" si="62"/>
        <v>-4.2231641628615167E-2</v>
      </c>
      <c r="DX30" s="26">
        <f t="shared" si="63"/>
        <v>2.8563441949159361E-3</v>
      </c>
      <c r="DY30" s="26">
        <f t="shared" si="64"/>
        <v>-9.1645538088293959E-7</v>
      </c>
      <c r="DZ30" s="26">
        <f t="shared" si="65"/>
        <v>1.4843216706033459E-3</v>
      </c>
      <c r="EA30" s="26">
        <f t="shared" si="66"/>
        <v>0.9896748719202485</v>
      </c>
      <c r="EB30" s="26">
        <f t="shared" si="67"/>
        <v>0.96209461488092451</v>
      </c>
      <c r="EC30" s="26">
        <f t="shared" si="68"/>
        <v>-7.5079018967727507E-4</v>
      </c>
      <c r="ED30" s="26">
        <f t="shared" si="69"/>
        <v>-0.96117500066095218</v>
      </c>
      <c r="EE30" s="26">
        <f t="shared" si="70"/>
        <v>0.96206428801162602</v>
      </c>
      <c r="EI30">
        <f t="shared" si="21"/>
        <v>518.87401672891474</v>
      </c>
      <c r="ES30">
        <f t="shared" si="109"/>
        <v>1.3907804536604083</v>
      </c>
      <c r="ET30">
        <f t="shared" si="71"/>
        <v>2.0752465824804354E-2</v>
      </c>
      <c r="EU30">
        <f t="shared" si="110"/>
        <v>1.0316094962228104</v>
      </c>
      <c r="EV30">
        <f t="shared" si="111"/>
        <v>1.414702090586482E-2</v>
      </c>
      <c r="EX30" s="30">
        <v>1531.7</v>
      </c>
      <c r="EY30" s="30">
        <v>7932.8</v>
      </c>
      <c r="FA30" s="34"/>
      <c r="FB30" s="34"/>
    </row>
    <row r="31" spans="3:158">
      <c r="C31" s="6">
        <f t="shared" si="72"/>
        <v>713.47380280877917</v>
      </c>
      <c r="D31">
        <f>Sheet2!D31</f>
        <v>358</v>
      </c>
      <c r="E31" s="6">
        <f t="shared" si="22"/>
        <v>746.54444609448819</v>
      </c>
      <c r="F31" s="6">
        <f t="shared" si="23"/>
        <v>-388.54444609448819</v>
      </c>
      <c r="G31" s="6">
        <f t="shared" si="0"/>
        <v>535.73690140438953</v>
      </c>
      <c r="I31" s="6">
        <f t="shared" si="1"/>
        <v>535.73690140438953</v>
      </c>
      <c r="M31">
        <f t="shared" si="24"/>
        <v>67.756835049340992</v>
      </c>
      <c r="O31">
        <f t="shared" si="25"/>
        <v>1.1116196607693385</v>
      </c>
      <c r="P31">
        <f t="shared" si="26"/>
        <v>3.4517436289595138E-2</v>
      </c>
      <c r="Q31">
        <f t="shared" si="27"/>
        <v>5558.098303846692</v>
      </c>
      <c r="R31">
        <f t="shared" si="73"/>
        <v>31208.721976099176</v>
      </c>
      <c r="S31">
        <f t="shared" si="28"/>
        <v>31452.834176992747</v>
      </c>
      <c r="T31">
        <f t="shared" si="74"/>
        <v>0.88225636170864674</v>
      </c>
      <c r="U31">
        <f t="shared" si="2"/>
        <v>54.006116207951074</v>
      </c>
      <c r="V31">
        <f t="shared" si="112"/>
        <v>0.81359081228044849</v>
      </c>
      <c r="W31">
        <f t="shared" si="75"/>
        <v>49.315165028919573</v>
      </c>
      <c r="X31">
        <f t="shared" si="29"/>
        <v>54.819707020231519</v>
      </c>
      <c r="Y31">
        <f t="shared" si="3"/>
        <v>1.1116196607693385</v>
      </c>
      <c r="Z31">
        <f t="shared" si="30"/>
        <v>49.315165028919573</v>
      </c>
      <c r="AE31">
        <f t="shared" si="113"/>
        <v>0.76609364548859227</v>
      </c>
      <c r="AF31">
        <f t="shared" si="114"/>
        <v>0.8817885043536221</v>
      </c>
      <c r="AG31">
        <f t="shared" si="31"/>
        <v>1.3306336671413403</v>
      </c>
      <c r="AH31">
        <f t="shared" si="4"/>
        <v>0</v>
      </c>
      <c r="AI31">
        <f t="shared" si="5"/>
        <v>1.3306336671413403</v>
      </c>
      <c r="AJ31">
        <f t="shared" si="76"/>
        <v>1.3306336671413403</v>
      </c>
      <c r="AK31">
        <f t="shared" si="6"/>
        <v>0</v>
      </c>
      <c r="AL31">
        <f t="shared" si="7"/>
        <v>30</v>
      </c>
      <c r="AM31">
        <f t="shared" si="77"/>
        <v>30</v>
      </c>
      <c r="AO31">
        <f t="shared" si="78"/>
        <v>0.80320375023146851</v>
      </c>
      <c r="AQ31">
        <f t="shared" si="32"/>
        <v>0.9609366224387409</v>
      </c>
      <c r="AS31">
        <f t="shared" si="8"/>
        <v>4.1391756292042245</v>
      </c>
      <c r="AT31">
        <f t="shared" si="8"/>
        <v>4.1715519396953713</v>
      </c>
      <c r="AU31">
        <f t="shared" si="79"/>
        <v>8.3107275688995959</v>
      </c>
      <c r="AV31">
        <f t="shared" si="33"/>
        <v>0.49805213741981474</v>
      </c>
      <c r="AW31">
        <f t="shared" si="80"/>
        <v>0.5019478625801852</v>
      </c>
      <c r="AX31">
        <f t="shared" si="9"/>
        <v>-44.886975438860873</v>
      </c>
      <c r="AY31">
        <f t="shared" si="81"/>
        <v>0.13</v>
      </c>
      <c r="AZ31">
        <f t="shared" si="82"/>
        <v>9.0830652921817467</v>
      </c>
      <c r="BA31">
        <f t="shared" si="83"/>
        <v>9.154112323874763</v>
      </c>
      <c r="BB31">
        <f t="shared" si="10"/>
        <v>51.657581732308628</v>
      </c>
      <c r="BC31">
        <f t="shared" si="84"/>
        <v>6.1601418836589204E-3</v>
      </c>
      <c r="BD31">
        <f t="shared" si="85"/>
        <v>2.0743195999050443E-3</v>
      </c>
      <c r="BE31">
        <f t="shared" si="86"/>
        <v>0.93965810623722013</v>
      </c>
      <c r="BF31">
        <f t="shared" si="87"/>
        <v>2.2075258928074149E-3</v>
      </c>
      <c r="BG31">
        <f t="shared" si="34"/>
        <v>3.5807161179630134E-2</v>
      </c>
      <c r="BH31">
        <f t="shared" si="35"/>
        <v>241.43217191035748</v>
      </c>
      <c r="BI31">
        <f t="shared" si="88"/>
        <v>1.4831147355508673E-4</v>
      </c>
      <c r="BJ31">
        <f t="shared" si="89"/>
        <v>0.18734731247300782</v>
      </c>
      <c r="BK31">
        <f t="shared" si="90"/>
        <v>1.1786056225177457</v>
      </c>
      <c r="BL31">
        <f t="shared" si="91"/>
        <v>0.398693797567097</v>
      </c>
      <c r="BM31">
        <f t="shared" si="36"/>
        <v>2.8546560964500537E-4</v>
      </c>
      <c r="BN31">
        <f t="shared" si="92"/>
        <v>1.0688223789409552</v>
      </c>
      <c r="BO31">
        <f t="shared" si="93"/>
        <v>0.98486819101632372</v>
      </c>
      <c r="BP31">
        <f t="shared" si="94"/>
        <v>1.0852440851379268</v>
      </c>
      <c r="BQ31">
        <f t="shared" si="37"/>
        <v>0.43268008559086996</v>
      </c>
      <c r="BR31">
        <f t="shared" si="38"/>
        <v>0.43268008559086996</v>
      </c>
      <c r="BS31">
        <f t="shared" si="39"/>
        <v>0.43268008559086996</v>
      </c>
      <c r="BT31">
        <f t="shared" si="11"/>
        <v>204.12412923788835</v>
      </c>
      <c r="BU31">
        <f t="shared" si="12"/>
        <v>5.9972874800875191</v>
      </c>
      <c r="BV31">
        <f t="shared" si="13"/>
        <v>1584281.8626268632</v>
      </c>
      <c r="BW31">
        <f t="shared" si="14"/>
        <v>0.10112413686553325</v>
      </c>
      <c r="BX31">
        <f t="shared" si="15"/>
        <v>1034002.4268628559</v>
      </c>
      <c r="BY31">
        <f t="shared" si="95"/>
        <v>1.6187778227438283E-4</v>
      </c>
      <c r="BZ31">
        <f t="shared" si="96"/>
        <v>4.8792922230434632E-6</v>
      </c>
      <c r="CA31">
        <f t="shared" si="97"/>
        <v>-3.9309479801630718</v>
      </c>
      <c r="CB31">
        <f t="shared" si="98"/>
        <v>14.968728873726347</v>
      </c>
      <c r="CC31">
        <f t="shared" si="99"/>
        <v>4.4630335923765956E-3</v>
      </c>
      <c r="CD31">
        <f t="shared" si="16"/>
        <v>22.153304893863744</v>
      </c>
      <c r="CE31" s="20">
        <f t="shared" si="17"/>
        <v>122874794691.9975</v>
      </c>
      <c r="CF31" s="33">
        <f t="shared" si="40"/>
        <v>0.16535321642854489</v>
      </c>
      <c r="CG31" s="33">
        <f t="shared" si="18"/>
        <v>33.070643285708975</v>
      </c>
      <c r="CH31">
        <f t="shared" si="100"/>
        <v>2800</v>
      </c>
      <c r="CI31" s="6">
        <f t="shared" si="19"/>
        <v>746.54444609448819</v>
      </c>
      <c r="CJ31" s="20"/>
      <c r="CK31" s="20"/>
      <c r="CL31" s="20"/>
      <c r="CM31" s="20"/>
      <c r="CN31" s="20"/>
      <c r="CO31" s="20"/>
      <c r="CP31" s="20"/>
      <c r="CQ31" s="25">
        <f t="shared" si="20"/>
        <v>0.80320375023146851</v>
      </c>
      <c r="CR31" s="26">
        <v>0.8</v>
      </c>
      <c r="CS31" s="26">
        <f t="shared" si="101"/>
        <v>0.14909469613671636</v>
      </c>
      <c r="CT31" s="26">
        <f t="shared" si="41"/>
        <v>-5.2480042362283777E-2</v>
      </c>
      <c r="CU31" s="26">
        <f t="shared" si="102"/>
        <v>4.4108568776930158E-3</v>
      </c>
      <c r="CV31" s="26">
        <f t="shared" si="103"/>
        <v>-2.7157662815441635E-6</v>
      </c>
      <c r="CW31" s="26">
        <f t="shared" si="42"/>
        <v>2.3049504550324432E-3</v>
      </c>
      <c r="CX31" s="26">
        <f t="shared" si="43"/>
        <v>0.98410047963981806</v>
      </c>
      <c r="CY31" s="26">
        <f t="shared" si="44"/>
        <v>0.95420183313003426</v>
      </c>
      <c r="CZ31" s="26">
        <f t="shared" si="45"/>
        <v>0.15420183313003422</v>
      </c>
      <c r="DA31" s="26">
        <v>0.85</v>
      </c>
      <c r="DB31" s="26">
        <f t="shared" si="46"/>
        <v>0.1403244198933801</v>
      </c>
      <c r="DC31" s="26">
        <f t="shared" si="47"/>
        <v>-4.9392981046855321E-2</v>
      </c>
      <c r="DD31" s="26">
        <f t="shared" si="48"/>
        <v>3.9071950196865463E-3</v>
      </c>
      <c r="DE31" s="26">
        <f t="shared" si="49"/>
        <v>-2.0056155968076033E-6</v>
      </c>
      <c r="DF31" s="26">
        <f t="shared" si="50"/>
        <v>2.038077738990637E-3</v>
      </c>
      <c r="DG31" s="26">
        <f t="shared" si="104"/>
        <v>0.98590313480127911</v>
      </c>
      <c r="DH31" s="26">
        <f t="shared" si="105"/>
        <v>0.95652556682026757</v>
      </c>
      <c r="DI31" s="26">
        <f t="shared" si="106"/>
        <v>0.10652556682026759</v>
      </c>
      <c r="DJ31" s="26">
        <f t="shared" si="107"/>
        <v>-0.9535253261953337</v>
      </c>
      <c r="DK31" s="26">
        <f t="shared" si="108"/>
        <v>0.96171760612307566</v>
      </c>
      <c r="DL31" s="26">
        <f t="shared" si="51"/>
        <v>0.85</v>
      </c>
      <c r="DM31" s="26">
        <f t="shared" si="52"/>
        <v>0.1403244198933801</v>
      </c>
      <c r="DN31" s="26">
        <f t="shared" si="53"/>
        <v>-4.9392981046855321E-2</v>
      </c>
      <c r="DO31" s="26">
        <f t="shared" si="54"/>
        <v>3.9071950196865463E-3</v>
      </c>
      <c r="DP31" s="26">
        <f t="shared" si="55"/>
        <v>-2.0056155968076033E-6</v>
      </c>
      <c r="DQ31" s="26">
        <f t="shared" si="56"/>
        <v>2.038077738990637E-3</v>
      </c>
      <c r="DR31" s="26">
        <f t="shared" si="57"/>
        <v>0.98590313480127911</v>
      </c>
      <c r="DS31" s="26">
        <f t="shared" si="58"/>
        <v>0.95652556682026757</v>
      </c>
      <c r="DT31" s="26">
        <f t="shared" si="59"/>
        <v>0.10652556682026759</v>
      </c>
      <c r="DU31" s="26">
        <f t="shared" si="60"/>
        <v>0.96171760612307566</v>
      </c>
      <c r="DV31" s="26">
        <f t="shared" si="61"/>
        <v>0.12402368028823296</v>
      </c>
      <c r="DW31" s="26">
        <f t="shared" si="62"/>
        <v>-4.3655261817525805E-2</v>
      </c>
      <c r="DX31" s="26">
        <f t="shared" si="63"/>
        <v>3.0521635859170624E-3</v>
      </c>
      <c r="DY31" s="26">
        <f t="shared" si="64"/>
        <v>-1.0816941804831609E-6</v>
      </c>
      <c r="DZ31" s="26">
        <f t="shared" si="65"/>
        <v>1.5871977027343905E-3</v>
      </c>
      <c r="EA31" s="26">
        <f t="shared" si="66"/>
        <v>0.98897094037304545</v>
      </c>
      <c r="EB31" s="26">
        <f t="shared" si="67"/>
        <v>0.96096767586720289</v>
      </c>
      <c r="EC31" s="26">
        <f t="shared" si="68"/>
        <v>-7.4993025587277717E-4</v>
      </c>
      <c r="ED31" s="26">
        <f t="shared" si="69"/>
        <v>-0.96023805735649592</v>
      </c>
      <c r="EE31" s="26">
        <f t="shared" si="70"/>
        <v>0.9609366224387409</v>
      </c>
      <c r="EI31">
        <f t="shared" si="21"/>
        <v>535.73690140438953</v>
      </c>
      <c r="ES31">
        <f t="shared" si="109"/>
        <v>1.4376633844634505</v>
      </c>
      <c r="ET31">
        <f t="shared" si="71"/>
        <v>2.145202729526946E-2</v>
      </c>
      <c r="EU31">
        <f t="shared" si="110"/>
        <v>1.0330414326922532</v>
      </c>
      <c r="EV31">
        <f t="shared" si="111"/>
        <v>1.416665782782342E-2</v>
      </c>
      <c r="EX31" s="30">
        <v>1687.1</v>
      </c>
      <c r="EY31" s="30">
        <v>8449.4</v>
      </c>
    </row>
    <row r="32" spans="3:158">
      <c r="C32" s="6">
        <f t="shared" si="72"/>
        <v>746.54444609448819</v>
      </c>
      <c r="D32">
        <f>Sheet2!D32</f>
        <v>359</v>
      </c>
      <c r="E32" s="6">
        <f t="shared" si="22"/>
        <v>779.96161266873742</v>
      </c>
      <c r="F32" s="6">
        <f t="shared" si="23"/>
        <v>-420.96161266873742</v>
      </c>
      <c r="G32" s="6">
        <f t="shared" si="0"/>
        <v>552.7722230472441</v>
      </c>
      <c r="I32" s="6">
        <f t="shared" si="1"/>
        <v>552.7722230472441</v>
      </c>
      <c r="M32">
        <f t="shared" si="24"/>
        <v>70.321797184196242</v>
      </c>
      <c r="O32">
        <f t="shared" si="25"/>
        <v>1.1128422280784236</v>
      </c>
      <c r="P32">
        <f t="shared" si="26"/>
        <v>3.3414285608345945E-2</v>
      </c>
      <c r="Q32">
        <f t="shared" si="27"/>
        <v>5564.2111403921181</v>
      </c>
      <c r="R32">
        <f t="shared" si="73"/>
        <v>31243.045553301745</v>
      </c>
      <c r="S32">
        <f t="shared" si="28"/>
        <v>30019.093932407879</v>
      </c>
      <c r="T32">
        <f t="shared" si="74"/>
        <v>0.88196322317894904</v>
      </c>
      <c r="U32">
        <f t="shared" si="2"/>
        <v>54.006116207951074</v>
      </c>
      <c r="V32">
        <f t="shared" si="112"/>
        <v>0.84410906148765996</v>
      </c>
      <c r="W32">
        <f t="shared" si="75"/>
        <v>49.288411138163028</v>
      </c>
      <c r="X32">
        <f t="shared" si="29"/>
        <v>54.850225269438731</v>
      </c>
      <c r="Y32">
        <f t="shared" si="3"/>
        <v>1.1128422280784236</v>
      </c>
      <c r="Z32">
        <f t="shared" si="30"/>
        <v>49.288411138163028</v>
      </c>
      <c r="AE32">
        <f t="shared" si="113"/>
        <v>0.76013023326031992</v>
      </c>
      <c r="AF32">
        <f t="shared" si="114"/>
        <v>0.87830524522037412</v>
      </c>
      <c r="AG32">
        <f t="shared" si="31"/>
        <v>1.3173994667935511</v>
      </c>
      <c r="AH32">
        <f t="shared" si="4"/>
        <v>0</v>
      </c>
      <c r="AI32">
        <f t="shared" si="5"/>
        <v>1.3173994667935511</v>
      </c>
      <c r="AJ32">
        <f t="shared" si="76"/>
        <v>1.3173994667935511</v>
      </c>
      <c r="AK32">
        <f t="shared" si="6"/>
        <v>0</v>
      </c>
      <c r="AL32">
        <f t="shared" si="7"/>
        <v>30</v>
      </c>
      <c r="AM32">
        <f t="shared" si="77"/>
        <v>30</v>
      </c>
      <c r="AO32">
        <f t="shared" si="78"/>
        <v>0.82874396258957139</v>
      </c>
      <c r="AQ32">
        <f t="shared" si="32"/>
        <v>0.95980507884332389</v>
      </c>
      <c r="AS32">
        <f t="shared" si="8"/>
        <v>4.1437279243726319</v>
      </c>
      <c r="AT32">
        <f t="shared" si="8"/>
        <v>3.9813966784982013</v>
      </c>
      <c r="AU32">
        <f t="shared" si="79"/>
        <v>8.1251246028708337</v>
      </c>
      <c r="AV32">
        <f t="shared" si="33"/>
        <v>0.50998946193496364</v>
      </c>
      <c r="AW32">
        <f t="shared" si="80"/>
        <v>0.49001053806503636</v>
      </c>
      <c r="AX32">
        <f t="shared" si="9"/>
        <v>-42.857144185022527</v>
      </c>
      <c r="AY32">
        <f t="shared" si="81"/>
        <v>0.13</v>
      </c>
      <c r="AZ32">
        <f t="shared" si="82"/>
        <v>9.0918213971890385</v>
      </c>
      <c r="BA32">
        <f t="shared" si="83"/>
        <v>8.735647748337092</v>
      </c>
      <c r="BB32">
        <f t="shared" si="10"/>
        <v>51.643567495605637</v>
      </c>
      <c r="BC32">
        <f t="shared" si="84"/>
        <v>6.0997018717025842E-3</v>
      </c>
      <c r="BD32">
        <f t="shared" si="85"/>
        <v>2.0728315605789212E-3</v>
      </c>
      <c r="BE32">
        <f t="shared" si="86"/>
        <v>0.94023640874518555</v>
      </c>
      <c r="BF32">
        <f t="shared" si="87"/>
        <v>2.204585507750404E-3</v>
      </c>
      <c r="BG32">
        <f t="shared" si="34"/>
        <v>3.5793938924795356E-2</v>
      </c>
      <c r="BH32">
        <f t="shared" si="35"/>
        <v>234.95931049565257</v>
      </c>
      <c r="BI32">
        <f t="shared" si="88"/>
        <v>1.5234101108522639E-4</v>
      </c>
      <c r="BJ32">
        <f t="shared" si="89"/>
        <v>0.19275754231847098</v>
      </c>
      <c r="BK32">
        <f t="shared" si="90"/>
        <v>1.183901538866694</v>
      </c>
      <c r="BL32">
        <f t="shared" si="91"/>
        <v>0.40350404955318891</v>
      </c>
      <c r="BM32">
        <f t="shared" si="36"/>
        <v>2.7155489845896215E-4</v>
      </c>
      <c r="BN32">
        <f t="shared" si="92"/>
        <v>1.0697773495570615</v>
      </c>
      <c r="BO32">
        <f t="shared" si="93"/>
        <v>0.98559984626230623</v>
      </c>
      <c r="BP32">
        <f t="shared" si="94"/>
        <v>1.0854073827364947</v>
      </c>
      <c r="BQ32">
        <f t="shared" si="37"/>
        <v>0.43796627434910368</v>
      </c>
      <c r="BR32">
        <f t="shared" si="38"/>
        <v>0.43796627434910368</v>
      </c>
      <c r="BS32">
        <f t="shared" si="39"/>
        <v>0.43796627434910368</v>
      </c>
      <c r="BT32">
        <f t="shared" si="11"/>
        <v>204.23776558116521</v>
      </c>
      <c r="BU32">
        <f t="shared" si="12"/>
        <v>5.9128812658976129</v>
      </c>
      <c r="BV32">
        <f t="shared" si="13"/>
        <v>1584502.2531233581</v>
      </c>
      <c r="BW32">
        <f t="shared" si="14"/>
        <v>0.10321159438750069</v>
      </c>
      <c r="BX32">
        <f t="shared" si="15"/>
        <v>1013230.6290465205</v>
      </c>
      <c r="BY32">
        <f t="shared" si="95"/>
        <v>1.6187778227438283E-4</v>
      </c>
      <c r="BZ32">
        <f t="shared" si="96"/>
        <v>4.9793204581149316E-6</v>
      </c>
      <c r="CA32">
        <f t="shared" si="97"/>
        <v>-3.9293698643132493</v>
      </c>
      <c r="CB32">
        <f t="shared" si="98"/>
        <v>14.965035547185</v>
      </c>
      <c r="CC32">
        <f t="shared" si="99"/>
        <v>4.4652367912132252E-3</v>
      </c>
      <c r="CD32">
        <f t="shared" si="16"/>
        <v>22.421353475994263</v>
      </c>
      <c r="CE32" s="20">
        <f t="shared" si="17"/>
        <v>121499548691.89421</v>
      </c>
      <c r="CF32" s="33">
        <f t="shared" si="40"/>
        <v>0.16708583287124615</v>
      </c>
      <c r="CG32" s="33">
        <f t="shared" si="18"/>
        <v>33.417166574249229</v>
      </c>
      <c r="CH32">
        <f t="shared" si="100"/>
        <v>3000</v>
      </c>
      <c r="CI32" s="6">
        <f t="shared" si="19"/>
        <v>779.96161266873742</v>
      </c>
      <c r="CJ32" s="20"/>
      <c r="CK32" s="20"/>
      <c r="CL32" s="20"/>
      <c r="CM32" s="20"/>
      <c r="CN32" s="20"/>
      <c r="CO32" s="20"/>
      <c r="CP32" s="20"/>
      <c r="CQ32" s="25">
        <f t="shared" si="20"/>
        <v>0.82874396258957139</v>
      </c>
      <c r="CR32" s="26">
        <v>0.8</v>
      </c>
      <c r="CS32" s="26">
        <f t="shared" si="101"/>
        <v>0.15383559805568919</v>
      </c>
      <c r="CT32" s="26">
        <f t="shared" si="41"/>
        <v>-5.4148798796885451E-2</v>
      </c>
      <c r="CU32" s="26">
        <f t="shared" si="102"/>
        <v>4.6958289200356275E-3</v>
      </c>
      <c r="CV32" s="26">
        <f t="shared" si="103"/>
        <v>-3.1758913906914455E-6</v>
      </c>
      <c r="CW32" s="26">
        <f t="shared" si="42"/>
        <v>2.4563671225905272E-3</v>
      </c>
      <c r="CX32" s="26">
        <f t="shared" si="43"/>
        <v>0.98308199717857037</v>
      </c>
      <c r="CY32" s="26">
        <f t="shared" si="44"/>
        <v>0.95296501631122088</v>
      </c>
      <c r="CZ32" s="26">
        <f t="shared" si="45"/>
        <v>0.15296501631122084</v>
      </c>
      <c r="DA32" s="26">
        <v>0.85</v>
      </c>
      <c r="DB32" s="26">
        <f t="shared" si="46"/>
        <v>0.14478644522888395</v>
      </c>
      <c r="DC32" s="26">
        <f t="shared" si="47"/>
        <v>-5.096357533824513E-2</v>
      </c>
      <c r="DD32" s="26">
        <f t="shared" si="48"/>
        <v>4.1596270018308679E-3</v>
      </c>
      <c r="DE32" s="26">
        <f t="shared" si="49"/>
        <v>-2.3454217508422844E-6</v>
      </c>
      <c r="DF32" s="26">
        <f t="shared" si="50"/>
        <v>2.1717140555915769E-3</v>
      </c>
      <c r="DG32" s="26">
        <f t="shared" si="104"/>
        <v>0.98499924361433255</v>
      </c>
      <c r="DH32" s="26">
        <f t="shared" si="105"/>
        <v>0.95533753378744091</v>
      </c>
      <c r="DI32" s="26">
        <f t="shared" si="106"/>
        <v>0.10533753378744093</v>
      </c>
      <c r="DJ32" s="26">
        <f t="shared" si="107"/>
        <v>-0.95254965047559936</v>
      </c>
      <c r="DK32" s="26">
        <f t="shared" si="108"/>
        <v>0.96058482225556097</v>
      </c>
      <c r="DL32" s="26">
        <f t="shared" si="51"/>
        <v>0.85</v>
      </c>
      <c r="DM32" s="26">
        <f t="shared" si="52"/>
        <v>0.14478644522888395</v>
      </c>
      <c r="DN32" s="26">
        <f t="shared" si="53"/>
        <v>-5.096357533824513E-2</v>
      </c>
      <c r="DO32" s="26">
        <f t="shared" si="54"/>
        <v>4.1596270018308679E-3</v>
      </c>
      <c r="DP32" s="26">
        <f t="shared" si="55"/>
        <v>-2.3454217508422844E-6</v>
      </c>
      <c r="DQ32" s="26">
        <f t="shared" si="56"/>
        <v>2.1717140555915769E-3</v>
      </c>
      <c r="DR32" s="26">
        <f t="shared" si="57"/>
        <v>0.98499924361433255</v>
      </c>
      <c r="DS32" s="26">
        <f t="shared" si="58"/>
        <v>0.95533753378744091</v>
      </c>
      <c r="DT32" s="26">
        <f t="shared" si="59"/>
        <v>0.10533753378744093</v>
      </c>
      <c r="DU32" s="26">
        <f t="shared" si="60"/>
        <v>0.96058482225556097</v>
      </c>
      <c r="DV32" s="26">
        <f t="shared" si="61"/>
        <v>0.12811828335531344</v>
      </c>
      <c r="DW32" s="26">
        <f t="shared" si="62"/>
        <v>-4.5096526651119052E-2</v>
      </c>
      <c r="DX32" s="26">
        <f t="shared" si="63"/>
        <v>3.2570228063923952E-3</v>
      </c>
      <c r="DY32" s="26">
        <f t="shared" si="64"/>
        <v>-1.2724390113746887E-6</v>
      </c>
      <c r="DZ32" s="26">
        <f t="shared" si="65"/>
        <v>1.6949763148338263E-3</v>
      </c>
      <c r="EA32" s="26">
        <f t="shared" si="66"/>
        <v>0.98823504833460263</v>
      </c>
      <c r="EB32" s="26">
        <f t="shared" si="67"/>
        <v>0.95983680359470047</v>
      </c>
      <c r="EC32" s="26">
        <f t="shared" si="68"/>
        <v>-7.480186608604944E-4</v>
      </c>
      <c r="ED32" s="26">
        <f t="shared" si="69"/>
        <v>-0.9593138577655641</v>
      </c>
      <c r="EE32" s="26">
        <f t="shared" si="70"/>
        <v>0.95980507884332389</v>
      </c>
      <c r="EI32">
        <f t="shared" si="21"/>
        <v>552.7722230472441</v>
      </c>
      <c r="ES32">
        <f t="shared" si="109"/>
        <v>1.4851273920608119</v>
      </c>
      <c r="ET32">
        <f t="shared" si="71"/>
        <v>2.2160259276082877E-2</v>
      </c>
      <c r="EU32">
        <f t="shared" si="110"/>
        <v>1.0345082497088627</v>
      </c>
      <c r="EV32">
        <f t="shared" si="111"/>
        <v>1.4186773085655992E-2</v>
      </c>
      <c r="EX32" s="30">
        <v>1818.7</v>
      </c>
      <c r="EY32" s="30">
        <v>8851.2999999999993</v>
      </c>
    </row>
    <row r="33" spans="3:155">
      <c r="C33" s="6">
        <f t="shared" si="72"/>
        <v>779.96161266873742</v>
      </c>
      <c r="D33">
        <f>Sheet2!D33</f>
        <v>360</v>
      </c>
      <c r="E33" s="6">
        <f t="shared" si="22"/>
        <v>813.72721998227939</v>
      </c>
      <c r="F33" s="6">
        <f t="shared" si="23"/>
        <v>-453.72721998227939</v>
      </c>
      <c r="G33" s="6">
        <f t="shared" si="0"/>
        <v>569.98080633436871</v>
      </c>
      <c r="I33" s="6">
        <f t="shared" si="1"/>
        <v>569.98080633436871</v>
      </c>
      <c r="M33">
        <f t="shared" si="24"/>
        <v>72.927899143988441</v>
      </c>
      <c r="O33">
        <f t="shared" si="25"/>
        <v>1.1140844043339275</v>
      </c>
      <c r="P33">
        <f t="shared" si="26"/>
        <v>3.2367132099206164E-2</v>
      </c>
      <c r="Q33">
        <f t="shared" si="27"/>
        <v>5570.4220216696376</v>
      </c>
      <c r="R33">
        <f t="shared" si="73"/>
        <v>31277.919651675016</v>
      </c>
      <c r="S33">
        <f t="shared" si="28"/>
        <v>28656.580397452417</v>
      </c>
      <c r="T33">
        <f t="shared" si="74"/>
        <v>0.88166538295497277</v>
      </c>
      <c r="U33">
        <f t="shared" si="2"/>
        <v>54.006116207951074</v>
      </c>
      <c r="V33">
        <f t="shared" si="112"/>
        <v>0.87509583616692121</v>
      </c>
      <c r="W33">
        <f t="shared" si="75"/>
        <v>49.261269460934216</v>
      </c>
      <c r="X33">
        <f t="shared" si="29"/>
        <v>54.881212044117994</v>
      </c>
      <c r="Y33">
        <f t="shared" si="3"/>
        <v>1.1140844043339275</v>
      </c>
      <c r="Z33">
        <f t="shared" si="30"/>
        <v>49.261269460934216</v>
      </c>
      <c r="AE33">
        <f t="shared" si="113"/>
        <v>0.75420892386206884</v>
      </c>
      <c r="AF33">
        <f t="shared" si="114"/>
        <v>0.87482125166628666</v>
      </c>
      <c r="AG33">
        <f t="shared" si="31"/>
        <v>1.3042888248566502</v>
      </c>
      <c r="AH33">
        <f t="shared" si="4"/>
        <v>0</v>
      </c>
      <c r="AI33">
        <f t="shared" si="5"/>
        <v>1.3042888248566502</v>
      </c>
      <c r="AJ33">
        <f t="shared" si="76"/>
        <v>1.3042888248566502</v>
      </c>
      <c r="AK33">
        <f t="shared" si="6"/>
        <v>0</v>
      </c>
      <c r="AL33">
        <f t="shared" si="7"/>
        <v>30</v>
      </c>
      <c r="AM33">
        <f t="shared" si="77"/>
        <v>30</v>
      </c>
      <c r="AO33">
        <f t="shared" si="78"/>
        <v>0.85454393753278668</v>
      </c>
      <c r="AQ33">
        <f t="shared" si="32"/>
        <v>0.95866992582813126</v>
      </c>
      <c r="AS33">
        <f t="shared" si="8"/>
        <v>4.1483532345082939</v>
      </c>
      <c r="AT33">
        <f t="shared" si="8"/>
        <v>3.8006881309752485</v>
      </c>
      <c r="AU33">
        <f t="shared" si="79"/>
        <v>7.9490413654835423</v>
      </c>
      <c r="AV33">
        <f t="shared" si="33"/>
        <v>0.52186836673430093</v>
      </c>
      <c r="AW33">
        <f t="shared" si="80"/>
        <v>0.47813163326569907</v>
      </c>
      <c r="AX33">
        <f t="shared" si="9"/>
        <v>-40.973801892514096</v>
      </c>
      <c r="AY33">
        <f t="shared" si="81"/>
        <v>0.13</v>
      </c>
      <c r="AZ33">
        <f t="shared" si="82"/>
        <v>9.1007165604518931</v>
      </c>
      <c r="BA33">
        <f t="shared" si="83"/>
        <v>8.3380038919899864</v>
      </c>
      <c r="BB33">
        <f t="shared" si="10"/>
        <v>51.629346241273616</v>
      </c>
      <c r="BC33">
        <f t="shared" si="84"/>
        <v>6.0398298438629379E-3</v>
      </c>
      <c r="BD33">
        <f t="shared" si="85"/>
        <v>2.0713533790779636E-3</v>
      </c>
      <c r="BE33">
        <f t="shared" si="86"/>
        <v>0.94080955718852655</v>
      </c>
      <c r="BF33">
        <f t="shared" si="87"/>
        <v>2.201671276881906E-3</v>
      </c>
      <c r="BG33">
        <f t="shared" si="34"/>
        <v>3.5781596506510249E-2</v>
      </c>
      <c r="BH33">
        <f t="shared" si="35"/>
        <v>228.68572873416502</v>
      </c>
      <c r="BI33">
        <f t="shared" si="88"/>
        <v>1.5646624170459036E-4</v>
      </c>
      <c r="BJ33">
        <f t="shared" si="89"/>
        <v>0.19832079405795569</v>
      </c>
      <c r="BK33">
        <f t="shared" si="90"/>
        <v>1.1893475156290552</v>
      </c>
      <c r="BL33">
        <f t="shared" si="91"/>
        <v>0.40834734991115468</v>
      </c>
      <c r="BM33">
        <f t="shared" si="36"/>
        <v>2.5837631601712202E-4</v>
      </c>
      <c r="BN33">
        <f t="shared" si="92"/>
        <v>1.0706828891245987</v>
      </c>
      <c r="BO33">
        <f t="shared" si="93"/>
        <v>0.98629353352137017</v>
      </c>
      <c r="BP33">
        <f t="shared" si="94"/>
        <v>1.0855621097929464</v>
      </c>
      <c r="BQ33">
        <f t="shared" si="37"/>
        <v>0.44328641069791158</v>
      </c>
      <c r="BR33">
        <f t="shared" si="38"/>
        <v>0.44328641069791158</v>
      </c>
      <c r="BS33">
        <f t="shared" si="39"/>
        <v>0.44328641069791158</v>
      </c>
      <c r="BT33">
        <f t="shared" si="11"/>
        <v>204.3531465042511</v>
      </c>
      <c r="BU33">
        <f t="shared" si="12"/>
        <v>5.8271278007811862</v>
      </c>
      <c r="BV33">
        <f t="shared" si="13"/>
        <v>1584725.6394160546</v>
      </c>
      <c r="BW33">
        <f t="shared" si="14"/>
        <v>0.10534718924685661</v>
      </c>
      <c r="BX33">
        <f t="shared" si="15"/>
        <v>992830.40154372656</v>
      </c>
      <c r="BY33">
        <f t="shared" si="95"/>
        <v>1.6187778227438283E-4</v>
      </c>
      <c r="BZ33">
        <f t="shared" si="96"/>
        <v>5.0816332700482863E-6</v>
      </c>
      <c r="CA33">
        <f t="shared" si="97"/>
        <v>-3.9277649358809827</v>
      </c>
      <c r="CB33">
        <f t="shared" si="98"/>
        <v>14.961268645485447</v>
      </c>
      <c r="CC33">
        <f t="shared" si="99"/>
        <v>4.4674855611422457E-3</v>
      </c>
      <c r="CD33">
        <f t="shared" si="16"/>
        <v>22.690391821981439</v>
      </c>
      <c r="CE33" s="20">
        <f t="shared" si="17"/>
        <v>120153272746.58</v>
      </c>
      <c r="CF33" s="33">
        <f t="shared" si="40"/>
        <v>0.16882803656770989</v>
      </c>
      <c r="CG33" s="33">
        <f t="shared" si="18"/>
        <v>33.765607313541977</v>
      </c>
      <c r="CH33">
        <f t="shared" si="100"/>
        <v>3200</v>
      </c>
      <c r="CI33" s="6">
        <f t="shared" si="19"/>
        <v>813.72721998227939</v>
      </c>
      <c r="CJ33" s="20"/>
      <c r="CK33" s="20"/>
      <c r="CL33" s="20"/>
      <c r="CM33" s="20"/>
      <c r="CN33" s="20"/>
      <c r="CO33" s="20"/>
      <c r="CP33" s="20"/>
      <c r="CQ33" s="25">
        <f t="shared" si="20"/>
        <v>0.85454393753278668</v>
      </c>
      <c r="CR33" s="26">
        <v>0.8</v>
      </c>
      <c r="CS33" s="26">
        <f t="shared" si="101"/>
        <v>0.15862471840452352</v>
      </c>
      <c r="CT33" s="26">
        <f t="shared" si="41"/>
        <v>-5.5834527701382725E-2</v>
      </c>
      <c r="CU33" s="26">
        <f t="shared" si="102"/>
        <v>4.9927555825541254E-3</v>
      </c>
      <c r="CV33" s="26">
        <f t="shared" si="103"/>
        <v>-3.7019942631904019E-6</v>
      </c>
      <c r="CW33" s="26">
        <f t="shared" si="42"/>
        <v>2.6144586410787188E-3</v>
      </c>
      <c r="CX33" s="26">
        <f t="shared" si="43"/>
        <v>0.9820219105286252</v>
      </c>
      <c r="CY33" s="26">
        <f t="shared" si="44"/>
        <v>0.95172938554514463</v>
      </c>
      <c r="CZ33" s="26">
        <f t="shared" si="45"/>
        <v>0.15172938554514459</v>
      </c>
      <c r="DA33" s="26">
        <v>0.85</v>
      </c>
      <c r="DB33" s="26">
        <f t="shared" si="46"/>
        <v>0.14929385261602215</v>
      </c>
      <c r="DC33" s="26">
        <f t="shared" si="47"/>
        <v>-5.255014371894845E-2</v>
      </c>
      <c r="DD33" s="26">
        <f t="shared" si="48"/>
        <v>4.4226485437157664E-3</v>
      </c>
      <c r="DE33" s="26">
        <f t="shared" si="49"/>
        <v>-2.7339530223953124E-6</v>
      </c>
      <c r="DF33" s="26">
        <f t="shared" si="50"/>
        <v>2.3112098032659124E-3</v>
      </c>
      <c r="DG33" s="26">
        <f t="shared" si="104"/>
        <v>0.98405831562117152</v>
      </c>
      <c r="DH33" s="26">
        <f t="shared" si="105"/>
        <v>0.95414960400383875</v>
      </c>
      <c r="DI33" s="26">
        <f t="shared" si="106"/>
        <v>0.10414960400383877</v>
      </c>
      <c r="DJ33" s="26">
        <f t="shared" si="107"/>
        <v>-0.95159563082611764</v>
      </c>
      <c r="DK33" s="26">
        <f t="shared" si="108"/>
        <v>0.95944733312134101</v>
      </c>
      <c r="DL33" s="26">
        <f t="shared" si="51"/>
        <v>0.85</v>
      </c>
      <c r="DM33" s="26">
        <f t="shared" si="52"/>
        <v>0.14929385261602215</v>
      </c>
      <c r="DN33" s="26">
        <f t="shared" si="53"/>
        <v>-5.255014371894845E-2</v>
      </c>
      <c r="DO33" s="26">
        <f t="shared" si="54"/>
        <v>4.4226485437157664E-3</v>
      </c>
      <c r="DP33" s="26">
        <f t="shared" si="55"/>
        <v>-2.7339530223953124E-6</v>
      </c>
      <c r="DQ33" s="26">
        <f t="shared" si="56"/>
        <v>2.3112098032659124E-3</v>
      </c>
      <c r="DR33" s="26">
        <f t="shared" si="57"/>
        <v>0.98405831562117152</v>
      </c>
      <c r="DS33" s="26">
        <f t="shared" si="58"/>
        <v>0.95414960400383875</v>
      </c>
      <c r="DT33" s="26">
        <f t="shared" si="59"/>
        <v>0.10414960400383877</v>
      </c>
      <c r="DU33" s="26">
        <f t="shared" si="60"/>
        <v>0.95944733312134101</v>
      </c>
      <c r="DV33" s="26">
        <f t="shared" si="61"/>
        <v>0.13226340867588804</v>
      </c>
      <c r="DW33" s="26">
        <f t="shared" si="62"/>
        <v>-4.6555574880582921E-2</v>
      </c>
      <c r="DX33" s="26">
        <f t="shared" si="63"/>
        <v>3.4711869139148295E-3</v>
      </c>
      <c r="DY33" s="26">
        <f t="shared" si="64"/>
        <v>-1.4920383164734067E-6</v>
      </c>
      <c r="DZ33" s="26">
        <f t="shared" si="65"/>
        <v>1.8078180352630454E-3</v>
      </c>
      <c r="EA33" s="26">
        <f t="shared" si="66"/>
        <v>0.98746631687037045</v>
      </c>
      <c r="EB33" s="26">
        <f t="shared" si="67"/>
        <v>0.95870226348850129</v>
      </c>
      <c r="EC33" s="26">
        <f t="shared" si="68"/>
        <v>-7.4506963283971217E-4</v>
      </c>
      <c r="ED33" s="26">
        <f t="shared" si="69"/>
        <v>-0.95840319398541085</v>
      </c>
      <c r="EE33" s="26">
        <f t="shared" si="70"/>
        <v>0.95866992582813126</v>
      </c>
      <c r="EI33">
        <f t="shared" si="21"/>
        <v>569.98080633436871</v>
      </c>
      <c r="ES33">
        <f t="shared" si="109"/>
        <v>1.5331770458330023</v>
      </c>
      <c r="ET33">
        <f t="shared" si="71"/>
        <v>2.287722994904327E-2</v>
      </c>
      <c r="EU33">
        <f t="shared" si="110"/>
        <v>1.0360104519105251</v>
      </c>
      <c r="EV33">
        <f t="shared" si="111"/>
        <v>1.4207373599735755E-2</v>
      </c>
      <c r="EX33" s="30">
        <v>1938.3</v>
      </c>
      <c r="EY33" s="30">
        <v>9234</v>
      </c>
    </row>
    <row r="34" spans="3:155">
      <c r="C34" s="6">
        <f t="shared" si="72"/>
        <v>813.72721998227939</v>
      </c>
      <c r="D34">
        <f>Sheet2!D34</f>
        <v>361</v>
      </c>
      <c r="E34" s="6">
        <f t="shared" si="22"/>
        <v>847.84345850539592</v>
      </c>
      <c r="F34" s="6">
        <f t="shared" si="23"/>
        <v>-486.84345850539592</v>
      </c>
      <c r="G34" s="6">
        <f t="shared" si="0"/>
        <v>587.3636099911397</v>
      </c>
      <c r="I34" s="6">
        <f t="shared" si="1"/>
        <v>587.3636099911397</v>
      </c>
      <c r="M34">
        <f t="shared" si="24"/>
        <v>75.57536623398984</v>
      </c>
      <c r="O34">
        <f t="shared" si="25"/>
        <v>1.1153462969256858</v>
      </c>
      <c r="P34">
        <f t="shared" si="26"/>
        <v>3.1371938228683532E-2</v>
      </c>
      <c r="Q34">
        <f t="shared" si="27"/>
        <v>5576.7314846284289</v>
      </c>
      <c r="R34">
        <f t="shared" si="73"/>
        <v>31313.347286188629</v>
      </c>
      <c r="S34">
        <f t="shared" si="28"/>
        <v>27360.194180340095</v>
      </c>
      <c r="T34">
        <f t="shared" si="74"/>
        <v>0.88136281528754401</v>
      </c>
      <c r="U34">
        <f t="shared" si="2"/>
        <v>54.006116207951074</v>
      </c>
      <c r="V34">
        <f t="shared" si="112"/>
        <v>0.90655281186062397</v>
      </c>
      <c r="W34">
        <f t="shared" si="75"/>
        <v>49.233739486266892</v>
      </c>
      <c r="X34">
        <f t="shared" si="29"/>
        <v>54.912669019811695</v>
      </c>
      <c r="Y34">
        <f t="shared" si="3"/>
        <v>1.1153462969256858</v>
      </c>
      <c r="Z34">
        <f t="shared" si="30"/>
        <v>49.233739486266892</v>
      </c>
      <c r="AE34">
        <f t="shared" si="113"/>
        <v>0.74833047216314363</v>
      </c>
      <c r="AF34">
        <f t="shared" si="114"/>
        <v>0.87133731854951912</v>
      </c>
      <c r="AG34">
        <f t="shared" si="31"/>
        <v>1.2913030677001656</v>
      </c>
      <c r="AH34">
        <f t="shared" si="4"/>
        <v>0</v>
      </c>
      <c r="AI34">
        <f t="shared" si="5"/>
        <v>1.2913030677001656</v>
      </c>
      <c r="AJ34">
        <f t="shared" si="76"/>
        <v>1.2913030677001656</v>
      </c>
      <c r="AK34">
        <f t="shared" si="6"/>
        <v>0</v>
      </c>
      <c r="AL34">
        <f t="shared" si="7"/>
        <v>30</v>
      </c>
      <c r="AM34">
        <f t="shared" si="77"/>
        <v>30</v>
      </c>
      <c r="AO34">
        <f t="shared" si="78"/>
        <v>0.88060511243049433</v>
      </c>
      <c r="AQ34">
        <f t="shared" si="32"/>
        <v>0.9575314326760862</v>
      </c>
      <c r="AS34">
        <f t="shared" si="8"/>
        <v>4.1530519594830428</v>
      </c>
      <c r="AT34">
        <f t="shared" si="8"/>
        <v>3.6287499708667688</v>
      </c>
      <c r="AU34">
        <f t="shared" si="79"/>
        <v>7.7818019303498112</v>
      </c>
      <c r="AV34">
        <f t="shared" si="33"/>
        <v>0.53368769812628125</v>
      </c>
      <c r="AW34">
        <f t="shared" si="80"/>
        <v>0.46631230187371875</v>
      </c>
      <c r="AX34">
        <f t="shared" si="9"/>
        <v>-39.223256029838652</v>
      </c>
      <c r="AY34">
        <f t="shared" si="81"/>
        <v>0.13</v>
      </c>
      <c r="AZ34">
        <f t="shared" si="82"/>
        <v>9.1097514849702197</v>
      </c>
      <c r="BA34">
        <f t="shared" si="83"/>
        <v>7.9596910316055878</v>
      </c>
      <c r="BB34">
        <f t="shared" si="10"/>
        <v>51.614917530356827</v>
      </c>
      <c r="BC34">
        <f t="shared" si="84"/>
        <v>5.9805318447421632E-3</v>
      </c>
      <c r="BD34">
        <f t="shared" si="85"/>
        <v>2.06988531578678E-3</v>
      </c>
      <c r="BE34">
        <f t="shared" si="86"/>
        <v>0.9413774853629614</v>
      </c>
      <c r="BF34">
        <f t="shared" si="87"/>
        <v>2.198783535797764E-3</v>
      </c>
      <c r="BG34">
        <f t="shared" si="34"/>
        <v>3.5770141219985438E-2</v>
      </c>
      <c r="BH34">
        <f t="shared" si="35"/>
        <v>222.59853005601411</v>
      </c>
      <c r="BI34">
        <f t="shared" si="88"/>
        <v>1.6069351945398891E-4</v>
      </c>
      <c r="BJ34">
        <f t="shared" si="89"/>
        <v>0.20404742280131097</v>
      </c>
      <c r="BK34">
        <f t="shared" si="90"/>
        <v>1.194953709316644</v>
      </c>
      <c r="BL34">
        <f t="shared" si="91"/>
        <v>0.41322826144416586</v>
      </c>
      <c r="BM34">
        <f t="shared" si="36"/>
        <v>2.4587723924665713E-4</v>
      </c>
      <c r="BN34">
        <f t="shared" si="92"/>
        <v>1.0715424838293253</v>
      </c>
      <c r="BO34">
        <f t="shared" si="93"/>
        <v>0.98695193840082018</v>
      </c>
      <c r="BP34">
        <f t="shared" si="94"/>
        <v>1.0857088801766468</v>
      </c>
      <c r="BQ34">
        <f t="shared" si="37"/>
        <v>0.44864559298988793</v>
      </c>
      <c r="BR34">
        <f t="shared" si="38"/>
        <v>0.44864559298988793</v>
      </c>
      <c r="BS34">
        <f t="shared" si="39"/>
        <v>0.44864559298988793</v>
      </c>
      <c r="BT34">
        <f t="shared" si="11"/>
        <v>204.47027824611837</v>
      </c>
      <c r="BU34">
        <f t="shared" si="12"/>
        <v>5.7400193210922978</v>
      </c>
      <c r="BV34">
        <f t="shared" si="13"/>
        <v>1584952.0100091575</v>
      </c>
      <c r="BW34">
        <f t="shared" si="14"/>
        <v>0.10753451572065993</v>
      </c>
      <c r="BX34">
        <f t="shared" si="15"/>
        <v>972774.48044997302</v>
      </c>
      <c r="BY34">
        <f t="shared" si="95"/>
        <v>1.6187778227438283E-4</v>
      </c>
      <c r="BZ34">
        <f t="shared" si="96"/>
        <v>5.1864025027324514E-6</v>
      </c>
      <c r="CA34">
        <f t="shared" si="97"/>
        <v>-3.9261309874798211</v>
      </c>
      <c r="CB34">
        <f t="shared" si="98"/>
        <v>14.957422524457504</v>
      </c>
      <c r="CC34">
        <f t="shared" si="99"/>
        <v>4.4697833767272264E-3</v>
      </c>
      <c r="CD34">
        <f t="shared" si="16"/>
        <v>22.960642162024939</v>
      </c>
      <c r="CE34" s="20">
        <f t="shared" si="17"/>
        <v>118834064966.50089</v>
      </c>
      <c r="CF34" s="33">
        <f t="shared" si="40"/>
        <v>0.17058119261558238</v>
      </c>
      <c r="CG34" s="33">
        <f t="shared" si="18"/>
        <v>34.116238523116479</v>
      </c>
      <c r="CH34">
        <f t="shared" si="100"/>
        <v>3400</v>
      </c>
      <c r="CI34" s="6">
        <f t="shared" si="19"/>
        <v>847.84345850539592</v>
      </c>
      <c r="CJ34" s="20"/>
      <c r="CK34" s="20"/>
      <c r="CL34" s="20"/>
      <c r="CM34" s="20"/>
      <c r="CN34" s="20"/>
      <c r="CO34" s="20"/>
      <c r="CP34" s="20"/>
      <c r="CQ34" s="25">
        <f t="shared" si="20"/>
        <v>0.88060511243049433</v>
      </c>
      <c r="CR34" s="26">
        <v>0.8</v>
      </c>
      <c r="CS34" s="26">
        <f t="shared" si="101"/>
        <v>0.16346232399491051</v>
      </c>
      <c r="CT34" s="26">
        <f t="shared" si="41"/>
        <v>-5.753732299118116E-2</v>
      </c>
      <c r="CU34" s="26">
        <f t="shared" si="102"/>
        <v>5.3019291011936224E-3</v>
      </c>
      <c r="CV34" s="26">
        <f t="shared" si="103"/>
        <v>-4.3019936637307853E-6</v>
      </c>
      <c r="CW34" s="26">
        <f t="shared" si="42"/>
        <v>2.7794209063800594E-3</v>
      </c>
      <c r="CX34" s="26">
        <f t="shared" si="43"/>
        <v>0.98091931499114227</v>
      </c>
      <c r="CY34" s="26">
        <f t="shared" si="44"/>
        <v>0.95049529575523461</v>
      </c>
      <c r="CZ34" s="26">
        <f t="shared" si="45"/>
        <v>0.15049529575523457</v>
      </c>
      <c r="DA34" s="26">
        <v>0.85</v>
      </c>
      <c r="DB34" s="26">
        <f t="shared" si="46"/>
        <v>0.15384689317168049</v>
      </c>
      <c r="DC34" s="26">
        <f t="shared" si="47"/>
        <v>-5.4152774579935212E-2</v>
      </c>
      <c r="DD34" s="26">
        <f t="shared" si="48"/>
        <v>4.6965185117839705E-3</v>
      </c>
      <c r="DE34" s="26">
        <f t="shared" si="49"/>
        <v>-3.1770574839157558E-6</v>
      </c>
      <c r="DF34" s="26">
        <f t="shared" si="50"/>
        <v>2.4567338974975633E-3</v>
      </c>
      <c r="DG34" s="26">
        <f t="shared" si="104"/>
        <v>0.98307953387496716</v>
      </c>
      <c r="DH34" s="26">
        <f t="shared" si="105"/>
        <v>0.95296208580413944</v>
      </c>
      <c r="DI34" s="26">
        <f t="shared" si="106"/>
        <v>0.10296208580413946</v>
      </c>
      <c r="DJ34" s="26">
        <f t="shared" si="107"/>
        <v>-0.95066419902190347</v>
      </c>
      <c r="DK34" s="26">
        <f t="shared" si="108"/>
        <v>0.95830542047346756</v>
      </c>
      <c r="DL34" s="26">
        <f t="shared" si="51"/>
        <v>0.85</v>
      </c>
      <c r="DM34" s="26">
        <f t="shared" si="52"/>
        <v>0.15384689317168049</v>
      </c>
      <c r="DN34" s="26">
        <f t="shared" si="53"/>
        <v>-5.4152774579935212E-2</v>
      </c>
      <c r="DO34" s="26">
        <f t="shared" si="54"/>
        <v>4.6965185117839705E-3</v>
      </c>
      <c r="DP34" s="26">
        <f t="shared" si="55"/>
        <v>-3.1770574839157558E-6</v>
      </c>
      <c r="DQ34" s="26">
        <f t="shared" si="56"/>
        <v>2.4567338974975633E-3</v>
      </c>
      <c r="DR34" s="26">
        <f t="shared" si="57"/>
        <v>0.98307953387496716</v>
      </c>
      <c r="DS34" s="26">
        <f t="shared" si="58"/>
        <v>0.95296208580413944</v>
      </c>
      <c r="DT34" s="26">
        <f t="shared" si="59"/>
        <v>0.10296208580413946</v>
      </c>
      <c r="DU34" s="26">
        <f t="shared" si="60"/>
        <v>0.95830542047346756</v>
      </c>
      <c r="DV34" s="26">
        <f t="shared" si="61"/>
        <v>0.13645947982984305</v>
      </c>
      <c r="DW34" s="26">
        <f t="shared" si="62"/>
        <v>-4.8032555602370561E-2</v>
      </c>
      <c r="DX34" s="26">
        <f t="shared" si="63"/>
        <v>3.6949281746000997E-3</v>
      </c>
      <c r="DY34" s="26">
        <f t="shared" si="64"/>
        <v>-1.7442148434213912E-6</v>
      </c>
      <c r="DZ34" s="26">
        <f t="shared" si="65"/>
        <v>1.9258890007746853E-3</v>
      </c>
      <c r="EA34" s="26">
        <f t="shared" si="66"/>
        <v>0.98666384737428936</v>
      </c>
      <c r="EB34" s="26">
        <f t="shared" si="67"/>
        <v>0.95756432183819329</v>
      </c>
      <c r="EC34" s="26">
        <f t="shared" si="68"/>
        <v>-7.4109863527427322E-4</v>
      </c>
      <c r="ED34" s="26">
        <f t="shared" si="69"/>
        <v>-0.95750687256524436</v>
      </c>
      <c r="EE34" s="26">
        <f t="shared" si="70"/>
        <v>0.9575314326760862</v>
      </c>
      <c r="EI34">
        <f t="shared" si="21"/>
        <v>587.3636099911397</v>
      </c>
      <c r="ES34">
        <f t="shared" si="109"/>
        <v>1.5818172558527719</v>
      </c>
      <c r="ET34">
        <f t="shared" si="71"/>
        <v>2.3603012579572705E-2</v>
      </c>
      <c r="EU34">
        <f t="shared" si="110"/>
        <v>1.0375485666071302</v>
      </c>
      <c r="EV34">
        <f t="shared" si="111"/>
        <v>1.4228466601349412E-2</v>
      </c>
      <c r="EX34" s="30">
        <v>2093.8000000000002</v>
      </c>
      <c r="EY34" s="30">
        <v>9712.4</v>
      </c>
    </row>
    <row r="35" spans="3:155">
      <c r="C35" s="6">
        <f t="shared" si="72"/>
        <v>847.84345850539592</v>
      </c>
      <c r="D35">
        <f>Sheet2!D35</f>
        <v>362</v>
      </c>
      <c r="E35" s="6">
        <f t="shared" si="22"/>
        <v>882.31279808494048</v>
      </c>
      <c r="F35" s="6">
        <f t="shared" si="23"/>
        <v>-520.31279808494048</v>
      </c>
      <c r="G35" s="6">
        <f t="shared" si="0"/>
        <v>604.92172925269801</v>
      </c>
      <c r="I35" s="6">
        <f t="shared" si="1"/>
        <v>604.92172925269801</v>
      </c>
      <c r="M35">
        <f t="shared" si="24"/>
        <v>78.264450576997234</v>
      </c>
      <c r="O35">
        <f t="shared" si="25"/>
        <v>1.1166280260258772</v>
      </c>
      <c r="P35">
        <f t="shared" si="26"/>
        <v>3.0425038088216051E-2</v>
      </c>
      <c r="Q35">
        <f t="shared" si="27"/>
        <v>5583.1401301293863</v>
      </c>
      <c r="R35">
        <f t="shared" si="73"/>
        <v>31349.331830676507</v>
      </c>
      <c r="S35">
        <f t="shared" si="28"/>
        <v>26125.303161477845</v>
      </c>
      <c r="T35">
        <f t="shared" si="74"/>
        <v>0.88105549136262895</v>
      </c>
      <c r="U35">
        <f t="shared" si="2"/>
        <v>54.006116207951074</v>
      </c>
      <c r="V35">
        <f t="shared" si="112"/>
        <v>0.93848195908665133</v>
      </c>
      <c r="W35">
        <f t="shared" si="75"/>
        <v>49.20582045803355</v>
      </c>
      <c r="X35">
        <f t="shared" si="29"/>
        <v>54.944598167037725</v>
      </c>
      <c r="Y35">
        <f t="shared" si="3"/>
        <v>1.1166280260258772</v>
      </c>
      <c r="Z35">
        <f t="shared" si="30"/>
        <v>49.20582045803355</v>
      </c>
      <c r="AE35">
        <f t="shared" si="113"/>
        <v>0.7424955099462579</v>
      </c>
      <c r="AF35">
        <f t="shared" si="114"/>
        <v>0.86785418252199797</v>
      </c>
      <c r="AG35">
        <f t="shared" si="31"/>
        <v>1.2784432284017317</v>
      </c>
      <c r="AH35">
        <f t="shared" si="4"/>
        <v>0</v>
      </c>
      <c r="AI35">
        <f t="shared" si="5"/>
        <v>1.2784432284017317</v>
      </c>
      <c r="AJ35">
        <f t="shared" si="76"/>
        <v>1.2784432284017317</v>
      </c>
      <c r="AK35">
        <f t="shared" si="6"/>
        <v>0</v>
      </c>
      <c r="AL35">
        <f t="shared" si="7"/>
        <v>30</v>
      </c>
      <c r="AM35">
        <f t="shared" si="77"/>
        <v>30</v>
      </c>
      <c r="AO35">
        <f t="shared" si="78"/>
        <v>0.90692912931438985</v>
      </c>
      <c r="AQ35">
        <f t="shared" si="32"/>
        <v>0.95638986972058082</v>
      </c>
      <c r="AS35">
        <f t="shared" si="8"/>
        <v>4.1578245467644548</v>
      </c>
      <c r="AT35">
        <f t="shared" si="8"/>
        <v>3.4649678456675272</v>
      </c>
      <c r="AU35">
        <f t="shared" si="79"/>
        <v>7.6227923924319825</v>
      </c>
      <c r="AV35">
        <f t="shared" si="33"/>
        <v>0.54544638404325463</v>
      </c>
      <c r="AW35">
        <f t="shared" si="80"/>
        <v>0.45455361595674537</v>
      </c>
      <c r="AX35">
        <f t="shared" si="9"/>
        <v>-37.593373751192331</v>
      </c>
      <c r="AY35">
        <f t="shared" si="81"/>
        <v>0.13</v>
      </c>
      <c r="AZ35">
        <f t="shared" si="82"/>
        <v>9.1189269637147188</v>
      </c>
      <c r="BA35">
        <f t="shared" si="83"/>
        <v>7.5993559518643403</v>
      </c>
      <c r="BB35">
        <f t="shared" si="10"/>
        <v>51.600280792364181</v>
      </c>
      <c r="BC35">
        <f t="shared" si="84"/>
        <v>5.9218125771676334E-3</v>
      </c>
      <c r="BD35">
        <f t="shared" si="85"/>
        <v>2.068427598620034E-3</v>
      </c>
      <c r="BE35">
        <f t="shared" si="86"/>
        <v>0.941940139909475</v>
      </c>
      <c r="BF35">
        <f t="shared" si="87"/>
        <v>2.1959225549288302E-3</v>
      </c>
      <c r="BG35">
        <f t="shared" si="34"/>
        <v>3.5759579698660511E-2</v>
      </c>
      <c r="BH35">
        <f t="shared" si="35"/>
        <v>216.6857996426674</v>
      </c>
      <c r="BI35">
        <f t="shared" si="88"/>
        <v>1.6502964087924073E-4</v>
      </c>
      <c r="BJ35">
        <f t="shared" si="89"/>
        <v>0.20994858777811273</v>
      </c>
      <c r="BK35">
        <f t="shared" si="90"/>
        <v>1.200731065895954</v>
      </c>
      <c r="BL35">
        <f t="shared" si="91"/>
        <v>0.418151448284517</v>
      </c>
      <c r="BM35">
        <f t="shared" si="36"/>
        <v>2.340098500614784E-4</v>
      </c>
      <c r="BN35">
        <f t="shared" si="92"/>
        <v>1.0723593079633171</v>
      </c>
      <c r="BO35">
        <f t="shared" si="93"/>
        <v>0.98757750546634182</v>
      </c>
      <c r="BP35">
        <f t="shared" si="94"/>
        <v>1.0858482519373918</v>
      </c>
      <c r="BQ35">
        <f t="shared" si="37"/>
        <v>0.45404901916483148</v>
      </c>
      <c r="BR35">
        <f t="shared" si="38"/>
        <v>0.45404901916483148</v>
      </c>
      <c r="BS35">
        <f t="shared" si="39"/>
        <v>0.45404901916483148</v>
      </c>
      <c r="BT35">
        <f t="shared" si="11"/>
        <v>204.58916814409648</v>
      </c>
      <c r="BU35">
        <f t="shared" si="12"/>
        <v>5.6515471662124215</v>
      </c>
      <c r="BV35">
        <f t="shared" si="13"/>
        <v>1585181.3549252795</v>
      </c>
      <c r="BW35">
        <f t="shared" si="14"/>
        <v>0.10977741835433835</v>
      </c>
      <c r="BX35">
        <f t="shared" si="15"/>
        <v>953037.25477830786</v>
      </c>
      <c r="BY35">
        <f t="shared" si="95"/>
        <v>1.6187778227438283E-4</v>
      </c>
      <c r="BZ35">
        <f t="shared" si="96"/>
        <v>5.2938119414582559E-6</v>
      </c>
      <c r="CA35">
        <f t="shared" si="97"/>
        <v>-3.924465688413219</v>
      </c>
      <c r="CB35">
        <f t="shared" si="98"/>
        <v>14.953491186159706</v>
      </c>
      <c r="CC35">
        <f t="shared" si="99"/>
        <v>4.4721339369089494E-3</v>
      </c>
      <c r="CD35">
        <f t="shared" si="16"/>
        <v>23.23232965362072</v>
      </c>
      <c r="CE35" s="20">
        <f t="shared" si="17"/>
        <v>117540145759.87633</v>
      </c>
      <c r="CF35" s="33">
        <f t="shared" si="40"/>
        <v>0.17234669789772286</v>
      </c>
      <c r="CG35" s="33">
        <f t="shared" si="18"/>
        <v>34.469339579544574</v>
      </c>
      <c r="CH35">
        <f t="shared" si="100"/>
        <v>3600</v>
      </c>
      <c r="CI35" s="6">
        <f t="shared" si="19"/>
        <v>882.31279808494048</v>
      </c>
      <c r="CJ35" s="20"/>
      <c r="CK35" s="20"/>
      <c r="CL35" s="20"/>
      <c r="CM35" s="20"/>
      <c r="CN35" s="20"/>
      <c r="CO35" s="20"/>
      <c r="CP35" s="20"/>
      <c r="CQ35" s="25">
        <f t="shared" si="20"/>
        <v>0.90692912931438985</v>
      </c>
      <c r="CR35" s="26">
        <v>0.8</v>
      </c>
      <c r="CS35" s="26">
        <f t="shared" si="101"/>
        <v>0.16834871962898362</v>
      </c>
      <c r="CT35" s="26">
        <f t="shared" si="41"/>
        <v>-5.9257291953993145E-2</v>
      </c>
      <c r="CU35" s="26">
        <f t="shared" si="102"/>
        <v>5.6236490874788971E-3</v>
      </c>
      <c r="CV35" s="26">
        <f t="shared" si="103"/>
        <v>-4.9846022522081073E-6</v>
      </c>
      <c r="CW35" s="26">
        <f t="shared" si="42"/>
        <v>2.951456768978818E-3</v>
      </c>
      <c r="CX35" s="26">
        <f t="shared" si="43"/>
        <v>0.97977328972053479</v>
      </c>
      <c r="CY35" s="26">
        <f t="shared" si="44"/>
        <v>0.94926310024374827</v>
      </c>
      <c r="CZ35" s="26">
        <f t="shared" si="45"/>
        <v>0.14926310024374823</v>
      </c>
      <c r="DA35" s="26">
        <v>0.85</v>
      </c>
      <c r="DB35" s="26">
        <f t="shared" si="46"/>
        <v>0.15844585376845519</v>
      </c>
      <c r="DC35" s="26">
        <f t="shared" si="47"/>
        <v>-5.5771568897875906E-2</v>
      </c>
      <c r="DD35" s="26">
        <f t="shared" si="48"/>
        <v>4.9815023058636596E-3</v>
      </c>
      <c r="DE35" s="26">
        <f t="shared" si="49"/>
        <v>-3.6811695059512119E-6</v>
      </c>
      <c r="DF35" s="26">
        <f t="shared" si="50"/>
        <v>2.60846109449849E-3</v>
      </c>
      <c r="DG35" s="26">
        <f t="shared" si="104"/>
        <v>0.98206206609364544</v>
      </c>
      <c r="DH35" s="26">
        <f t="shared" si="105"/>
        <v>0.95177528526928179</v>
      </c>
      <c r="DI35" s="26">
        <f t="shared" si="106"/>
        <v>0.10177528526928181</v>
      </c>
      <c r="DJ35" s="26">
        <f t="shared" si="107"/>
        <v>-0.94975629948932949</v>
      </c>
      <c r="DK35" s="26">
        <f t="shared" si="108"/>
        <v>0.95715936848642635</v>
      </c>
      <c r="DL35" s="26">
        <f t="shared" si="51"/>
        <v>0.85</v>
      </c>
      <c r="DM35" s="26">
        <f t="shared" si="52"/>
        <v>0.15844585376845519</v>
      </c>
      <c r="DN35" s="26">
        <f t="shared" si="53"/>
        <v>-5.5771568897875906E-2</v>
      </c>
      <c r="DO35" s="26">
        <f t="shared" si="54"/>
        <v>4.9815023058636596E-3</v>
      </c>
      <c r="DP35" s="26">
        <f t="shared" si="55"/>
        <v>-3.6811695059512119E-6</v>
      </c>
      <c r="DQ35" s="26">
        <f t="shared" si="56"/>
        <v>2.60846109449849E-3</v>
      </c>
      <c r="DR35" s="26">
        <f t="shared" si="57"/>
        <v>0.98206206609364544</v>
      </c>
      <c r="DS35" s="26">
        <f t="shared" si="58"/>
        <v>0.95177528526928179</v>
      </c>
      <c r="DT35" s="26">
        <f t="shared" si="59"/>
        <v>0.10177528526928181</v>
      </c>
      <c r="DU35" s="26">
        <f t="shared" si="60"/>
        <v>0.95715936848642635</v>
      </c>
      <c r="DV35" s="26">
        <f t="shared" si="61"/>
        <v>0.14070695031294239</v>
      </c>
      <c r="DW35" s="26">
        <f t="shared" si="62"/>
        <v>-4.9527628443065061E-2</v>
      </c>
      <c r="DX35" s="26">
        <f t="shared" si="63"/>
        <v>3.9285264194801033E-3</v>
      </c>
      <c r="DY35" s="26">
        <f t="shared" si="64"/>
        <v>-2.0331020202007216E-6</v>
      </c>
      <c r="DZ35" s="26">
        <f t="shared" si="65"/>
        <v>2.0493612699986567E-3</v>
      </c>
      <c r="EA35" s="26">
        <f t="shared" si="66"/>
        <v>0.98582672070891653</v>
      </c>
      <c r="EB35" s="26">
        <f t="shared" si="67"/>
        <v>0.95642324617878582</v>
      </c>
      <c r="EC35" s="26">
        <f t="shared" si="68"/>
        <v>-7.3612230764052988E-4</v>
      </c>
      <c r="ED35" s="26">
        <f t="shared" si="69"/>
        <v>-0.95662571574325039</v>
      </c>
      <c r="EE35" s="26">
        <f t="shared" si="70"/>
        <v>0.95638986972058082</v>
      </c>
      <c r="EI35">
        <f t="shared" si="21"/>
        <v>604.92172925269801</v>
      </c>
      <c r="ES35">
        <f t="shared" si="109"/>
        <v>1.6310532789731123</v>
      </c>
      <c r="ET35">
        <f t="shared" si="71"/>
        <v>2.4337685607558494E-2</v>
      </c>
      <c r="EU35">
        <f t="shared" si="110"/>
        <v>1.0391231445545057</v>
      </c>
      <c r="EV35">
        <f t="shared" si="111"/>
        <v>1.4250059643310537E-2</v>
      </c>
      <c r="EX35" s="30">
        <v>2189.6999999999998</v>
      </c>
      <c r="EY35" s="30">
        <v>9961.2999999999993</v>
      </c>
    </row>
    <row r="36" spans="3:155">
      <c r="C36" s="6">
        <f t="shared" si="72"/>
        <v>882.31279808494048</v>
      </c>
      <c r="D36">
        <f>Sheet2!D36</f>
        <v>363</v>
      </c>
      <c r="E36" s="6">
        <f t="shared" si="22"/>
        <v>917.1379958056018</v>
      </c>
      <c r="F36" s="6">
        <f t="shared" si="23"/>
        <v>-554.1379958056018</v>
      </c>
      <c r="G36" s="6">
        <f t="shared" si="0"/>
        <v>622.65639904247018</v>
      </c>
      <c r="I36" s="6">
        <f t="shared" si="1"/>
        <v>622.65639904247018</v>
      </c>
      <c r="M36">
        <f t="shared" si="24"/>
        <v>80.995431819469616</v>
      </c>
      <c r="O36">
        <f t="shared" si="25"/>
        <v>1.1179297249255999</v>
      </c>
      <c r="P36">
        <f t="shared" si="26"/>
        <v>2.9523095880258015E-2</v>
      </c>
      <c r="Q36">
        <f t="shared" si="27"/>
        <v>5589.6486246280001</v>
      </c>
      <c r="R36">
        <f t="shared" si="73"/>
        <v>31385.87702728622</v>
      </c>
      <c r="S36">
        <f t="shared" si="28"/>
        <v>24947.690352977006</v>
      </c>
      <c r="T36">
        <f t="shared" si="74"/>
        <v>0.88074337922063206</v>
      </c>
      <c r="U36">
        <f t="shared" si="2"/>
        <v>54.006116207951074</v>
      </c>
      <c r="V36">
        <f t="shared" si="112"/>
        <v>0.97088555028397128</v>
      </c>
      <c r="W36">
        <f t="shared" si="75"/>
        <v>49.177511369861698</v>
      </c>
      <c r="X36">
        <f t="shared" si="29"/>
        <v>54.977001758235055</v>
      </c>
      <c r="Y36">
        <f t="shared" si="3"/>
        <v>1.1179297249255999</v>
      </c>
      <c r="Z36">
        <f t="shared" si="30"/>
        <v>49.177511369861698</v>
      </c>
      <c r="AE36">
        <f t="shared" si="113"/>
        <v>0.73670455366194876</v>
      </c>
      <c r="AF36">
        <f t="shared" si="114"/>
        <v>0.86437252401714648</v>
      </c>
      <c r="AG36">
        <f t="shared" si="31"/>
        <v>1.2657100669521817</v>
      </c>
      <c r="AH36">
        <f t="shared" si="4"/>
        <v>0</v>
      </c>
      <c r="AI36">
        <f t="shared" si="5"/>
        <v>1.2657100669521817</v>
      </c>
      <c r="AJ36">
        <f t="shared" si="76"/>
        <v>1.2657100669521817</v>
      </c>
      <c r="AK36">
        <f t="shared" si="6"/>
        <v>0</v>
      </c>
      <c r="AL36">
        <f t="shared" si="7"/>
        <v>30</v>
      </c>
      <c r="AM36">
        <f t="shared" si="77"/>
        <v>30</v>
      </c>
      <c r="AO36">
        <f t="shared" si="78"/>
        <v>0.93351783964388335</v>
      </c>
      <c r="AQ36">
        <f t="shared" si="32"/>
        <v>0.95524550869814184</v>
      </c>
      <c r="AS36">
        <f t="shared" si="8"/>
        <v>4.1626714926691042</v>
      </c>
      <c r="AT36">
        <f t="shared" si="8"/>
        <v>3.3087824612958636</v>
      </c>
      <c r="AU36">
        <f t="shared" si="79"/>
        <v>7.4714539539649678</v>
      </c>
      <c r="AV36">
        <f t="shared" si="33"/>
        <v>0.55714343129425947</v>
      </c>
      <c r="AW36">
        <f t="shared" si="80"/>
        <v>0.44285656870574053</v>
      </c>
      <c r="AX36">
        <f t="shared" si="9"/>
        <v>-36.073374133509965</v>
      </c>
      <c r="AY36">
        <f t="shared" si="81"/>
        <v>0.13</v>
      </c>
      <c r="AZ36">
        <f t="shared" si="82"/>
        <v>9.1282438819418346</v>
      </c>
      <c r="BA36">
        <f t="shared" si="83"/>
        <v>7.2557667142823252</v>
      </c>
      <c r="BB36">
        <f t="shared" si="10"/>
        <v>51.585435322396044</v>
      </c>
      <c r="BC36">
        <f t="shared" si="84"/>
        <v>5.8636754947776933E-3</v>
      </c>
      <c r="BD36">
        <f t="shared" si="85"/>
        <v>2.0669804248384513E-3</v>
      </c>
      <c r="BE36">
        <f t="shared" si="86"/>
        <v>0.94249747945933882</v>
      </c>
      <c r="BF36">
        <f t="shared" si="87"/>
        <v>2.1930885438804239E-3</v>
      </c>
      <c r="BG36">
        <f t="shared" si="34"/>
        <v>3.5749917987485322E-2</v>
      </c>
      <c r="BH36">
        <f t="shared" si="35"/>
        <v>210.93650071989416</v>
      </c>
      <c r="BI36">
        <f t="shared" si="88"/>
        <v>1.694818955727259E-4</v>
      </c>
      <c r="BJ36">
        <f t="shared" si="89"/>
        <v>0.21603634573313585</v>
      </c>
      <c r="BK36">
        <f t="shared" si="90"/>
        <v>1.2066914124930337</v>
      </c>
      <c r="BL36">
        <f t="shared" si="91"/>
        <v>0.4231217013114667</v>
      </c>
      <c r="BM36">
        <f t="shared" si="36"/>
        <v>2.2273060145205407E-4</v>
      </c>
      <c r="BN36">
        <f t="shared" si="92"/>
        <v>1.0731362578695651</v>
      </c>
      <c r="BO36">
        <f t="shared" si="93"/>
        <v>0.98817246456275509</v>
      </c>
      <c r="BP36">
        <f t="shared" si="94"/>
        <v>1.0859807334789526</v>
      </c>
      <c r="BQ36">
        <f t="shared" si="37"/>
        <v>0.45950201554108894</v>
      </c>
      <c r="BR36">
        <f t="shared" si="38"/>
        <v>0.45950201554108894</v>
      </c>
      <c r="BS36">
        <f t="shared" si="39"/>
        <v>0.45950201554108894</v>
      </c>
      <c r="BT36">
        <f t="shared" si="11"/>
        <v>204.70982465973404</v>
      </c>
      <c r="BU36">
        <f t="shared" si="12"/>
        <v>5.5617017561977518</v>
      </c>
      <c r="BV36">
        <f t="shared" si="13"/>
        <v>1585413.665731899</v>
      </c>
      <c r="BW36">
        <f t="shared" si="14"/>
        <v>0.11208002074638752</v>
      </c>
      <c r="BX36">
        <f t="shared" si="15"/>
        <v>933594.5982297468</v>
      </c>
      <c r="BY36">
        <f t="shared" si="95"/>
        <v>1.6187778227438283E-4</v>
      </c>
      <c r="BZ36">
        <f t="shared" si="96"/>
        <v>5.4040586883927486E-6</v>
      </c>
      <c r="CA36">
        <f t="shared" si="97"/>
        <v>-3.922766569845257</v>
      </c>
      <c r="CB36">
        <f t="shared" si="98"/>
        <v>14.94946823822646</v>
      </c>
      <c r="CC36">
        <f t="shared" si="99"/>
        <v>4.4745411907898885E-3</v>
      </c>
      <c r="CD36">
        <f t="shared" si="16"/>
        <v>23.505683643678495</v>
      </c>
      <c r="CE36" s="20">
        <f t="shared" si="17"/>
        <v>116269844557.60378</v>
      </c>
      <c r="CF36" s="33">
        <f t="shared" si="40"/>
        <v>0.17412598860330675</v>
      </c>
      <c r="CG36" s="33">
        <f t="shared" si="18"/>
        <v>34.82519772066135</v>
      </c>
      <c r="CH36">
        <f t="shared" si="100"/>
        <v>3800</v>
      </c>
      <c r="CI36" s="6">
        <f t="shared" si="19"/>
        <v>917.1379958056018</v>
      </c>
      <c r="CJ36" s="20"/>
      <c r="CK36" s="20"/>
      <c r="CL36" s="20"/>
      <c r="CM36" s="20"/>
      <c r="CN36" s="20"/>
      <c r="CO36" s="20"/>
      <c r="CP36" s="20"/>
      <c r="CQ36" s="25">
        <f t="shared" si="20"/>
        <v>0.93351783964388335</v>
      </c>
      <c r="CR36" s="26">
        <v>0.8</v>
      </c>
      <c r="CS36" s="26">
        <f t="shared" si="101"/>
        <v>0.17328424898389586</v>
      </c>
      <c r="CT36" s="26">
        <f t="shared" si="41"/>
        <v>-6.099455556120139E-2</v>
      </c>
      <c r="CU36" s="26">
        <f t="shared" si="102"/>
        <v>5.9582230128736955E-3</v>
      </c>
      <c r="CV36" s="26">
        <f t="shared" si="103"/>
        <v>-5.7593949731069105E-6</v>
      </c>
      <c r="CW36" s="26">
        <f t="shared" si="42"/>
        <v>3.1307764753431199E-3</v>
      </c>
      <c r="CX36" s="26">
        <f t="shared" si="43"/>
        <v>0.97858289658489095</v>
      </c>
      <c r="CY36" s="26">
        <f t="shared" si="44"/>
        <v>0.94803315115844666</v>
      </c>
      <c r="CZ36" s="26">
        <f t="shared" si="45"/>
        <v>0.14803315115844662</v>
      </c>
      <c r="DA36" s="26">
        <v>0.85</v>
      </c>
      <c r="DB36" s="26">
        <f t="shared" si="46"/>
        <v>0.1630910578671961</v>
      </c>
      <c r="DC36" s="26">
        <f t="shared" si="47"/>
        <v>-5.7406640528189543E-2</v>
      </c>
      <c r="DD36" s="26">
        <f t="shared" si="48"/>
        <v>5.2778722882202986E-3</v>
      </c>
      <c r="DE36" s="26">
        <f t="shared" si="49"/>
        <v>-4.2533602632663387E-6</v>
      </c>
      <c r="DF36" s="26">
        <f t="shared" si="50"/>
        <v>2.766572362743767E-3</v>
      </c>
      <c r="DG36" s="26">
        <f t="shared" si="104"/>
        <v>0.98100506359282102</v>
      </c>
      <c r="DH36" s="26">
        <f t="shared" si="105"/>
        <v>0.95058950661694153</v>
      </c>
      <c r="DI36" s="26">
        <f t="shared" si="106"/>
        <v>0.10058950661694155</v>
      </c>
      <c r="DJ36" s="26">
        <f t="shared" si="107"/>
        <v>-0.94887289083010262</v>
      </c>
      <c r="DK36" s="26">
        <f t="shared" si="108"/>
        <v>0.95600946405892451</v>
      </c>
      <c r="DL36" s="26">
        <f t="shared" si="51"/>
        <v>0.85</v>
      </c>
      <c r="DM36" s="26">
        <f t="shared" si="52"/>
        <v>0.1630910578671961</v>
      </c>
      <c r="DN36" s="26">
        <f t="shared" si="53"/>
        <v>-5.7406640528189543E-2</v>
      </c>
      <c r="DO36" s="26">
        <f t="shared" si="54"/>
        <v>5.2778722882202986E-3</v>
      </c>
      <c r="DP36" s="26">
        <f t="shared" si="55"/>
        <v>-4.2533602632663387E-6</v>
      </c>
      <c r="DQ36" s="26">
        <f t="shared" si="56"/>
        <v>2.7665723627437674E-3</v>
      </c>
      <c r="DR36" s="26">
        <f t="shared" si="57"/>
        <v>0.98100506359282102</v>
      </c>
      <c r="DS36" s="26">
        <f t="shared" si="58"/>
        <v>0.95058950661694153</v>
      </c>
      <c r="DT36" s="26">
        <f t="shared" si="59"/>
        <v>0.10058950661694155</v>
      </c>
      <c r="DU36" s="26">
        <f t="shared" si="60"/>
        <v>0.95600946405892451</v>
      </c>
      <c r="DV36" s="26">
        <f t="shared" si="61"/>
        <v>0.14500630422480029</v>
      </c>
      <c r="DW36" s="26">
        <f t="shared" si="62"/>
        <v>-5.1040963801539885E-2</v>
      </c>
      <c r="DX36" s="26">
        <f t="shared" si="63"/>
        <v>4.1722694252980582E-3</v>
      </c>
      <c r="DY36" s="26">
        <f t="shared" si="64"/>
        <v>-2.3632835928632829E-6</v>
      </c>
      <c r="DZ36" s="26">
        <f t="shared" si="65"/>
        <v>2.1784131585341933E-3</v>
      </c>
      <c r="EA36" s="26">
        <f t="shared" si="66"/>
        <v>0.98495399628588298</v>
      </c>
      <c r="EB36" s="26">
        <f t="shared" si="67"/>
        <v>0.95527930565341101</v>
      </c>
      <c r="EC36" s="26">
        <f t="shared" si="68"/>
        <v>-7.3015840551349243E-4</v>
      </c>
      <c r="ED36" s="26">
        <f t="shared" si="69"/>
        <v>-0.95576056271860121</v>
      </c>
      <c r="EE36" s="26">
        <f t="shared" si="70"/>
        <v>0.95524550869814184</v>
      </c>
      <c r="EI36">
        <f t="shared" si="21"/>
        <v>622.65639904247018</v>
      </c>
      <c r="ES36">
        <f t="shared" si="109"/>
        <v>1.680890726802132</v>
      </c>
      <c r="ET36">
        <f t="shared" si="71"/>
        <v>2.5081332766349915E-2</v>
      </c>
      <c r="EU36">
        <f t="shared" si="110"/>
        <v>1.0407347608247342</v>
      </c>
      <c r="EV36">
        <f t="shared" si="111"/>
        <v>1.4272160611894709E-2</v>
      </c>
    </row>
    <row r="37" spans="3:155">
      <c r="C37" s="6">
        <f t="shared" si="72"/>
        <v>917.1379958056018</v>
      </c>
      <c r="D37">
        <f>Sheet2!D37</f>
        <v>364</v>
      </c>
      <c r="E37" s="6">
        <f t="shared" si="22"/>
        <v>952.32210544576776</v>
      </c>
      <c r="F37" s="6">
        <f t="shared" si="23"/>
        <v>-588.32210544576776</v>
      </c>
      <c r="G37" s="6">
        <f t="shared" si="0"/>
        <v>640.5689979028009</v>
      </c>
      <c r="I37" s="6">
        <f t="shared" si="1"/>
        <v>640.5689979028009</v>
      </c>
      <c r="M37">
        <f t="shared" si="24"/>
        <v>83.768617979740284</v>
      </c>
      <c r="O37">
        <f t="shared" si="25"/>
        <v>1.119251540439163</v>
      </c>
      <c r="P37">
        <f t="shared" si="26"/>
        <v>2.8663069806307524E-2</v>
      </c>
      <c r="Q37">
        <f t="shared" si="27"/>
        <v>5596.257702195815</v>
      </c>
      <c r="R37">
        <f t="shared" si="73"/>
        <v>31422.986997829503</v>
      </c>
      <c r="S37">
        <f t="shared" si="28"/>
        <v>23823.508534228389</v>
      </c>
      <c r="T37">
        <f t="shared" si="74"/>
        <v>0.88042644365945821</v>
      </c>
      <c r="U37">
        <f t="shared" si="2"/>
        <v>54.006116207951074</v>
      </c>
      <c r="V37">
        <f t="shared" si="112"/>
        <v>1.0037661683513004</v>
      </c>
      <c r="W37">
        <f t="shared" si="75"/>
        <v>49.148810958721604</v>
      </c>
      <c r="X37">
        <f t="shared" si="29"/>
        <v>55.009882376302372</v>
      </c>
      <c r="Y37">
        <f t="shared" si="3"/>
        <v>1.119251540439163</v>
      </c>
      <c r="Z37">
        <f t="shared" si="30"/>
        <v>49.148810958721604</v>
      </c>
      <c r="AE37">
        <f t="shared" si="113"/>
        <v>0.73095801160026697</v>
      </c>
      <c r="AF37">
        <f t="shared" si="114"/>
        <v>0.860892969073494</v>
      </c>
      <c r="AG37">
        <f t="shared" si="31"/>
        <v>1.2531040889844833</v>
      </c>
      <c r="AH37">
        <f t="shared" si="4"/>
        <v>0</v>
      </c>
      <c r="AI37">
        <f t="shared" si="5"/>
        <v>1.2531040889844833</v>
      </c>
      <c r="AJ37">
        <f t="shared" si="76"/>
        <v>1.2531040889844833</v>
      </c>
      <c r="AK37">
        <f t="shared" si="6"/>
        <v>0</v>
      </c>
      <c r="AL37">
        <f t="shared" si="7"/>
        <v>30</v>
      </c>
      <c r="AM37">
        <f t="shared" si="77"/>
        <v>30</v>
      </c>
      <c r="AO37">
        <f t="shared" si="78"/>
        <v>0.96037331019910177</v>
      </c>
      <c r="AQ37">
        <f t="shared" si="32"/>
        <v>0.95409862308482851</v>
      </c>
      <c r="AS37">
        <f t="shared" si="8"/>
        <v>4.1675933438679742</v>
      </c>
      <c r="AT37">
        <f t="shared" si="8"/>
        <v>3.1596835654640407</v>
      </c>
      <c r="AU37">
        <f t="shared" si="79"/>
        <v>7.3272769093320154</v>
      </c>
      <c r="AV37">
        <f t="shared" si="33"/>
        <v>0.56877792329100185</v>
      </c>
      <c r="AW37">
        <f t="shared" si="80"/>
        <v>0.43122207670899815</v>
      </c>
      <c r="AX37">
        <f t="shared" si="9"/>
        <v>-34.653651887272453</v>
      </c>
      <c r="AY37">
        <f t="shared" si="81"/>
        <v>0.13</v>
      </c>
      <c r="AZ37">
        <f t="shared" si="82"/>
        <v>9.1377032199873014</v>
      </c>
      <c r="BA37">
        <f t="shared" si="83"/>
        <v>6.9277994055641656</v>
      </c>
      <c r="BB37">
        <f t="shared" si="10"/>
        <v>51.570380277560865</v>
      </c>
      <c r="BC37">
        <f t="shared" si="84"/>
        <v>5.8061228878500499E-3</v>
      </c>
      <c r="BD37">
        <f t="shared" si="85"/>
        <v>2.065543962743751E-3</v>
      </c>
      <c r="BE37">
        <f t="shared" si="86"/>
        <v>0.94304947384046378</v>
      </c>
      <c r="BF37">
        <f t="shared" si="87"/>
        <v>2.1902816554597647E-3</v>
      </c>
      <c r="BG37">
        <f t="shared" si="34"/>
        <v>3.574116161317796E-2</v>
      </c>
      <c r="BH37">
        <f t="shared" si="35"/>
        <v>205.34038278306761</v>
      </c>
      <c r="BI37">
        <f t="shared" si="88"/>
        <v>1.7405812304799686E-4</v>
      </c>
      <c r="BJ37">
        <f t="shared" si="89"/>
        <v>0.22232375684349534</v>
      </c>
      <c r="BK37">
        <f t="shared" si="90"/>
        <v>1.2128475613999574</v>
      </c>
      <c r="BL37">
        <f t="shared" si="91"/>
        <v>0.42814396491692919</v>
      </c>
      <c r="BM37">
        <f t="shared" si="36"/>
        <v>2.1199975284674449E-4</v>
      </c>
      <c r="BN37">
        <f t="shared" si="92"/>
        <v>1.0738759815751797</v>
      </c>
      <c r="BO37">
        <f t="shared" si="93"/>
        <v>0.98873885378009807</v>
      </c>
      <c r="BP37">
        <f t="shared" si="94"/>
        <v>1.086106788935814</v>
      </c>
      <c r="BQ37">
        <f t="shared" si="37"/>
        <v>0.46501006693817376</v>
      </c>
      <c r="BR37">
        <f t="shared" si="38"/>
        <v>0.46501006693817376</v>
      </c>
      <c r="BS37">
        <f t="shared" si="39"/>
        <v>0.46501006693817376</v>
      </c>
      <c r="BT37">
        <f t="shared" si="11"/>
        <v>204.83225741059351</v>
      </c>
      <c r="BU37">
        <f t="shared" si="12"/>
        <v>5.4704725647543508</v>
      </c>
      <c r="BV37">
        <f t="shared" si="13"/>
        <v>1585648.9355773267</v>
      </c>
      <c r="BW37">
        <f t="shared" si="14"/>
        <v>0.11444675793084787</v>
      </c>
      <c r="BX37">
        <f t="shared" si="15"/>
        <v>914423.71667127463</v>
      </c>
      <c r="BY37">
        <f t="shared" si="95"/>
        <v>1.6187778227438283E-4</v>
      </c>
      <c r="BZ37">
        <f t="shared" si="96"/>
        <v>5.5173547098775598E-6</v>
      </c>
      <c r="CA37">
        <f t="shared" si="97"/>
        <v>-3.921031008352287</v>
      </c>
      <c r="CB37">
        <f t="shared" si="98"/>
        <v>14.945346848466103</v>
      </c>
      <c r="CC37">
        <f t="shared" si="99"/>
        <v>4.4770093664917906E-3</v>
      </c>
      <c r="CD37">
        <f t="shared" si="16"/>
        <v>23.780938977583155</v>
      </c>
      <c r="CE37" s="20">
        <f t="shared" si="17"/>
        <v>115021587882.12268</v>
      </c>
      <c r="CF37" s="33">
        <f t="shared" si="40"/>
        <v>0.17592054820082978</v>
      </c>
      <c r="CG37" s="33">
        <f t="shared" si="18"/>
        <v>35.184109640165957</v>
      </c>
      <c r="CH37">
        <f t="shared" si="100"/>
        <v>4000</v>
      </c>
      <c r="CI37" s="6">
        <f t="shared" si="19"/>
        <v>952.32210544576776</v>
      </c>
      <c r="CJ37" s="20"/>
      <c r="CK37" s="20"/>
      <c r="CL37" s="20"/>
      <c r="CM37" s="20"/>
      <c r="CN37" s="20"/>
      <c r="CO37" s="20"/>
      <c r="CP37" s="20"/>
      <c r="CQ37" s="25">
        <f t="shared" si="20"/>
        <v>0.96037331019910177</v>
      </c>
      <c r="CR37" s="26">
        <v>0.8</v>
      </c>
      <c r="CS37" s="26">
        <f t="shared" si="101"/>
        <v>0.17826929570570826</v>
      </c>
      <c r="CT37" s="26">
        <f t="shared" si="41"/>
        <v>-6.2749248852898259E-2</v>
      </c>
      <c r="CU37" s="26">
        <f t="shared" si="102"/>
        <v>6.3059667299021731E-3</v>
      </c>
      <c r="CV37" s="26">
        <f t="shared" si="103"/>
        <v>-6.6368830405217437E-6</v>
      </c>
      <c r="CW37" s="26">
        <f t="shared" si="42"/>
        <v>3.3175981414867305E-3</v>
      </c>
      <c r="CX37" s="26">
        <f t="shared" si="43"/>
        <v>0.9773471789336301</v>
      </c>
      <c r="CY37" s="26">
        <f t="shared" si="44"/>
        <v>0.9468057999444619</v>
      </c>
      <c r="CZ37" s="26">
        <f t="shared" si="45"/>
        <v>0.14680579994446186</v>
      </c>
      <c r="DA37" s="26">
        <v>0.85</v>
      </c>
      <c r="DB37" s="26">
        <f t="shared" si="46"/>
        <v>0.16778286654654898</v>
      </c>
      <c r="DC37" s="26">
        <f t="shared" si="47"/>
        <v>-5.9058116567433663E-2</v>
      </c>
      <c r="DD37" s="26">
        <f t="shared" si="48"/>
        <v>5.58590824517286E-3</v>
      </c>
      <c r="DE37" s="26">
        <f t="shared" si="49"/>
        <v>-4.9013923733855808E-6</v>
      </c>
      <c r="DF37" s="26">
        <f t="shared" si="50"/>
        <v>2.931255281668961E-3</v>
      </c>
      <c r="DG37" s="26">
        <f t="shared" si="104"/>
        <v>0.97990766013295327</v>
      </c>
      <c r="DH37" s="26">
        <f t="shared" si="105"/>
        <v>0.94940505257442531</v>
      </c>
      <c r="DI37" s="26">
        <f t="shared" si="106"/>
        <v>9.9405052574425334E-2</v>
      </c>
      <c r="DJ37" s="26">
        <f t="shared" si="107"/>
        <v>-0.94801494740073167</v>
      </c>
      <c r="DK37" s="26">
        <f t="shared" si="108"/>
        <v>0.95485599709896363</v>
      </c>
      <c r="DL37" s="26">
        <f t="shared" si="51"/>
        <v>0.85</v>
      </c>
      <c r="DM37" s="26">
        <f t="shared" si="52"/>
        <v>0.16778286654654898</v>
      </c>
      <c r="DN37" s="26">
        <f t="shared" si="53"/>
        <v>-5.9058116567433663E-2</v>
      </c>
      <c r="DO37" s="26">
        <f t="shared" si="54"/>
        <v>5.58590824517286E-3</v>
      </c>
      <c r="DP37" s="26">
        <f t="shared" si="55"/>
        <v>-4.9013923733855808E-6</v>
      </c>
      <c r="DQ37" s="26">
        <f t="shared" si="56"/>
        <v>2.9312552816689614E-3</v>
      </c>
      <c r="DR37" s="26">
        <f t="shared" si="57"/>
        <v>0.97990766013295327</v>
      </c>
      <c r="DS37" s="26">
        <f t="shared" si="58"/>
        <v>0.94940505257442531</v>
      </c>
      <c r="DT37" s="26">
        <f t="shared" si="59"/>
        <v>9.9405052574425334E-2</v>
      </c>
      <c r="DU37" s="26">
        <f t="shared" si="60"/>
        <v>0.95485599709896363</v>
      </c>
      <c r="DV37" s="26">
        <f t="shared" si="61"/>
        <v>0.1493580571288862</v>
      </c>
      <c r="DW37" s="26">
        <f t="shared" si="62"/>
        <v>-5.2572743151673172E-2</v>
      </c>
      <c r="DX37" s="26">
        <f t="shared" si="63"/>
        <v>4.4264533226561834E-3</v>
      </c>
      <c r="DY37" s="26">
        <f t="shared" si="64"/>
        <v>-2.7398368267403737E-6</v>
      </c>
      <c r="DZ37" s="26">
        <f t="shared" si="65"/>
        <v>2.3132295979216913E-3</v>
      </c>
      <c r="EA37" s="26">
        <f t="shared" si="66"/>
        <v>0.98404471107842051</v>
      </c>
      <c r="EB37" s="26">
        <f t="shared" si="67"/>
        <v>0.95413277135915475</v>
      </c>
      <c r="EC37" s="26">
        <f t="shared" si="68"/>
        <v>-7.2322573980887483E-4</v>
      </c>
      <c r="ED37" s="26">
        <f t="shared" si="69"/>
        <v>-0.95491227096655817</v>
      </c>
      <c r="EE37" s="26">
        <f t="shared" si="70"/>
        <v>0.95409862308482851</v>
      </c>
      <c r="EI37">
        <f t="shared" si="21"/>
        <v>640.5689979028009</v>
      </c>
      <c r="ES37">
        <f t="shared" si="109"/>
        <v>1.7313355756720976</v>
      </c>
      <c r="ET37">
        <f t="shared" si="71"/>
        <v>2.5834043231510791E-2</v>
      </c>
      <c r="EU37">
        <f t="shared" si="110"/>
        <v>1.0423840157808828</v>
      </c>
      <c r="EV37">
        <f t="shared" si="111"/>
        <v>1.4294777740206502E-2</v>
      </c>
    </row>
    <row r="38" spans="3:155">
      <c r="C38" s="6">
        <f t="shared" si="72"/>
        <v>952.32210544576776</v>
      </c>
      <c r="D38">
        <f>Sheet2!D38</f>
        <v>365</v>
      </c>
      <c r="E38" s="6">
        <f t="shared" si="22"/>
        <v>987.8684886409626</v>
      </c>
      <c r="F38" s="6">
        <f t="shared" si="23"/>
        <v>-622.8684886409626</v>
      </c>
      <c r="G38" s="6">
        <f t="shared" si="0"/>
        <v>658.66105272288382</v>
      </c>
      <c r="I38" s="6">
        <f t="shared" si="1"/>
        <v>658.66105272288382</v>
      </c>
      <c r="M38">
        <f t="shared" si="24"/>
        <v>86.584346447561771</v>
      </c>
      <c r="O38">
        <f t="shared" si="25"/>
        <v>1.1205936333805129</v>
      </c>
      <c r="P38">
        <f t="shared" si="26"/>
        <v>2.7842180555985592E-2</v>
      </c>
      <c r="Q38">
        <f t="shared" si="27"/>
        <v>5602.968166902564</v>
      </c>
      <c r="R38">
        <f t="shared" si="73"/>
        <v>31460.666257157896</v>
      </c>
      <c r="S38">
        <f t="shared" si="28"/>
        <v>22749.240659406871</v>
      </c>
      <c r="T38">
        <f t="shared" si="74"/>
        <v>0.88010464612027861</v>
      </c>
      <c r="U38">
        <f t="shared" si="2"/>
        <v>54.006116207951074</v>
      </c>
      <c r="V38">
        <f t="shared" si="112"/>
        <v>1.0371267168770006</v>
      </c>
      <c r="W38">
        <f t="shared" si="75"/>
        <v>49.119717697108662</v>
      </c>
      <c r="X38">
        <f t="shared" si="29"/>
        <v>55.043242924828071</v>
      </c>
      <c r="Y38">
        <f t="shared" si="3"/>
        <v>1.1205936333805129</v>
      </c>
      <c r="Z38">
        <f t="shared" si="30"/>
        <v>49.119717697108662</v>
      </c>
      <c r="AE38">
        <f t="shared" si="113"/>
        <v>0.72525619050516976</v>
      </c>
      <c r="AF38">
        <f t="shared" si="114"/>
        <v>0.85741609099538751</v>
      </c>
      <c r="AG38">
        <f t="shared" si="31"/>
        <v>1.2406255630960503</v>
      </c>
      <c r="AH38">
        <f t="shared" si="4"/>
        <v>0</v>
      </c>
      <c r="AI38">
        <f t="shared" si="5"/>
        <v>1.2406255630960503</v>
      </c>
      <c r="AJ38">
        <f t="shared" si="76"/>
        <v>1.2406255630960503</v>
      </c>
      <c r="AK38">
        <f t="shared" si="6"/>
        <v>0</v>
      </c>
      <c r="AL38">
        <f t="shared" si="7"/>
        <v>30</v>
      </c>
      <c r="AM38">
        <f t="shared" si="77"/>
        <v>30</v>
      </c>
      <c r="AO38">
        <f t="shared" si="78"/>
        <v>0.98749783016924109</v>
      </c>
      <c r="AQ38">
        <f t="shared" si="32"/>
        <v>0.95294948841748484</v>
      </c>
      <c r="AS38">
        <f t="shared" si="8"/>
        <v>4.1725906991604456</v>
      </c>
      <c r="AT38">
        <f t="shared" si="8"/>
        <v>3.0172046965727217</v>
      </c>
      <c r="AU38">
        <f t="shared" si="79"/>
        <v>7.1897953957331673</v>
      </c>
      <c r="AV38">
        <f t="shared" si="33"/>
        <v>0.58034901822612339</v>
      </c>
      <c r="AW38">
        <f t="shared" si="80"/>
        <v>0.41965098177387661</v>
      </c>
      <c r="AX38">
        <f t="shared" si="9"/>
        <v>-33.3256272217494</v>
      </c>
      <c r="AY38">
        <f t="shared" si="81"/>
        <v>0.13</v>
      </c>
      <c r="AZ38">
        <f t="shared" si="82"/>
        <v>9.147306056569116</v>
      </c>
      <c r="BA38">
        <f t="shared" si="83"/>
        <v>6.6144265720626789</v>
      </c>
      <c r="BB38">
        <f t="shared" si="10"/>
        <v>51.555114672639675</v>
      </c>
      <c r="BC38">
        <f t="shared" si="84"/>
        <v>5.7491559626917498E-3</v>
      </c>
      <c r="BD38">
        <f t="shared" si="85"/>
        <v>2.0641183532565796E-3</v>
      </c>
      <c r="BE38">
        <f t="shared" si="86"/>
        <v>0.94359610334232802</v>
      </c>
      <c r="BF38">
        <f t="shared" si="87"/>
        <v>2.187501989405457E-3</v>
      </c>
      <c r="BG38">
        <f t="shared" si="34"/>
        <v>3.573331565177891E-2</v>
      </c>
      <c r="BH38">
        <f t="shared" si="35"/>
        <v>199.88790004013708</v>
      </c>
      <c r="BI38">
        <f t="shared" si="88"/>
        <v>1.7876677700152802E-4</v>
      </c>
      <c r="BJ38">
        <f t="shared" si="89"/>
        <v>0.22882500528919456</v>
      </c>
      <c r="BK38">
        <f t="shared" si="90"/>
        <v>1.2192134284775231</v>
      </c>
      <c r="BL38">
        <f t="shared" si="91"/>
        <v>0.4332233655002124</v>
      </c>
      <c r="BM38">
        <f t="shared" si="36"/>
        <v>2.0178096449148108E-4</v>
      </c>
      <c r="BN38">
        <f t="shared" si="92"/>
        <v>1.0745809047378621</v>
      </c>
      <c r="BO38">
        <f t="shared" si="93"/>
        <v>0.98927853955280165</v>
      </c>
      <c r="BP38">
        <f t="shared" si="94"/>
        <v>1.0862268428703821</v>
      </c>
      <c r="BQ38">
        <f t="shared" si="37"/>
        <v>0.47057884856497734</v>
      </c>
      <c r="BR38">
        <f t="shared" si="38"/>
        <v>0.47057884856497734</v>
      </c>
      <c r="BS38">
        <f t="shared" si="39"/>
        <v>0.47057884856497734</v>
      </c>
      <c r="BT38">
        <f t="shared" si="11"/>
        <v>204.95647720834233</v>
      </c>
      <c r="BU38">
        <f t="shared" si="12"/>
        <v>5.3778480872358383</v>
      </c>
      <c r="BV38">
        <f t="shared" si="13"/>
        <v>1585887.159236612</v>
      </c>
      <c r="BW38">
        <f t="shared" si="14"/>
        <v>0.11688241295351469</v>
      </c>
      <c r="BX38">
        <f t="shared" si="15"/>
        <v>895503.00909037655</v>
      </c>
      <c r="BY38">
        <f t="shared" si="95"/>
        <v>1.6187778227438283E-4</v>
      </c>
      <c r="BZ38">
        <f t="shared" si="96"/>
        <v>5.6339285840309505E-6</v>
      </c>
      <c r="CA38">
        <f t="shared" si="97"/>
        <v>-3.9192562075849864</v>
      </c>
      <c r="CB38">
        <f t="shared" si="98"/>
        <v>14.941119693933329</v>
      </c>
      <c r="CC38">
        <f t="shared" si="99"/>
        <v>4.4795430035905817E-3</v>
      </c>
      <c r="CD38">
        <f t="shared" si="16"/>
        <v>24.058337374161333</v>
      </c>
      <c r="CE38" s="20">
        <f t="shared" si="17"/>
        <v>113793888560.46962</v>
      </c>
      <c r="CF38" s="33">
        <f t="shared" si="40"/>
        <v>0.17773191597597401</v>
      </c>
      <c r="CG38" s="33">
        <f t="shared" si="18"/>
        <v>35.546383195194799</v>
      </c>
      <c r="CH38">
        <f t="shared" si="100"/>
        <v>4200</v>
      </c>
      <c r="CI38" s="6">
        <f t="shared" si="19"/>
        <v>987.8684886409626</v>
      </c>
      <c r="CJ38" s="20"/>
      <c r="CK38" s="20"/>
      <c r="CL38" s="20"/>
      <c r="CM38" s="20"/>
      <c r="CN38" s="20"/>
      <c r="CO38" s="20"/>
      <c r="CP38" s="20"/>
      <c r="CQ38" s="25">
        <f t="shared" si="20"/>
        <v>0.98749783016924109</v>
      </c>
      <c r="CR38" s="26">
        <v>0.8</v>
      </c>
      <c r="CS38" s="26">
        <f t="shared" si="101"/>
        <v>0.18330428472516538</v>
      </c>
      <c r="CT38" s="26">
        <f t="shared" si="41"/>
        <v>-6.4521521401027293E-2</v>
      </c>
      <c r="CU38" s="26">
        <f t="shared" si="102"/>
        <v>6.6672050344238967E-3</v>
      </c>
      <c r="CV38" s="26">
        <f t="shared" si="103"/>
        <v>-7.6285940382755702E-6</v>
      </c>
      <c r="CW38" s="26">
        <f t="shared" si="42"/>
        <v>3.5121482622345866E-3</v>
      </c>
      <c r="CX38" s="26">
        <f t="shared" si="43"/>
        <v>0.97606516026028889</v>
      </c>
      <c r="CY38" s="26">
        <f t="shared" si="44"/>
        <v>0.94558139778387074</v>
      </c>
      <c r="CZ38" s="26">
        <f t="shared" si="45"/>
        <v>0.14558139778387069</v>
      </c>
      <c r="DA38" s="26">
        <v>0.85</v>
      </c>
      <c r="DB38" s="26">
        <f t="shared" si="46"/>
        <v>0.17252167974133215</v>
      </c>
      <c r="DC38" s="26">
        <f t="shared" si="47"/>
        <v>-6.0726137789202168E-2</v>
      </c>
      <c r="DD38" s="26">
        <f t="shared" si="48"/>
        <v>5.9058978851644212E-3</v>
      </c>
      <c r="DE38" s="26">
        <f t="shared" si="49"/>
        <v>-5.6337790511853288E-6</v>
      </c>
      <c r="DF38" s="26">
        <f t="shared" si="50"/>
        <v>3.1027044705239076E-3</v>
      </c>
      <c r="DG38" s="26">
        <f t="shared" si="104"/>
        <v>0.97876897066966506</v>
      </c>
      <c r="DH38" s="26">
        <f t="shared" si="105"/>
        <v>0.94822222473592022</v>
      </c>
      <c r="DI38" s="26">
        <f t="shared" si="106"/>
        <v>9.8222224735920238E-2</v>
      </c>
      <c r="DJ38" s="26">
        <f t="shared" si="107"/>
        <v>-0.94718346095901029</v>
      </c>
      <c r="DK38" s="26">
        <f t="shared" si="108"/>
        <v>0.95369926079206613</v>
      </c>
      <c r="DL38" s="26">
        <f t="shared" si="51"/>
        <v>0.85</v>
      </c>
      <c r="DM38" s="26">
        <f t="shared" si="52"/>
        <v>0.17252167974133215</v>
      </c>
      <c r="DN38" s="26">
        <f t="shared" si="53"/>
        <v>-6.0726137789202168E-2</v>
      </c>
      <c r="DO38" s="26">
        <f t="shared" si="54"/>
        <v>5.9058978851644212E-3</v>
      </c>
      <c r="DP38" s="26">
        <f t="shared" si="55"/>
        <v>-5.6337790511853288E-6</v>
      </c>
      <c r="DQ38" s="26">
        <f t="shared" si="56"/>
        <v>3.1027044705239076E-3</v>
      </c>
      <c r="DR38" s="26">
        <f t="shared" si="57"/>
        <v>0.97876897066966506</v>
      </c>
      <c r="DS38" s="26">
        <f t="shared" si="58"/>
        <v>0.94822222473592022</v>
      </c>
      <c r="DT38" s="26">
        <f t="shared" si="59"/>
        <v>9.8222224735920238E-2</v>
      </c>
      <c r="DU38" s="26">
        <f t="shared" si="60"/>
        <v>0.95369926079206613</v>
      </c>
      <c r="DV38" s="26">
        <f t="shared" si="61"/>
        <v>0.15376275709634296</v>
      </c>
      <c r="DW38" s="26">
        <f t="shared" si="62"/>
        <v>-5.4123159409762693E-2</v>
      </c>
      <c r="DX38" s="26">
        <f t="shared" si="63"/>
        <v>4.6913830348442199E-3</v>
      </c>
      <c r="DY38" s="26">
        <f t="shared" si="64"/>
        <v>-3.1683796051010659E-6</v>
      </c>
      <c r="DZ38" s="26">
        <f t="shared" si="65"/>
        <v>2.4540025210596423E-3</v>
      </c>
      <c r="EA38" s="26">
        <f t="shared" si="66"/>
        <v>0.98309787855652719</v>
      </c>
      <c r="EB38" s="26">
        <f t="shared" si="67"/>
        <v>0.9529839166771128</v>
      </c>
      <c r="EC38" s="26">
        <f t="shared" si="68"/>
        <v>-7.1534411495333128E-4</v>
      </c>
      <c r="ED38" s="26">
        <f t="shared" si="69"/>
        <v>-0.95408171760509897</v>
      </c>
      <c r="EE38" s="26">
        <f t="shared" si="70"/>
        <v>0.95294948841748484</v>
      </c>
      <c r="EI38">
        <f t="shared" si="21"/>
        <v>658.66105272288382</v>
      </c>
      <c r="ES38">
        <f t="shared" si="109"/>
        <v>1.7823941787392148</v>
      </c>
      <c r="ET38">
        <f t="shared" si="71"/>
        <v>2.6595911801365831E-2</v>
      </c>
      <c r="EU38">
        <f t="shared" si="110"/>
        <v>1.0440715361656645</v>
      </c>
      <c r="EV38">
        <f t="shared" si="111"/>
        <v>1.4317919623108891E-2</v>
      </c>
    </row>
    <row r="39" spans="3:155">
      <c r="C39" s="6">
        <f t="shared" si="72"/>
        <v>987.8684886409626</v>
      </c>
      <c r="D39">
        <f>Sheet2!D39</f>
        <v>366</v>
      </c>
      <c r="E39" s="6">
        <f t="shared" si="22"/>
        <v>1023.7808278929757</v>
      </c>
      <c r="F39" s="6">
        <f t="shared" si="23"/>
        <v>-657.78082789297571</v>
      </c>
      <c r="G39" s="6">
        <f t="shared" si="0"/>
        <v>676.9342443204813</v>
      </c>
      <c r="I39" s="6">
        <f t="shared" si="1"/>
        <v>676.9342443204813</v>
      </c>
      <c r="M39">
        <f t="shared" si="24"/>
        <v>89.442985146384984</v>
      </c>
      <c r="O39">
        <f t="shared" si="25"/>
        <v>1.1219561791172217</v>
      </c>
      <c r="P39">
        <f t="shared" si="26"/>
        <v>2.705788372865419E-2</v>
      </c>
      <c r="Q39">
        <f t="shared" si="27"/>
        <v>5609.7808955861083</v>
      </c>
      <c r="R39">
        <f t="shared" si="73"/>
        <v>31498.919728715999</v>
      </c>
      <c r="S39">
        <f t="shared" si="28"/>
        <v>21721.665198644594</v>
      </c>
      <c r="T39">
        <f t="shared" si="74"/>
        <v>0.87977794455469882</v>
      </c>
      <c r="U39">
        <f t="shared" si="2"/>
        <v>54.006116207951074</v>
      </c>
      <c r="V39">
        <f t="shared" si="112"/>
        <v>1.0709704321824225</v>
      </c>
      <c r="W39">
        <f t="shared" si="75"/>
        <v>49.09022978372407</v>
      </c>
      <c r="X39">
        <f t="shared" si="29"/>
        <v>55.077086640133494</v>
      </c>
      <c r="Y39">
        <f t="shared" si="3"/>
        <v>1.1219561791172217</v>
      </c>
      <c r="Z39">
        <f t="shared" si="30"/>
        <v>49.09022978372407</v>
      </c>
      <c r="AE39">
        <f t="shared" si="113"/>
        <v>0.71959930165412644</v>
      </c>
      <c r="AF39">
        <f t="shared" si="114"/>
        <v>0.85394241185058894</v>
      </c>
      <c r="AG39">
        <f t="shared" si="31"/>
        <v>1.2282745368274079</v>
      </c>
      <c r="AH39">
        <f t="shared" si="4"/>
        <v>0</v>
      </c>
      <c r="AI39">
        <f t="shared" si="5"/>
        <v>1.2282745368274079</v>
      </c>
      <c r="AJ39">
        <f t="shared" si="76"/>
        <v>1.2282745368274079</v>
      </c>
      <c r="AK39">
        <f t="shared" si="6"/>
        <v>0</v>
      </c>
      <c r="AL39">
        <f t="shared" si="7"/>
        <v>30</v>
      </c>
      <c r="AM39">
        <f t="shared" si="77"/>
        <v>30</v>
      </c>
      <c r="AO39">
        <f t="shared" si="78"/>
        <v>1.0148939195209614</v>
      </c>
      <c r="AQ39">
        <f t="shared" si="32"/>
        <v>0.95179838260070526</v>
      </c>
      <c r="AS39">
        <f t="shared" si="8"/>
        <v>4.177664211537115</v>
      </c>
      <c r="AT39">
        <f t="shared" si="8"/>
        <v>2.8809185869520566</v>
      </c>
      <c r="AU39">
        <f t="shared" si="79"/>
        <v>7.0585827984891711</v>
      </c>
      <c r="AV39">
        <f t="shared" si="33"/>
        <v>0.59185594768843797</v>
      </c>
      <c r="AW39">
        <f t="shared" si="80"/>
        <v>0.40814405231156203</v>
      </c>
      <c r="AX39">
        <f t="shared" si="9"/>
        <v>-32.081617533328853</v>
      </c>
      <c r="AY39">
        <f t="shared" si="81"/>
        <v>0.13</v>
      </c>
      <c r="AZ39">
        <f t="shared" si="82"/>
        <v>9.1570535726379738</v>
      </c>
      <c r="BA39">
        <f t="shared" si="83"/>
        <v>6.3147070954805251</v>
      </c>
      <c r="BB39">
        <f t="shared" si="10"/>
        <v>51.539637374945897</v>
      </c>
      <c r="BC39">
        <f t="shared" si="84"/>
        <v>5.6927749148798666E-3</v>
      </c>
      <c r="BD39">
        <f t="shared" si="85"/>
        <v>2.0627037113809684E-3</v>
      </c>
      <c r="BE39">
        <f t="shared" si="86"/>
        <v>0.94413735803699084</v>
      </c>
      <c r="BF39">
        <f t="shared" si="87"/>
        <v>2.1847495958317461E-3</v>
      </c>
      <c r="BG39">
        <f t="shared" si="34"/>
        <v>3.5726384793825845E-2</v>
      </c>
      <c r="BH39">
        <f t="shared" si="35"/>
        <v>194.570138614576</v>
      </c>
      <c r="BI39">
        <f t="shared" si="88"/>
        <v>1.8361699821058485E-4</v>
      </c>
      <c r="BJ39">
        <f t="shared" si="89"/>
        <v>0.23555553702266732</v>
      </c>
      <c r="BK39">
        <f t="shared" si="90"/>
        <v>1.2258041684555954</v>
      </c>
      <c r="BL39">
        <f t="shared" si="91"/>
        <v>0.4383652421112777</v>
      </c>
      <c r="BM39">
        <f t="shared" si="36"/>
        <v>1.9204094228807302E-4</v>
      </c>
      <c r="BN39">
        <f t="shared" si="92"/>
        <v>1.0752532534293315</v>
      </c>
      <c r="BO39">
        <f t="shared" si="93"/>
        <v>0.9897932343006014</v>
      </c>
      <c r="BP39">
        <f t="shared" si="94"/>
        <v>1.0863412843886704</v>
      </c>
      <c r="BQ39">
        <f t="shared" si="37"/>
        <v>0.47621426014651586</v>
      </c>
      <c r="BR39">
        <f t="shared" si="38"/>
        <v>0.47621426014651586</v>
      </c>
      <c r="BS39">
        <f t="shared" si="39"/>
        <v>0.47621426014651586</v>
      </c>
      <c r="BT39">
        <f t="shared" si="11"/>
        <v>205.08249610359741</v>
      </c>
      <c r="BU39">
        <f t="shared" si="12"/>
        <v>5.2838158032870712</v>
      </c>
      <c r="BV39">
        <f t="shared" si="13"/>
        <v>1586128.3331680037</v>
      </c>
      <c r="BW39">
        <f t="shared" si="14"/>
        <v>0.11939215834573715</v>
      </c>
      <c r="BX39">
        <f t="shared" si="15"/>
        <v>876811.94007684989</v>
      </c>
      <c r="BY39">
        <f t="shared" si="95"/>
        <v>1.6187778227438283E-4</v>
      </c>
      <c r="BZ39">
        <f t="shared" si="96"/>
        <v>5.7540274822874837E-6</v>
      </c>
      <c r="CA39">
        <f t="shared" si="97"/>
        <v>-3.9174391777260222</v>
      </c>
      <c r="CB39">
        <f t="shared" si="98"/>
        <v>14.936778903566427</v>
      </c>
      <c r="CC39">
        <f t="shared" si="99"/>
        <v>4.4821469897207361E-3</v>
      </c>
      <c r="CD39">
        <f t="shared" si="16"/>
        <v>24.338128886989452</v>
      </c>
      <c r="CE39" s="20">
        <f t="shared" si="17"/>
        <v>112585335908.71692</v>
      </c>
      <c r="CF39" s="33">
        <f t="shared" si="40"/>
        <v>0.17956169626006535</v>
      </c>
      <c r="CG39" s="33">
        <f t="shared" si="18"/>
        <v>35.912339252013069</v>
      </c>
      <c r="CH39">
        <f t="shared" si="100"/>
        <v>4400</v>
      </c>
      <c r="CI39" s="6">
        <f t="shared" si="19"/>
        <v>1023.7808278929757</v>
      </c>
      <c r="CJ39" s="20"/>
      <c r="CK39" s="20"/>
      <c r="CL39" s="20"/>
      <c r="CM39" s="20"/>
      <c r="CN39" s="20"/>
      <c r="CO39" s="20"/>
      <c r="CP39" s="20"/>
      <c r="CQ39" s="25">
        <f t="shared" si="20"/>
        <v>1.0148939195209614</v>
      </c>
      <c r="CR39" s="26">
        <v>0.8</v>
      </c>
      <c r="CS39" s="26">
        <f t="shared" si="101"/>
        <v>0.18838968381107846</v>
      </c>
      <c r="CT39" s="26">
        <f t="shared" si="41"/>
        <v>-6.6311537856160702E-2</v>
      </c>
      <c r="CU39" s="26">
        <f t="shared" si="102"/>
        <v>7.0422722740384495E-3</v>
      </c>
      <c r="CV39" s="26">
        <f t="shared" si="103"/>
        <v>-8.747158716124422E-6</v>
      </c>
      <c r="CW39" s="26">
        <f t="shared" si="42"/>
        <v>3.7146622601759607E-3</v>
      </c>
      <c r="CX39" s="26">
        <f t="shared" si="43"/>
        <v>0.974735842746696</v>
      </c>
      <c r="CY39" s="26">
        <f t="shared" si="44"/>
        <v>0.94436029602528582</v>
      </c>
      <c r="CZ39" s="26">
        <f t="shared" si="45"/>
        <v>0.14436029602528577</v>
      </c>
      <c r="DA39" s="26">
        <v>0.85</v>
      </c>
      <c r="DB39" s="26">
        <f t="shared" si="46"/>
        <v>0.17730793770454448</v>
      </c>
      <c r="DC39" s="26">
        <f t="shared" si="47"/>
        <v>-6.24108591587395E-2</v>
      </c>
      <c r="DD39" s="26">
        <f t="shared" si="48"/>
        <v>6.2381373776949625E-3</v>
      </c>
      <c r="DE39" s="26">
        <f t="shared" si="49"/>
        <v>-6.4598482086005107E-6</v>
      </c>
      <c r="DF39" s="26">
        <f t="shared" si="50"/>
        <v>3.2811220507677577E-3</v>
      </c>
      <c r="DG39" s="26">
        <f t="shared" si="104"/>
        <v>0.97758808999466995</v>
      </c>
      <c r="DH39" s="26">
        <f t="shared" si="105"/>
        <v>0.94704132390581353</v>
      </c>
      <c r="DI39" s="26">
        <f t="shared" si="106"/>
        <v>9.7041323905813548E-2</v>
      </c>
      <c r="DJ39" s="26">
        <f t="shared" si="107"/>
        <v>-0.94637944238944571</v>
      </c>
      <c r="DK39" s="26">
        <f t="shared" si="108"/>
        <v>0.95253955185332517</v>
      </c>
      <c r="DL39" s="26">
        <f t="shared" si="51"/>
        <v>0.85</v>
      </c>
      <c r="DM39" s="26">
        <f t="shared" si="52"/>
        <v>0.17730793770454448</v>
      </c>
      <c r="DN39" s="26">
        <f t="shared" si="53"/>
        <v>-6.24108591587395E-2</v>
      </c>
      <c r="DO39" s="26">
        <f t="shared" si="54"/>
        <v>6.2381373776949625E-3</v>
      </c>
      <c r="DP39" s="26">
        <f t="shared" si="55"/>
        <v>-6.4598482086005107E-6</v>
      </c>
      <c r="DQ39" s="26">
        <f t="shared" si="56"/>
        <v>3.2811220507677577E-3</v>
      </c>
      <c r="DR39" s="26">
        <f t="shared" si="57"/>
        <v>0.97758808999466995</v>
      </c>
      <c r="DS39" s="26">
        <f t="shared" si="58"/>
        <v>0.94704132390581353</v>
      </c>
      <c r="DT39" s="26">
        <f t="shared" si="59"/>
        <v>9.7041323905813548E-2</v>
      </c>
      <c r="DU39" s="26">
        <f t="shared" si="60"/>
        <v>0.95253955185332517</v>
      </c>
      <c r="DV39" s="26">
        <f t="shared" si="61"/>
        <v>0.15822098594817174</v>
      </c>
      <c r="DW39" s="26">
        <f t="shared" si="62"/>
        <v>-5.5692417371764148E-2</v>
      </c>
      <c r="DX39" s="26">
        <f t="shared" si="63"/>
        <v>4.9673727511415078E-3</v>
      </c>
      <c r="DY39" s="26">
        <f t="shared" si="64"/>
        <v>-3.655121796303385E-6</v>
      </c>
      <c r="DZ39" s="26">
        <f t="shared" si="65"/>
        <v>2.6009312769709322E-3</v>
      </c>
      <c r="EA39" s="26">
        <f t="shared" si="66"/>
        <v>0.98211248753396019</v>
      </c>
      <c r="EB39" s="26">
        <f t="shared" si="67"/>
        <v>0.95183301758750449</v>
      </c>
      <c r="EC39" s="26">
        <f t="shared" si="68"/>
        <v>-7.0653426582067969E-4</v>
      </c>
      <c r="ED39" s="26">
        <f t="shared" si="69"/>
        <v>-0.95326980082236845</v>
      </c>
      <c r="EE39" s="26">
        <f t="shared" si="70"/>
        <v>0.95179838260070526</v>
      </c>
      <c r="EI39">
        <f t="shared" si="21"/>
        <v>676.9342443204813</v>
      </c>
      <c r="ES39">
        <f t="shared" si="109"/>
        <v>1.8340732803828457</v>
      </c>
      <c r="ET39">
        <f t="shared" si="71"/>
        <v>2.7367039111857866E-2</v>
      </c>
      <c r="EU39">
        <f t="shared" si="110"/>
        <v>1.0457979763152263</v>
      </c>
      <c r="EV39">
        <f t="shared" si="111"/>
        <v>1.4341595233868585E-2</v>
      </c>
    </row>
    <row r="40" spans="3:155">
      <c r="C40" s="6">
        <f t="shared" si="72"/>
        <v>1023.7808278929757</v>
      </c>
      <c r="D40">
        <f>Sheet2!D40</f>
        <v>367</v>
      </c>
      <c r="E40" s="6">
        <f t="shared" si="22"/>
        <v>1060.0631415912048</v>
      </c>
      <c r="F40" s="6">
        <f t="shared" si="23"/>
        <v>-693.06314159120484</v>
      </c>
      <c r="G40" s="6">
        <f t="shared" si="0"/>
        <v>695.3904139464878</v>
      </c>
      <c r="I40" s="6">
        <f t="shared" si="1"/>
        <v>695.3904139464878</v>
      </c>
      <c r="M40">
        <f t="shared" si="24"/>
        <v>92.344933872171978</v>
      </c>
      <c r="O40">
        <f t="shared" si="25"/>
        <v>1.1233393682086228</v>
      </c>
      <c r="P40">
        <f t="shared" si="26"/>
        <v>2.6307845627338382E-2</v>
      </c>
      <c r="Q40">
        <f t="shared" si="27"/>
        <v>5616.6968410431136</v>
      </c>
      <c r="R40">
        <f t="shared" si="73"/>
        <v>31537.752762457083</v>
      </c>
      <c r="S40">
        <f t="shared" si="28"/>
        <v>20737.825710293619</v>
      </c>
      <c r="T40">
        <f t="shared" si="74"/>
        <v>0.87944629327175183</v>
      </c>
      <c r="U40">
        <f t="shared" si="2"/>
        <v>54.006116207951074</v>
      </c>
      <c r="V40">
        <f t="shared" si="112"/>
        <v>1.1053008973277341</v>
      </c>
      <c r="W40">
        <f t="shared" si="75"/>
        <v>49.060345132534962</v>
      </c>
      <c r="X40">
        <f t="shared" si="29"/>
        <v>55.111417105278804</v>
      </c>
      <c r="Y40">
        <f t="shared" si="3"/>
        <v>1.1233393682086228</v>
      </c>
      <c r="Z40">
        <f t="shared" si="30"/>
        <v>49.060345132534962</v>
      </c>
      <c r="AE40">
        <f t="shared" si="113"/>
        <v>0.71398746642250088</v>
      </c>
      <c r="AF40">
        <f t="shared" si="114"/>
        <v>0.85047240380304245</v>
      </c>
      <c r="AG40">
        <f t="shared" si="31"/>
        <v>1.2160508513536639</v>
      </c>
      <c r="AH40">
        <f t="shared" si="4"/>
        <v>0</v>
      </c>
      <c r="AI40">
        <f t="shared" si="5"/>
        <v>1.2160508513536639</v>
      </c>
      <c r="AJ40">
        <f t="shared" si="76"/>
        <v>1.2160508513536639</v>
      </c>
      <c r="AK40">
        <f t="shared" si="6"/>
        <v>0</v>
      </c>
      <c r="AL40">
        <f t="shared" si="7"/>
        <v>30</v>
      </c>
      <c r="AM40">
        <f t="shared" si="77"/>
        <v>30</v>
      </c>
      <c r="AO40">
        <f t="shared" si="78"/>
        <v>1.0425643387503565</v>
      </c>
      <c r="AQ40">
        <f t="shared" si="32"/>
        <v>0.95064558620012152</v>
      </c>
      <c r="AS40">
        <f t="shared" si="8"/>
        <v>4.1828145905559113</v>
      </c>
      <c r="AT40">
        <f t="shared" si="8"/>
        <v>2.7504331272671063</v>
      </c>
      <c r="AU40">
        <f t="shared" si="79"/>
        <v>6.9332477178230176</v>
      </c>
      <c r="AV40">
        <f t="shared" si="33"/>
        <v>0.60329801570529784</v>
      </c>
      <c r="AW40">
        <f t="shared" si="80"/>
        <v>0.39670198429470216</v>
      </c>
      <c r="AX40">
        <f t="shared" si="9"/>
        <v>-30.914727374170905</v>
      </c>
      <c r="AY40">
        <f t="shared" si="81"/>
        <v>0.13</v>
      </c>
      <c r="AZ40">
        <f t="shared" si="82"/>
        <v>9.1669470558212609</v>
      </c>
      <c r="BA40">
        <f t="shared" si="83"/>
        <v>6.0277773045836947</v>
      </c>
      <c r="BB40">
        <f t="shared" si="10"/>
        <v>51.523947098315851</v>
      </c>
      <c r="BC40">
        <f t="shared" si="84"/>
        <v>5.6369789966120984E-3</v>
      </c>
      <c r="BD40">
        <f t="shared" si="85"/>
        <v>2.0613001275582754E-3</v>
      </c>
      <c r="BE40">
        <f t="shared" si="86"/>
        <v>0.944673237153975</v>
      </c>
      <c r="BF40">
        <f t="shared" si="87"/>
        <v>2.1820244783988712E-3</v>
      </c>
      <c r="BG40">
        <f t="shared" si="34"/>
        <v>3.5720373407480688E-2</v>
      </c>
      <c r="BH40">
        <f t="shared" si="35"/>
        <v>189.37875126126801</v>
      </c>
      <c r="BI40">
        <f t="shared" si="88"/>
        <v>1.8861869755493665E-4</v>
      </c>
      <c r="BJ40">
        <f t="shared" si="89"/>
        <v>0.24253221779216647</v>
      </c>
      <c r="BK40">
        <f t="shared" si="90"/>
        <v>1.2326363301331102</v>
      </c>
      <c r="BL40">
        <f t="shared" si="91"/>
        <v>0.44357517971200083</v>
      </c>
      <c r="BM40">
        <f t="shared" si="36"/>
        <v>1.8274912591668391E-4</v>
      </c>
      <c r="BN40">
        <f t="shared" si="92"/>
        <v>1.0758950741964559</v>
      </c>
      <c r="BO40">
        <f t="shared" si="93"/>
        <v>0.99028451195486478</v>
      </c>
      <c r="BP40">
        <f t="shared" si="94"/>
        <v>1.0864504707567244</v>
      </c>
      <c r="BQ40">
        <f t="shared" si="37"/>
        <v>0.48192246281410195</v>
      </c>
      <c r="BR40">
        <f t="shared" si="38"/>
        <v>0.48192246281410195</v>
      </c>
      <c r="BS40">
        <f t="shared" si="39"/>
        <v>0.48192246281410195</v>
      </c>
      <c r="BT40">
        <f t="shared" si="11"/>
        <v>205.21032743807592</v>
      </c>
      <c r="BU40">
        <f t="shared" si="12"/>
        <v>5.1883621336783659</v>
      </c>
      <c r="BV40">
        <f t="shared" si="13"/>
        <v>1586372.4555806958</v>
      </c>
      <c r="BW40">
        <f t="shared" si="14"/>
        <v>0.1219816033315889</v>
      </c>
      <c r="BX40">
        <f t="shared" si="15"/>
        <v>858330.92211218853</v>
      </c>
      <c r="BY40">
        <f t="shared" si="95"/>
        <v>1.6187778227438283E-4</v>
      </c>
      <c r="BZ40">
        <f t="shared" si="96"/>
        <v>5.8779194248119669E-6</v>
      </c>
      <c r="CA40">
        <f t="shared" si="97"/>
        <v>-3.9155767123744427</v>
      </c>
      <c r="CB40">
        <f t="shared" si="98"/>
        <v>14.932315993317529</v>
      </c>
      <c r="CC40">
        <f t="shared" si="99"/>
        <v>4.484826602048398E-3</v>
      </c>
      <c r="CD40">
        <f t="shared" si="16"/>
        <v>24.620573474530882</v>
      </c>
      <c r="CE40" s="20">
        <f t="shared" si="17"/>
        <v>111394586736.82462</v>
      </c>
      <c r="CF40" s="33">
        <f t="shared" si="40"/>
        <v>0.18141156849114531</v>
      </c>
      <c r="CG40" s="33">
        <f t="shared" si="18"/>
        <v>36.282313698229061</v>
      </c>
      <c r="CH40">
        <f t="shared" si="100"/>
        <v>4600</v>
      </c>
      <c r="CI40" s="6">
        <f t="shared" si="19"/>
        <v>1060.0631415912048</v>
      </c>
      <c r="CJ40" s="20"/>
      <c r="CK40" s="20"/>
      <c r="CL40" s="20"/>
      <c r="CM40" s="20"/>
      <c r="CN40" s="20"/>
      <c r="CO40" s="20"/>
      <c r="CP40" s="20"/>
      <c r="CQ40" s="25">
        <f t="shared" si="20"/>
        <v>1.0425643387503565</v>
      </c>
      <c r="CR40" s="26">
        <v>0.8</v>
      </c>
      <c r="CS40" s="26">
        <f t="shared" si="101"/>
        <v>0.19352600538053491</v>
      </c>
      <c r="CT40" s="26">
        <f t="shared" si="41"/>
        <v>-6.8119478584677373E-2</v>
      </c>
      <c r="CU40" s="26">
        <f t="shared" si="102"/>
        <v>7.4315130082794126E-3</v>
      </c>
      <c r="CV40" s="26">
        <f t="shared" si="103"/>
        <v>-1.0006405133744415E-5</v>
      </c>
      <c r="CW40" s="26">
        <f t="shared" si="42"/>
        <v>3.9253850788240376E-3</v>
      </c>
      <c r="CX40" s="26">
        <f t="shared" si="43"/>
        <v>0.97335820567287246</v>
      </c>
      <c r="CY40" s="26">
        <f t="shared" si="44"/>
        <v>0.94314284660563497</v>
      </c>
      <c r="CZ40" s="26">
        <f t="shared" si="45"/>
        <v>0.14314284660563492</v>
      </c>
      <c r="DA40" s="26">
        <v>0.85</v>
      </c>
      <c r="DB40" s="26">
        <f t="shared" si="46"/>
        <v>0.1821421227110917</v>
      </c>
      <c r="DC40" s="26">
        <f t="shared" si="47"/>
        <v>-6.4112450432637538E-2</v>
      </c>
      <c r="DD40" s="26">
        <f t="shared" si="48"/>
        <v>6.5829319381298613E-3</v>
      </c>
      <c r="DE40" s="26">
        <f t="shared" si="49"/>
        <v>-7.3898119807284744E-6</v>
      </c>
      <c r="DF40" s="26">
        <f t="shared" si="50"/>
        <v>3.4667181458454535E-3</v>
      </c>
      <c r="DG40" s="26">
        <f t="shared" si="104"/>
        <v>0.97636409125300605</v>
      </c>
      <c r="DH40" s="26">
        <f t="shared" si="105"/>
        <v>0.94586265042957163</v>
      </c>
      <c r="DI40" s="26">
        <f t="shared" si="106"/>
        <v>9.586265042957165E-2</v>
      </c>
      <c r="DJ40" s="26">
        <f t="shared" si="107"/>
        <v>-0.94560392352126665</v>
      </c>
      <c r="DK40" s="26">
        <f t="shared" si="108"/>
        <v>0.95137717076362749</v>
      </c>
      <c r="DL40" s="26">
        <f t="shared" si="51"/>
        <v>0.85</v>
      </c>
      <c r="DM40" s="26">
        <f t="shared" si="52"/>
        <v>0.1821421227110917</v>
      </c>
      <c r="DN40" s="26">
        <f t="shared" si="53"/>
        <v>-6.4112450432637538E-2</v>
      </c>
      <c r="DO40" s="26">
        <f t="shared" si="54"/>
        <v>6.5829319381298613E-3</v>
      </c>
      <c r="DP40" s="26">
        <f t="shared" si="55"/>
        <v>-7.3898119807284744E-6</v>
      </c>
      <c r="DQ40" s="26">
        <f t="shared" si="56"/>
        <v>3.4667181458454535E-3</v>
      </c>
      <c r="DR40" s="26">
        <f t="shared" si="57"/>
        <v>0.97636409125300605</v>
      </c>
      <c r="DS40" s="26">
        <f t="shared" si="58"/>
        <v>0.94586265042957163</v>
      </c>
      <c r="DT40" s="26">
        <f t="shared" si="59"/>
        <v>9.586265042957165E-2</v>
      </c>
      <c r="DU40" s="26">
        <f t="shared" si="60"/>
        <v>0.95137717076362749</v>
      </c>
      <c r="DV40" s="26">
        <f t="shared" si="61"/>
        <v>0.16273336071345951</v>
      </c>
      <c r="DW40" s="26">
        <f t="shared" si="62"/>
        <v>-5.7280734226574689E-2</v>
      </c>
      <c r="DX40" s="26">
        <f t="shared" si="63"/>
        <v>5.2547464389307462E-3</v>
      </c>
      <c r="DY40" s="26">
        <f t="shared" si="64"/>
        <v>-4.2069213028040002E-6</v>
      </c>
      <c r="DZ40" s="26">
        <f t="shared" si="65"/>
        <v>2.7542230782188508E-3</v>
      </c>
      <c r="EA40" s="26">
        <f t="shared" si="66"/>
        <v>0.98108750091462793</v>
      </c>
      <c r="EB40" s="26">
        <f t="shared" si="67"/>
        <v>0.95068035297042996</v>
      </c>
      <c r="EC40" s="26">
        <f t="shared" si="68"/>
        <v>-6.968177931975239E-4</v>
      </c>
      <c r="ED40" s="26">
        <f t="shared" si="69"/>
        <v>-0.95247744137492885</v>
      </c>
      <c r="EE40" s="26">
        <f t="shared" si="70"/>
        <v>0.95064558620012152</v>
      </c>
      <c r="EI40">
        <f t="shared" si="21"/>
        <v>695.3904139464878</v>
      </c>
      <c r="ES40">
        <f t="shared" si="109"/>
        <v>1.886380033109055</v>
      </c>
      <c r="ET40">
        <f t="shared" si="71"/>
        <v>2.8147531888773322E-2</v>
      </c>
      <c r="EU40">
        <f t="shared" si="110"/>
        <v>1.0475640195112008</v>
      </c>
      <c r="EV40">
        <f t="shared" si="111"/>
        <v>1.4365813942697448E-2</v>
      </c>
    </row>
    <row r="41" spans="3:155">
      <c r="C41" s="6">
        <f t="shared" si="72"/>
        <v>1060.0631415912048</v>
      </c>
      <c r="D41">
        <f>Sheet2!D41</f>
        <v>368</v>
      </c>
      <c r="E41" s="6">
        <f t="shared" si="22"/>
        <v>1096.7198012452272</v>
      </c>
      <c r="F41" s="6">
        <f t="shared" si="23"/>
        <v>-728.71980124522725</v>
      </c>
      <c r="G41" s="6">
        <f t="shared" si="0"/>
        <v>714.03157079560242</v>
      </c>
      <c r="I41" s="6">
        <f t="shared" si="1"/>
        <v>714.03157079560242</v>
      </c>
      <c r="M41">
        <f t="shared" si="24"/>
        <v>95.290625825258545</v>
      </c>
      <c r="O41">
        <f t="shared" si="25"/>
        <v>1.1247434071359581</v>
      </c>
      <c r="P41">
        <f t="shared" si="26"/>
        <v>2.5589921953661183E-2</v>
      </c>
      <c r="Q41">
        <f t="shared" si="27"/>
        <v>5623.7170356797906</v>
      </c>
      <c r="R41">
        <f t="shared" si="73"/>
        <v>31577.171155342025</v>
      </c>
      <c r="S41">
        <f t="shared" si="28"/>
        <v>19795.004053156994</v>
      </c>
      <c r="T41">
        <f t="shared" si="74"/>
        <v>0.87910964276282766</v>
      </c>
      <c r="U41">
        <f t="shared" si="2"/>
        <v>54.006116207951074</v>
      </c>
      <c r="V41">
        <f t="shared" si="112"/>
        <v>1.1401220582595737</v>
      </c>
      <c r="W41">
        <f t="shared" si="75"/>
        <v>49.030061360070377</v>
      </c>
      <c r="X41">
        <f t="shared" si="29"/>
        <v>55.146238266210645</v>
      </c>
      <c r="Y41">
        <f t="shared" si="3"/>
        <v>1.1247434071359581</v>
      </c>
      <c r="Z41">
        <f t="shared" si="30"/>
        <v>49.030061360070377</v>
      </c>
      <c r="AE41">
        <f t="shared" si="113"/>
        <v>0.70842072134925815</v>
      </c>
      <c r="AF41">
        <f t="shared" si="114"/>
        <v>0.84700649027749464</v>
      </c>
      <c r="AG41">
        <f t="shared" si="31"/>
        <v>1.2039541549385606</v>
      </c>
      <c r="AH41">
        <f t="shared" si="4"/>
        <v>0</v>
      </c>
      <c r="AI41">
        <f t="shared" si="5"/>
        <v>1.2039541549385606</v>
      </c>
      <c r="AJ41">
        <f t="shared" si="76"/>
        <v>1.2039541549385606</v>
      </c>
      <c r="AK41">
        <f t="shared" si="6"/>
        <v>0</v>
      </c>
      <c r="AL41">
        <f t="shared" si="7"/>
        <v>30</v>
      </c>
      <c r="AM41">
        <f t="shared" si="77"/>
        <v>30</v>
      </c>
      <c r="AO41">
        <f t="shared" si="78"/>
        <v>1.070512100143332</v>
      </c>
      <c r="AQ41">
        <f t="shared" si="32"/>
        <v>0.94949138272238431</v>
      </c>
      <c r="AS41">
        <f t="shared" si="8"/>
        <v>4.1880426050608532</v>
      </c>
      <c r="AT41">
        <f t="shared" si="8"/>
        <v>2.6253878136879556</v>
      </c>
      <c r="AU41">
        <f t="shared" si="79"/>
        <v>6.8134304187488084</v>
      </c>
      <c r="AV41">
        <f t="shared" si="33"/>
        <v>0.61467459820774528</v>
      </c>
      <c r="AW41">
        <f t="shared" si="80"/>
        <v>0.38532540179225472</v>
      </c>
      <c r="AX41">
        <f t="shared" si="9"/>
        <v>-29.818753790930941</v>
      </c>
      <c r="AY41">
        <f t="shared" si="81"/>
        <v>0.13</v>
      </c>
      <c r="AZ41">
        <f t="shared" si="82"/>
        <v>9.1769879055158956</v>
      </c>
      <c r="BA41">
        <f t="shared" si="83"/>
        <v>5.7528431502556572</v>
      </c>
      <c r="BB41">
        <f t="shared" si="10"/>
        <v>51.508042396152085</v>
      </c>
      <c r="BC41">
        <f t="shared" si="84"/>
        <v>5.5817665783961497E-3</v>
      </c>
      <c r="BD41">
        <f t="shared" si="85"/>
        <v>2.0599076689129595E-3</v>
      </c>
      <c r="BE41">
        <f t="shared" si="86"/>
        <v>0.94520374850707722</v>
      </c>
      <c r="BF41">
        <f t="shared" si="87"/>
        <v>2.1793265972194099E-3</v>
      </c>
      <c r="BG41">
        <f t="shared" si="34"/>
        <v>3.5715285599951165E-2</v>
      </c>
      <c r="BH41">
        <f t="shared" si="35"/>
        <v>184.30589852097501</v>
      </c>
      <c r="BI41">
        <f t="shared" si="88"/>
        <v>1.9378265094367869E-4</v>
      </c>
      <c r="BJ41">
        <f t="shared" si="89"/>
        <v>0.2497735151033085</v>
      </c>
      <c r="BK41">
        <f t="shared" si="90"/>
        <v>1.2397280350985165</v>
      </c>
      <c r="BL41">
        <f t="shared" si="91"/>
        <v>0.44885904558858097</v>
      </c>
      <c r="BM41">
        <f t="shared" si="36"/>
        <v>1.7387741420617738E-4</v>
      </c>
      <c r="BN41">
        <f t="shared" si="92"/>
        <v>1.0765082517723275</v>
      </c>
      <c r="BO41">
        <f t="shared" si="93"/>
        <v>0.99075382166041848</v>
      </c>
      <c r="BP41">
        <f t="shared" si="94"/>
        <v>1.0865547305870513</v>
      </c>
      <c r="BQ41">
        <f t="shared" si="37"/>
        <v>0.48770991935106156</v>
      </c>
      <c r="BR41">
        <f t="shared" si="38"/>
        <v>0.48770991935106156</v>
      </c>
      <c r="BS41">
        <f t="shared" si="39"/>
        <v>0.48770991935106156</v>
      </c>
      <c r="BT41">
        <f t="shared" si="11"/>
        <v>205.33998590472262</v>
      </c>
      <c r="BU41">
        <f t="shared" si="12"/>
        <v>5.0914723907846922</v>
      </c>
      <c r="BV41">
        <f t="shared" si="13"/>
        <v>1586619.5265147979</v>
      </c>
      <c r="BW41">
        <f t="shared" si="14"/>
        <v>0.12465684776595531</v>
      </c>
      <c r="BX41">
        <f t="shared" si="15"/>
        <v>840041.20613240486</v>
      </c>
      <c r="BY41">
        <f t="shared" si="95"/>
        <v>1.6187778227438283E-4</v>
      </c>
      <c r="BZ41">
        <f t="shared" si="96"/>
        <v>6.0058958574524859E-6</v>
      </c>
      <c r="CA41">
        <f t="shared" si="97"/>
        <v>-3.9136653624218227</v>
      </c>
      <c r="CB41">
        <f t="shared" si="98"/>
        <v>14.927721792505947</v>
      </c>
      <c r="CC41">
        <f t="shared" si="99"/>
        <v>4.4875875544436675E-3</v>
      </c>
      <c r="CD41">
        <f t="shared" si="16"/>
        <v>24.905942704295335</v>
      </c>
      <c r="CE41" s="20">
        <f t="shared" si="17"/>
        <v>110220357040.51857</v>
      </c>
      <c r="CF41" s="33">
        <f t="shared" si="40"/>
        <v>0.18328329827011217</v>
      </c>
      <c r="CG41" s="33">
        <f t="shared" si="18"/>
        <v>36.656659654022434</v>
      </c>
      <c r="CH41">
        <f t="shared" si="100"/>
        <v>4800</v>
      </c>
      <c r="CI41" s="6">
        <f t="shared" si="19"/>
        <v>1096.7198012452272</v>
      </c>
      <c r="CJ41" s="20"/>
      <c r="CK41" s="20"/>
      <c r="CL41" s="20"/>
      <c r="CM41" s="20"/>
      <c r="CN41" s="20"/>
      <c r="CO41" s="20"/>
      <c r="CP41" s="20"/>
      <c r="CQ41" s="25">
        <f t="shared" si="20"/>
        <v>1.070512100143332</v>
      </c>
      <c r="CR41" s="26">
        <v>0.8</v>
      </c>
      <c r="CS41" s="26">
        <f t="shared" si="101"/>
        <v>0.19871380858910601</v>
      </c>
      <c r="CT41" s="26">
        <f t="shared" si="41"/>
        <v>-6.9945540404497908E-2</v>
      </c>
      <c r="CU41" s="26">
        <f t="shared" si="102"/>
        <v>7.8352827270600153E-3</v>
      </c>
      <c r="CV41" s="26">
        <f t="shared" si="103"/>
        <v>-1.1421460885743715E-5</v>
      </c>
      <c r="CW41" s="26">
        <f t="shared" si="42"/>
        <v>4.1445718251260947E-3</v>
      </c>
      <c r="CX41" s="26">
        <f t="shared" si="43"/>
        <v>0.97193120367473895</v>
      </c>
      <c r="CY41" s="26">
        <f t="shared" si="44"/>
        <v>0.94192940246615897</v>
      </c>
      <c r="CZ41" s="26">
        <f t="shared" si="45"/>
        <v>0.14192940246615893</v>
      </c>
      <c r="DA41" s="26">
        <v>0.85</v>
      </c>
      <c r="DB41" s="26">
        <f t="shared" si="46"/>
        <v>0.18702476102504098</v>
      </c>
      <c r="DC41" s="26">
        <f t="shared" si="47"/>
        <v>-6.5831096851292167E-2</v>
      </c>
      <c r="DD41" s="26">
        <f t="shared" si="48"/>
        <v>6.940596464108527E-3</v>
      </c>
      <c r="DE41" s="26">
        <f t="shared" si="49"/>
        <v>-8.434842219835947E-6</v>
      </c>
      <c r="DF41" s="26">
        <f t="shared" si="50"/>
        <v>3.6597114227183156E-3</v>
      </c>
      <c r="DG41" s="26">
        <f t="shared" si="104"/>
        <v>0.97509602432021081</v>
      </c>
      <c r="DH41" s="26">
        <f t="shared" si="105"/>
        <v>0.94468650451348801</v>
      </c>
      <c r="DI41" s="26">
        <f t="shared" si="106"/>
        <v>9.4686504513488035E-2</v>
      </c>
      <c r="DJ41" s="26">
        <f t="shared" si="107"/>
        <v>-0.94485795905341907</v>
      </c>
      <c r="DK41" s="26">
        <f t="shared" si="108"/>
        <v>0.95021242199022926</v>
      </c>
      <c r="DL41" s="26">
        <f t="shared" si="51"/>
        <v>0.85</v>
      </c>
      <c r="DM41" s="26">
        <f t="shared" si="52"/>
        <v>0.18702476102504098</v>
      </c>
      <c r="DN41" s="26">
        <f t="shared" si="53"/>
        <v>-6.5831096851292167E-2</v>
      </c>
      <c r="DO41" s="26">
        <f t="shared" si="54"/>
        <v>6.940596464108527E-3</v>
      </c>
      <c r="DP41" s="26">
        <f t="shared" si="55"/>
        <v>-8.434842219835947E-6</v>
      </c>
      <c r="DQ41" s="26">
        <f t="shared" si="56"/>
        <v>3.6597114227183156E-3</v>
      </c>
      <c r="DR41" s="26">
        <f t="shared" si="57"/>
        <v>0.97509602432021081</v>
      </c>
      <c r="DS41" s="26">
        <f t="shared" si="58"/>
        <v>0.94468650451348801</v>
      </c>
      <c r="DT41" s="26">
        <f t="shared" si="59"/>
        <v>9.4686504513488035E-2</v>
      </c>
      <c r="DU41" s="26">
        <f t="shared" si="60"/>
        <v>0.95021242199022926</v>
      </c>
      <c r="DV41" s="26">
        <f t="shared" si="61"/>
        <v>0.16730053532484704</v>
      </c>
      <c r="DW41" s="26">
        <f t="shared" si="62"/>
        <v>-5.8888340152822918E-2</v>
      </c>
      <c r="DX41" s="26">
        <f t="shared" si="63"/>
        <v>5.553838399601229E-3</v>
      </c>
      <c r="DY41" s="26">
        <f t="shared" si="64"/>
        <v>-4.8313452538922615E-6</v>
      </c>
      <c r="DZ41" s="26">
        <f t="shared" si="65"/>
        <v>2.9140934847361548E-3</v>
      </c>
      <c r="EA41" s="26">
        <f t="shared" si="66"/>
        <v>0.98002185432404898</v>
      </c>
      <c r="EB41" s="26">
        <f t="shared" si="67"/>
        <v>0.94952620489261685</v>
      </c>
      <c r="EC41" s="26">
        <f t="shared" si="68"/>
        <v>-6.8621709761240712E-4</v>
      </c>
      <c r="ED41" s="26">
        <f t="shared" si="69"/>
        <v>-0.95170558416799156</v>
      </c>
      <c r="EE41" s="26">
        <f t="shared" si="70"/>
        <v>0.94949138272238431</v>
      </c>
      <c r="EI41">
        <f t="shared" si="21"/>
        <v>714.03157079560242</v>
      </c>
      <c r="ES41">
        <f t="shared" si="109"/>
        <v>1.9393220172042158</v>
      </c>
      <c r="ET41">
        <f t="shared" si="71"/>
        <v>2.89375032410026E-2</v>
      </c>
      <c r="EU41">
        <f t="shared" si="110"/>
        <v>1.0493703794863685</v>
      </c>
      <c r="EV41">
        <f t="shared" si="111"/>
        <v>1.4390585537400465E-2</v>
      </c>
    </row>
    <row r="42" spans="3:155">
      <c r="C42" s="6">
        <f t="shared" si="72"/>
        <v>1096.7198012452272</v>
      </c>
      <c r="D42">
        <f>Sheet2!D42</f>
        <v>369</v>
      </c>
      <c r="E42" s="6">
        <f t="shared" si="22"/>
        <v>1133.7555511651917</v>
      </c>
      <c r="F42" s="6">
        <f t="shared" si="23"/>
        <v>-764.75555116519172</v>
      </c>
      <c r="G42" s="6">
        <f t="shared" si="0"/>
        <v>732.85990062261362</v>
      </c>
      <c r="I42" s="6">
        <f t="shared" si="1"/>
        <v>732.85990062261362</v>
      </c>
      <c r="M42">
        <f t="shared" si="24"/>
        <v>98.280529354893773</v>
      </c>
      <c r="O42">
        <f t="shared" si="25"/>
        <v>1.1261685191339006</v>
      </c>
      <c r="P42">
        <f t="shared" si="26"/>
        <v>2.4902139005858772E-2</v>
      </c>
      <c r="Q42">
        <f t="shared" si="27"/>
        <v>5630.8425956695028</v>
      </c>
      <c r="R42">
        <f t="shared" si="73"/>
        <v>31617.181174684258</v>
      </c>
      <c r="S42">
        <f t="shared" si="28"/>
        <v>18890.696739498726</v>
      </c>
      <c r="T42">
        <f t="shared" si="74"/>
        <v>0.87876793950229781</v>
      </c>
      <c r="U42">
        <f t="shared" si="2"/>
        <v>54.006116207951074</v>
      </c>
      <c r="V42">
        <f t="shared" si="112"/>
        <v>1.1754382423145173</v>
      </c>
      <c r="W42">
        <f t="shared" si="75"/>
        <v>48.999375770780667</v>
      </c>
      <c r="X42">
        <f t="shared" si="29"/>
        <v>55.181554450265594</v>
      </c>
      <c r="Y42">
        <f t="shared" si="3"/>
        <v>1.1261685191339006</v>
      </c>
      <c r="Z42">
        <f t="shared" si="30"/>
        <v>48.999375770780667</v>
      </c>
      <c r="AE42">
        <f t="shared" si="113"/>
        <v>0.70289902271739213</v>
      </c>
      <c r="AF42">
        <f t="shared" si="114"/>
        <v>0.84354504695090582</v>
      </c>
      <c r="AG42">
        <f t="shared" si="31"/>
        <v>1.191983915194015</v>
      </c>
      <c r="AH42">
        <f t="shared" si="4"/>
        <v>0</v>
      </c>
      <c r="AI42">
        <f t="shared" si="5"/>
        <v>1.191983915194015</v>
      </c>
      <c r="AJ42">
        <f t="shared" si="76"/>
        <v>1.191983915194015</v>
      </c>
      <c r="AK42">
        <f t="shared" si="6"/>
        <v>0</v>
      </c>
      <c r="AL42">
        <f t="shared" si="7"/>
        <v>30</v>
      </c>
      <c r="AM42">
        <f t="shared" si="77"/>
        <v>30</v>
      </c>
      <c r="AO42">
        <f t="shared" si="78"/>
        <v>1.0987404806935737</v>
      </c>
      <c r="AQ42">
        <f t="shared" si="32"/>
        <v>0.94833605888194605</v>
      </c>
      <c r="AS42">
        <f t="shared" si="8"/>
        <v>4.1933490862782579</v>
      </c>
      <c r="AT42">
        <f t="shared" si="8"/>
        <v>2.5054506116175843</v>
      </c>
      <c r="AU42">
        <f t="shared" si="79"/>
        <v>6.6987996978958417</v>
      </c>
      <c r="AV42">
        <f t="shared" si="33"/>
        <v>0.62598514291977259</v>
      </c>
      <c r="AW42">
        <f t="shared" si="80"/>
        <v>0.37401485708022741</v>
      </c>
      <c r="AX42">
        <f t="shared" si="9"/>
        <v>-28.788104632989075</v>
      </c>
      <c r="AY42">
        <f t="shared" si="81"/>
        <v>0.13</v>
      </c>
      <c r="AZ42">
        <f t="shared" si="82"/>
        <v>9.1871776386957151</v>
      </c>
      <c r="BA42">
        <f t="shared" si="83"/>
        <v>5.4891732980758974</v>
      </c>
      <c r="BB42">
        <f t="shared" si="10"/>
        <v>51.491921653426182</v>
      </c>
      <c r="BC42">
        <f t="shared" si="84"/>
        <v>5.5271352052753669E-3</v>
      </c>
      <c r="BD42">
        <f t="shared" si="85"/>
        <v>2.0585263803919269E-3</v>
      </c>
      <c r="BE42">
        <f t="shared" si="86"/>
        <v>0.94572890797145182</v>
      </c>
      <c r="BF42">
        <f t="shared" si="87"/>
        <v>2.1766558715090758E-3</v>
      </c>
      <c r="BG42">
        <f t="shared" si="34"/>
        <v>3.5711125277564072E-2</v>
      </c>
      <c r="BH42">
        <f t="shared" si="35"/>
        <v>179.34419538025466</v>
      </c>
      <c r="BI42">
        <f t="shared" si="88"/>
        <v>1.9912060829093203E-4</v>
      </c>
      <c r="BJ42">
        <f t="shared" si="89"/>
        <v>0.25729970858492429</v>
      </c>
      <c r="BK42">
        <f t="shared" si="90"/>
        <v>1.2470991843600248</v>
      </c>
      <c r="BL42">
        <f t="shared" si="91"/>
        <v>0.45422302952817861</v>
      </c>
      <c r="BM42">
        <f t="shared" si="36"/>
        <v>1.6539992265484339E-4</v>
      </c>
      <c r="BN42">
        <f t="shared" si="92"/>
        <v>1.0770945247528105</v>
      </c>
      <c r="BO42">
        <f t="shared" si="93"/>
        <v>0.99120249989860365</v>
      </c>
      <c r="BP42">
        <f t="shared" si="94"/>
        <v>1.0866543666536286</v>
      </c>
      <c r="BQ42">
        <f t="shared" si="37"/>
        <v>0.49358343847143538</v>
      </c>
      <c r="BR42">
        <f t="shared" si="38"/>
        <v>0.49358343847143538</v>
      </c>
      <c r="BS42">
        <f t="shared" si="39"/>
        <v>0.49358343847143538</v>
      </c>
      <c r="BT42">
        <f t="shared" si="11"/>
        <v>205.4714876166081</v>
      </c>
      <c r="BU42">
        <f t="shared" si="12"/>
        <v>4.9931307220617667</v>
      </c>
      <c r="BV42">
        <f t="shared" si="13"/>
        <v>1586869.5479346365</v>
      </c>
      <c r="BW42">
        <f t="shared" si="14"/>
        <v>0.12742454400021119</v>
      </c>
      <c r="BX42">
        <f t="shared" si="15"/>
        <v>821924.77897752915</v>
      </c>
      <c r="BY42">
        <f t="shared" si="95"/>
        <v>1.6187778227438283E-4</v>
      </c>
      <c r="BZ42">
        <f t="shared" si="96"/>
        <v>6.1382746074114074E-6</v>
      </c>
      <c r="CA42">
        <f t="shared" si="97"/>
        <v>-3.9117014064042794</v>
      </c>
      <c r="CB42">
        <f t="shared" si="98"/>
        <v>14.922986359882136</v>
      </c>
      <c r="CC42">
        <f t="shared" si="99"/>
        <v>4.4904360513431862E-3</v>
      </c>
      <c r="CD42">
        <f t="shared" si="16"/>
        <v>25.194521619688182</v>
      </c>
      <c r="CE42" s="20">
        <f t="shared" si="17"/>
        <v>109061414260.73358</v>
      </c>
      <c r="CF42" s="33">
        <f t="shared" si="40"/>
        <v>0.18517874959982261</v>
      </c>
      <c r="CG42" s="33">
        <f t="shared" si="18"/>
        <v>37.035749919964523</v>
      </c>
      <c r="CH42">
        <f t="shared" si="100"/>
        <v>5000</v>
      </c>
      <c r="CI42" s="6">
        <f t="shared" si="19"/>
        <v>1133.7555511651917</v>
      </c>
      <c r="CJ42" s="20"/>
      <c r="CK42" s="20"/>
      <c r="CL42" s="20"/>
      <c r="CM42" s="20"/>
      <c r="CN42" s="20"/>
      <c r="CO42" s="20"/>
      <c r="CP42" s="20"/>
      <c r="CQ42" s="25">
        <f t="shared" si="20"/>
        <v>1.0987404806935737</v>
      </c>
      <c r="CR42" s="26">
        <v>0.8</v>
      </c>
      <c r="CS42" s="26">
        <f t="shared" si="101"/>
        <v>0.20395370172874461</v>
      </c>
      <c r="CT42" s="26">
        <f t="shared" si="41"/>
        <v>-7.1789937429123887E-2</v>
      </c>
      <c r="CU42" s="26">
        <f t="shared" si="102"/>
        <v>8.2539486347770422E-3</v>
      </c>
      <c r="CV42" s="26">
        <f t="shared" si="103"/>
        <v>-1.3008864235339178E-5</v>
      </c>
      <c r="CW42" s="26">
        <f t="shared" si="42"/>
        <v>4.3724884672016306E-3</v>
      </c>
      <c r="CX42" s="26">
        <f t="shared" si="43"/>
        <v>0.97045376482904089</v>
      </c>
      <c r="CY42" s="26">
        <f t="shared" si="44"/>
        <v>0.94072031796455591</v>
      </c>
      <c r="CZ42" s="26">
        <f t="shared" si="45"/>
        <v>0.14072031796455586</v>
      </c>
      <c r="DA42" s="26">
        <v>0.85</v>
      </c>
      <c r="DB42" s="26">
        <f t="shared" si="46"/>
        <v>0.19195642515646552</v>
      </c>
      <c r="DC42" s="26">
        <f t="shared" si="47"/>
        <v>-6.756699993329307E-2</v>
      </c>
      <c r="DD42" s="26">
        <f t="shared" si="48"/>
        <v>7.3114562301139201E-3</v>
      </c>
      <c r="DE42" s="26">
        <f t="shared" si="49"/>
        <v>-9.607152568487542E-6</v>
      </c>
      <c r="DF42" s="26">
        <f t="shared" si="50"/>
        <v>3.8603296801457336E-3</v>
      </c>
      <c r="DG42" s="26">
        <f t="shared" si="104"/>
        <v>0.97378291402064598</v>
      </c>
      <c r="DH42" s="26">
        <f t="shared" si="105"/>
        <v>0.94351318653440197</v>
      </c>
      <c r="DI42" s="26">
        <f t="shared" si="106"/>
        <v>9.3513186534401993E-2</v>
      </c>
      <c r="DJ42" s="26">
        <f t="shared" si="107"/>
        <v>-0.94414262860307863</v>
      </c>
      <c r="DK42" s="26">
        <f t="shared" si="108"/>
        <v>0.94904561419153466</v>
      </c>
      <c r="DL42" s="26">
        <f t="shared" si="51"/>
        <v>0.85</v>
      </c>
      <c r="DM42" s="26">
        <f t="shared" si="52"/>
        <v>0.19195642515646552</v>
      </c>
      <c r="DN42" s="26">
        <f t="shared" si="53"/>
        <v>-6.756699993329307E-2</v>
      </c>
      <c r="DO42" s="26">
        <f t="shared" si="54"/>
        <v>7.3114562301139201E-3</v>
      </c>
      <c r="DP42" s="26">
        <f t="shared" si="55"/>
        <v>-9.607152568487542E-6</v>
      </c>
      <c r="DQ42" s="26">
        <f t="shared" si="56"/>
        <v>3.8603296801457336E-3</v>
      </c>
      <c r="DR42" s="26">
        <f t="shared" si="57"/>
        <v>0.97378291402064598</v>
      </c>
      <c r="DS42" s="26">
        <f t="shared" si="58"/>
        <v>0.94351318653440197</v>
      </c>
      <c r="DT42" s="26">
        <f t="shared" si="59"/>
        <v>9.3513186534401993E-2</v>
      </c>
      <c r="DU42" s="26">
        <f t="shared" si="60"/>
        <v>0.94904561419153466</v>
      </c>
      <c r="DV42" s="26">
        <f t="shared" si="61"/>
        <v>0.17192320257650592</v>
      </c>
      <c r="DW42" s="26">
        <f t="shared" si="62"/>
        <v>-6.0515479008059883E-2</v>
      </c>
      <c r="DX42" s="26">
        <f t="shared" si="63"/>
        <v>5.8649938739749876E-3</v>
      </c>
      <c r="DY42" s="26">
        <f t="shared" si="64"/>
        <v>-5.5367368598325087E-6</v>
      </c>
      <c r="DZ42" s="26">
        <f t="shared" si="65"/>
        <v>3.080766928375011E-3</v>
      </c>
      <c r="EA42" s="26">
        <f t="shared" si="66"/>
        <v>0.97891445460928539</v>
      </c>
      <c r="EB42" s="26">
        <f t="shared" si="67"/>
        <v>0.94837085888024353</v>
      </c>
      <c r="EC42" s="26">
        <f t="shared" si="68"/>
        <v>-6.7475531129113087E-4</v>
      </c>
      <c r="ED42" s="26">
        <f t="shared" si="69"/>
        <v>-0.9509551999299255</v>
      </c>
      <c r="EE42" s="26">
        <f t="shared" si="70"/>
        <v>0.94833605888194605</v>
      </c>
      <c r="EI42">
        <f t="shared" si="21"/>
        <v>732.85990062261362</v>
      </c>
      <c r="ES42">
        <f t="shared" si="109"/>
        <v>1.9929072634315752</v>
      </c>
      <c r="ET42">
        <f t="shared" si="71"/>
        <v>2.9737072999205808E-2</v>
      </c>
      <c r="EU42">
        <f t="shared" si="110"/>
        <v>1.0512178021018699</v>
      </c>
      <c r="EV42">
        <f t="shared" si="111"/>
        <v>1.4415920246376255E-2</v>
      </c>
    </row>
    <row r="43" spans="3:155">
      <c r="C43" s="6">
        <f t="shared" si="72"/>
        <v>1133.7555511651917</v>
      </c>
      <c r="D43">
        <f>Sheet2!D43</f>
        <v>370</v>
      </c>
      <c r="E43" s="6">
        <f t="shared" si="22"/>
        <v>1171.1755308705003</v>
      </c>
      <c r="F43" s="6">
        <f t="shared" si="23"/>
        <v>-801.17553087050032</v>
      </c>
      <c r="G43" s="6">
        <f t="shared" si="0"/>
        <v>751.87777558259586</v>
      </c>
      <c r="I43" s="6">
        <f t="shared" si="1"/>
        <v>751.87777558259586</v>
      </c>
      <c r="M43">
        <f t="shared" si="24"/>
        <v>101.31514993969009</v>
      </c>
      <c r="O43">
        <f t="shared" si="25"/>
        <v>1.1276149451345159</v>
      </c>
      <c r="P43">
        <f t="shared" si="26"/>
        <v>2.4242677042683035E-2</v>
      </c>
      <c r="Q43">
        <f t="shared" si="27"/>
        <v>5638.074725672579</v>
      </c>
      <c r="R43">
        <f t="shared" si="73"/>
        <v>31657.789584651531</v>
      </c>
      <c r="S43">
        <f t="shared" si="28"/>
        <v>18022.594005759223</v>
      </c>
      <c r="T43">
        <f t="shared" si="74"/>
        <v>0.87842112572117825</v>
      </c>
      <c r="U43">
        <f t="shared" si="2"/>
        <v>54.006116207951074</v>
      </c>
      <c r="V43">
        <f t="shared" si="112"/>
        <v>1.2112541793324287</v>
      </c>
      <c r="W43">
        <f t="shared" si="75"/>
        <v>48.968285340255484</v>
      </c>
      <c r="X43">
        <f t="shared" si="29"/>
        <v>55.217370387283509</v>
      </c>
      <c r="Y43">
        <f t="shared" si="3"/>
        <v>1.1276149451345159</v>
      </c>
      <c r="Z43">
        <f t="shared" si="30"/>
        <v>48.968285340255484</v>
      </c>
      <c r="AE43">
        <f t="shared" si="113"/>
        <v>0.69742225065914809</v>
      </c>
      <c r="AF43">
        <f t="shared" si="114"/>
        <v>0.84008840256366923</v>
      </c>
      <c r="AG43">
        <f t="shared" si="31"/>
        <v>1.1801394301808812</v>
      </c>
      <c r="AH43">
        <f t="shared" si="4"/>
        <v>0</v>
      </c>
      <c r="AI43">
        <f t="shared" si="5"/>
        <v>1.1801394301808812</v>
      </c>
      <c r="AJ43">
        <f t="shared" si="76"/>
        <v>1.1801394301808812</v>
      </c>
      <c r="AK43">
        <f t="shared" si="6"/>
        <v>0</v>
      </c>
      <c r="AL43">
        <f t="shared" si="7"/>
        <v>30</v>
      </c>
      <c r="AM43">
        <f t="shared" si="77"/>
        <v>30</v>
      </c>
      <c r="AO43">
        <f t="shared" si="78"/>
        <v>1.1272530368554661</v>
      </c>
      <c r="AQ43">
        <f t="shared" si="32"/>
        <v>0.94717990485448877</v>
      </c>
      <c r="AS43">
        <f t="shared" si="8"/>
        <v>4.1987349313316367</v>
      </c>
      <c r="AT43">
        <f t="shared" si="8"/>
        <v>2.3903151798657829</v>
      </c>
      <c r="AU43">
        <f t="shared" si="79"/>
        <v>6.5890501111974196</v>
      </c>
      <c r="AV43">
        <f t="shared" si="33"/>
        <v>0.63722916967899734</v>
      </c>
      <c r="AW43">
        <f t="shared" si="80"/>
        <v>0.36277083032100266</v>
      </c>
      <c r="AX43">
        <f t="shared" si="9"/>
        <v>-27.817727842181185</v>
      </c>
      <c r="AY43">
        <f t="shared" si="81"/>
        <v>0.13</v>
      </c>
      <c r="AZ43">
        <f t="shared" si="82"/>
        <v>9.1975178965112132</v>
      </c>
      <c r="BA43">
        <f t="shared" si="83"/>
        <v>5.236093014841825</v>
      </c>
      <c r="BB43">
        <f t="shared" si="10"/>
        <v>51.475583077530388</v>
      </c>
      <c r="BC43">
        <f t="shared" si="84"/>
        <v>5.4730816477554269E-3</v>
      </c>
      <c r="BD43">
        <f t="shared" si="85"/>
        <v>2.0571562857984939E-3</v>
      </c>
      <c r="BE43">
        <f t="shared" si="86"/>
        <v>0.94624873900961615</v>
      </c>
      <c r="BF43">
        <f t="shared" si="87"/>
        <v>2.1740121819888505E-3</v>
      </c>
      <c r="BG43">
        <f t="shared" si="34"/>
        <v>3.5707896204865974E-2</v>
      </c>
      <c r="BH43">
        <f t="shared" si="35"/>
        <v>174.48666261855746</v>
      </c>
      <c r="BI43">
        <f t="shared" si="88"/>
        <v>2.0464541913399101E-4</v>
      </c>
      <c r="BJ43">
        <f t="shared" si="89"/>
        <v>0.26513313420156825</v>
      </c>
      <c r="BK43">
        <f t="shared" si="90"/>
        <v>1.2547716982347228</v>
      </c>
      <c r="BL43">
        <f t="shared" si="91"/>
        <v>0.45967368847245804</v>
      </c>
      <c r="BM43">
        <f t="shared" si="36"/>
        <v>1.5729276878150822E-4</v>
      </c>
      <c r="BN43">
        <f t="shared" si="92"/>
        <v>1.0776554995069019</v>
      </c>
      <c r="BO43">
        <f t="shared" si="93"/>
        <v>0.99163178124042628</v>
      </c>
      <c r="BP43">
        <f t="shared" si="94"/>
        <v>1.0867496583851608</v>
      </c>
      <c r="BQ43">
        <f t="shared" si="37"/>
        <v>0.49955022391609061</v>
      </c>
      <c r="BR43">
        <f t="shared" si="38"/>
        <v>0.49955022391609061</v>
      </c>
      <c r="BS43">
        <f t="shared" si="39"/>
        <v>0.49955022391609061</v>
      </c>
      <c r="BT43">
        <f t="shared" si="11"/>
        <v>205.60485018554559</v>
      </c>
      <c r="BU43">
        <f t="shared" si="12"/>
        <v>4.8933200457516746</v>
      </c>
      <c r="BV43">
        <f t="shared" si="13"/>
        <v>1587122.5238367443</v>
      </c>
      <c r="BW43">
        <f t="shared" si="14"/>
        <v>0.13029196811830906</v>
      </c>
      <c r="BX43">
        <f t="shared" si="15"/>
        <v>803964.26645508094</v>
      </c>
      <c r="BY43">
        <f t="shared" si="95"/>
        <v>1.6187778227438283E-4</v>
      </c>
      <c r="BZ43">
        <f t="shared" si="96"/>
        <v>6.2754032865736644E-6</v>
      </c>
      <c r="CA43">
        <f t="shared" si="97"/>
        <v>-3.9096808167150954</v>
      </c>
      <c r="CB43">
        <f t="shared" si="98"/>
        <v>14.918098887591428</v>
      </c>
      <c r="CC43">
        <f t="shared" si="99"/>
        <v>4.4933788494921625E-3</v>
      </c>
      <c r="CD43">
        <f t="shared" si="16"/>
        <v>25.486610802607814</v>
      </c>
      <c r="CE43" s="20">
        <f t="shared" si="17"/>
        <v>107916570001.94218</v>
      </c>
      <c r="CF43" s="33">
        <f t="shared" si="40"/>
        <v>0.18709989852654302</v>
      </c>
      <c r="CG43" s="33">
        <f t="shared" si="18"/>
        <v>37.419979705308606</v>
      </c>
      <c r="CH43">
        <f t="shared" si="100"/>
        <v>5200</v>
      </c>
      <c r="CI43" s="6">
        <f t="shared" si="19"/>
        <v>1171.1755308705003</v>
      </c>
      <c r="CJ43" s="20"/>
      <c r="CK43" s="20"/>
      <c r="CL43" s="20"/>
      <c r="CM43" s="20"/>
      <c r="CN43" s="20"/>
      <c r="CO43" s="20"/>
      <c r="CP43" s="20"/>
      <c r="CQ43" s="25">
        <f t="shared" si="20"/>
        <v>1.1272530368554661</v>
      </c>
      <c r="CR43" s="26">
        <v>0.8</v>
      </c>
      <c r="CS43" s="26">
        <f t="shared" si="101"/>
        <v>0.20924634496629591</v>
      </c>
      <c r="CT43" s="26">
        <f t="shared" si="41"/>
        <v>-7.3652902031569906E-2</v>
      </c>
      <c r="CU43" s="26">
        <f t="shared" si="102"/>
        <v>8.6878905085949407E-3</v>
      </c>
      <c r="CV43" s="26">
        <f t="shared" si="103"/>
        <v>-1.4786685094038939E-5</v>
      </c>
      <c r="CW43" s="26">
        <f t="shared" si="42"/>
        <v>4.6094125940487904E-3</v>
      </c>
      <c r="CX43" s="26">
        <f t="shared" si="43"/>
        <v>0.96892478854175135</v>
      </c>
      <c r="CY43" s="26">
        <f t="shared" si="44"/>
        <v>0.93951594928510951</v>
      </c>
      <c r="CZ43" s="26">
        <f t="shared" si="45"/>
        <v>0.13951594928510946</v>
      </c>
      <c r="DA43" s="26">
        <v>0.85</v>
      </c>
      <c r="DB43" s="26">
        <f t="shared" si="46"/>
        <v>0.19693773643886672</v>
      </c>
      <c r="DC43" s="26">
        <f t="shared" si="47"/>
        <v>-6.9320378382654022E-2</v>
      </c>
      <c r="DD43" s="26">
        <f t="shared" si="48"/>
        <v>7.6958476477519194E-3</v>
      </c>
      <c r="DE43" s="26">
        <f t="shared" si="49"/>
        <v>-1.0920087804030245E-5</v>
      </c>
      <c r="DF43" s="26">
        <f t="shared" si="50"/>
        <v>4.0688104894502884E-3</v>
      </c>
      <c r="DG43" s="26">
        <f t="shared" si="104"/>
        <v>0.97242375816530002</v>
      </c>
      <c r="DH43" s="26">
        <f t="shared" si="105"/>
        <v>0.94234299734031546</v>
      </c>
      <c r="DI43" s="26">
        <f t="shared" si="106"/>
        <v>9.234299734031548E-2</v>
      </c>
      <c r="DJ43" s="26">
        <f t="shared" si="107"/>
        <v>-0.9434590388958809</v>
      </c>
      <c r="DK43" s="26">
        <f t="shared" si="108"/>
        <v>0.94787706040569963</v>
      </c>
      <c r="DL43" s="26">
        <f t="shared" si="51"/>
        <v>0.85</v>
      </c>
      <c r="DM43" s="26">
        <f t="shared" si="52"/>
        <v>0.19693773643886672</v>
      </c>
      <c r="DN43" s="26">
        <f t="shared" si="53"/>
        <v>-6.9320378382654022E-2</v>
      </c>
      <c r="DO43" s="26">
        <f t="shared" si="54"/>
        <v>7.6958476477519194E-3</v>
      </c>
      <c r="DP43" s="26">
        <f t="shared" si="55"/>
        <v>-1.0920087804030245E-5</v>
      </c>
      <c r="DQ43" s="26">
        <f t="shared" si="56"/>
        <v>4.0688104894502884E-3</v>
      </c>
      <c r="DR43" s="26">
        <f t="shared" si="57"/>
        <v>0.97242375816530002</v>
      </c>
      <c r="DS43" s="26">
        <f t="shared" si="58"/>
        <v>0.94234299734031546</v>
      </c>
      <c r="DT43" s="26">
        <f t="shared" si="59"/>
        <v>9.234299734031548E-2</v>
      </c>
      <c r="DU43" s="26">
        <f t="shared" si="60"/>
        <v>0.94787706040569963</v>
      </c>
      <c r="DV43" s="26">
        <f t="shared" si="61"/>
        <v>0.17660209637459662</v>
      </c>
      <c r="DW43" s="26">
        <f t="shared" si="62"/>
        <v>-6.2162409120900819E-2</v>
      </c>
      <c r="DX43" s="26">
        <f t="shared" si="63"/>
        <v>6.1885697038817598E-3</v>
      </c>
      <c r="DY43" s="26">
        <f t="shared" si="64"/>
        <v>-6.3322885096152289E-6</v>
      </c>
      <c r="DZ43" s="26">
        <f t="shared" si="65"/>
        <v>3.2544772831269338E-3</v>
      </c>
      <c r="EA43" s="26">
        <f t="shared" si="66"/>
        <v>0.97776417818809302</v>
      </c>
      <c r="EB43" s="26">
        <f t="shared" si="67"/>
        <v>0.94721460417765901</v>
      </c>
      <c r="EC43" s="26">
        <f t="shared" si="68"/>
        <v>-6.6245622804061988E-4</v>
      </c>
      <c r="ED43" s="26">
        <f t="shared" si="69"/>
        <v>-0.95022728699502435</v>
      </c>
      <c r="EE43" s="26">
        <f t="shared" si="70"/>
        <v>0.94717990485448877</v>
      </c>
      <c r="EI43">
        <f t="shared" si="21"/>
        <v>751.87777558259586</v>
      </c>
      <c r="ES43">
        <f t="shared" si="109"/>
        <v>2.0471442791182191</v>
      </c>
      <c r="ET43">
        <f t="shared" si="71"/>
        <v>3.0546368105068205E-2</v>
      </c>
      <c r="EU43">
        <f t="shared" si="110"/>
        <v>1.053107067216938</v>
      </c>
      <c r="EV43">
        <f t="shared" si="111"/>
        <v>1.4441828764257732E-2</v>
      </c>
    </row>
    <row r="44" spans="3:155">
      <c r="C44" s="6">
        <f t="shared" si="72"/>
        <v>1171.1755308705003</v>
      </c>
      <c r="D44">
        <f>Sheet2!D44</f>
        <v>371</v>
      </c>
      <c r="E44" s="6">
        <f t="shared" si="22"/>
        <v>1208.9853005589246</v>
      </c>
      <c r="F44" s="6">
        <f t="shared" si="23"/>
        <v>-837.98530055892456</v>
      </c>
      <c r="G44" s="6">
        <f t="shared" si="0"/>
        <v>771.08776543525016</v>
      </c>
      <c r="I44" s="6">
        <f t="shared" si="1"/>
        <v>771.08776543525016</v>
      </c>
      <c r="M44">
        <f t="shared" si="24"/>
        <v>104.39503243142954</v>
      </c>
      <c r="O44">
        <f t="shared" si="25"/>
        <v>1.1290829448367556</v>
      </c>
      <c r="P44">
        <f t="shared" si="26"/>
        <v>2.3609855526472039E-2</v>
      </c>
      <c r="Q44">
        <f t="shared" si="27"/>
        <v>5645.4147241837782</v>
      </c>
      <c r="R44">
        <f t="shared" si="73"/>
        <v>31699.003676291915</v>
      </c>
      <c r="S44">
        <f t="shared" si="28"/>
        <v>17188.561241152976</v>
      </c>
      <c r="T44">
        <f t="shared" si="74"/>
        <v>0.87806913915069373</v>
      </c>
      <c r="U44">
        <f t="shared" si="2"/>
        <v>54.006116207951074</v>
      </c>
      <c r="V44">
        <f t="shared" si="112"/>
        <v>1.2475750256805545</v>
      </c>
      <c r="W44">
        <f t="shared" si="75"/>
        <v>48.936786696056494</v>
      </c>
      <c r="X44">
        <f t="shared" si="29"/>
        <v>55.253691233631635</v>
      </c>
      <c r="Y44">
        <f t="shared" si="3"/>
        <v>1.1290829448367556</v>
      </c>
      <c r="Z44">
        <f t="shared" si="30"/>
        <v>48.936786696056494</v>
      </c>
      <c r="AE44">
        <f t="shared" si="113"/>
        <v>0.69199021279247175</v>
      </c>
      <c r="AF44">
        <f t="shared" si="114"/>
        <v>0.83663683954143042</v>
      </c>
      <c r="AG44">
        <f t="shared" si="31"/>
        <v>1.1684198383788957</v>
      </c>
      <c r="AH44">
        <f t="shared" si="4"/>
        <v>0</v>
      </c>
      <c r="AI44">
        <f t="shared" si="5"/>
        <v>1.1684198383788957</v>
      </c>
      <c r="AJ44">
        <f t="shared" si="76"/>
        <v>1.1684198383788957</v>
      </c>
      <c r="AK44">
        <f t="shared" si="6"/>
        <v>0</v>
      </c>
      <c r="AL44">
        <f t="shared" si="7"/>
        <v>30</v>
      </c>
      <c r="AM44">
        <f t="shared" si="77"/>
        <v>30</v>
      </c>
      <c r="AO44">
        <f t="shared" si="78"/>
        <v>1.1560536213422041</v>
      </c>
      <c r="AQ44">
        <f t="shared" si="32"/>
        <v>0.94602321451654625</v>
      </c>
      <c r="AS44">
        <f t="shared" si="8"/>
        <v>4.2042011072240149</v>
      </c>
      <c r="AT44">
        <f t="shared" si="8"/>
        <v>2.2796984075461784</v>
      </c>
      <c r="AU44">
        <f t="shared" si="79"/>
        <v>6.4838995147701937</v>
      </c>
      <c r="AV44">
        <f t="shared" si="33"/>
        <v>0.64840627120252692</v>
      </c>
      <c r="AW44">
        <f t="shared" si="80"/>
        <v>0.35159372879747308</v>
      </c>
      <c r="AX44">
        <f t="shared" si="9"/>
        <v>-26.903050071395761</v>
      </c>
      <c r="AY44">
        <f t="shared" si="81"/>
        <v>0.13</v>
      </c>
      <c r="AZ44">
        <f t="shared" si="82"/>
        <v>9.2080104517737098</v>
      </c>
      <c r="BA44">
        <f t="shared" si="83"/>
        <v>4.9929787439301467</v>
      </c>
      <c r="BB44">
        <f t="shared" si="10"/>
        <v>51.459024687846231</v>
      </c>
      <c r="BC44">
        <f t="shared" si="84"/>
        <v>5.419601947561436E-3</v>
      </c>
      <c r="BD44">
        <f t="shared" si="85"/>
        <v>2.0557973887212512E-3</v>
      </c>
      <c r="BE44">
        <f t="shared" si="86"/>
        <v>0.94676327224535284</v>
      </c>
      <c r="BF44">
        <f t="shared" si="87"/>
        <v>2.171395373043678E-3</v>
      </c>
      <c r="BG44">
        <f t="shared" si="34"/>
        <v>3.5705602063151896E-2</v>
      </c>
      <c r="BH44">
        <f t="shared" si="35"/>
        <v>169.72668211664069</v>
      </c>
      <c r="BI44">
        <f t="shared" si="88"/>
        <v>2.1037117804856433E-4</v>
      </c>
      <c r="BJ44">
        <f t="shared" si="89"/>
        <v>0.27329846898082399</v>
      </c>
      <c r="BK44">
        <f t="shared" si="90"/>
        <v>1.262769796050746</v>
      </c>
      <c r="BL44">
        <f t="shared" si="91"/>
        <v>0.46521799648439988</v>
      </c>
      <c r="BM44">
        <f t="shared" si="36"/>
        <v>1.4953388163324263E-4</v>
      </c>
      <c r="BN44">
        <f t="shared" si="92"/>
        <v>1.0781926625498832</v>
      </c>
      <c r="BO44">
        <f t="shared" si="93"/>
        <v>0.99204280790792365</v>
      </c>
      <c r="BP44">
        <f t="shared" si="94"/>
        <v>1.0868408640788771</v>
      </c>
      <c r="BQ44">
        <f t="shared" si="37"/>
        <v>0.50561792928414917</v>
      </c>
      <c r="BR44">
        <f t="shared" si="38"/>
        <v>0.50561792928414917</v>
      </c>
      <c r="BS44">
        <f t="shared" si="39"/>
        <v>0.50561792928414917</v>
      </c>
      <c r="BT44">
        <f t="shared" si="11"/>
        <v>205.74009281154616</v>
      </c>
      <c r="BU44">
        <f t="shared" si="12"/>
        <v>4.7920219779116824</v>
      </c>
      <c r="BV44">
        <f t="shared" si="13"/>
        <v>1587378.4603741458</v>
      </c>
      <c r="BW44">
        <f t="shared" si="14"/>
        <v>0.13326710229184432</v>
      </c>
      <c r="BX44">
        <f t="shared" si="15"/>
        <v>786142.84082850628</v>
      </c>
      <c r="BY44">
        <f t="shared" si="95"/>
        <v>1.6187778227438283E-4</v>
      </c>
      <c r="BZ44">
        <f t="shared" si="96"/>
        <v>6.4176632260403541E-6</v>
      </c>
      <c r="CA44">
        <f t="shared" si="97"/>
        <v>-3.907599220940249</v>
      </c>
      <c r="CB44">
        <f t="shared" si="98"/>
        <v>14.913047590858595</v>
      </c>
      <c r="CC44">
        <f t="shared" si="99"/>
        <v>4.4964233289997687E-3</v>
      </c>
      <c r="CD44">
        <f t="shared" si="16"/>
        <v>25.782528670355365</v>
      </c>
      <c r="CE44" s="20">
        <f t="shared" si="17"/>
        <v>106784673108.63982</v>
      </c>
      <c r="CF44" s="33">
        <f t="shared" si="40"/>
        <v>0.18904884844212147</v>
      </c>
      <c r="CG44" s="33">
        <f t="shared" si="18"/>
        <v>37.809769688424296</v>
      </c>
      <c r="CH44">
        <f t="shared" si="100"/>
        <v>5400</v>
      </c>
      <c r="CI44" s="6">
        <f t="shared" si="19"/>
        <v>1208.9853005589246</v>
      </c>
      <c r="CJ44" s="20"/>
      <c r="CK44" s="20"/>
      <c r="CL44" s="20"/>
      <c r="CM44" s="20"/>
      <c r="CN44" s="20"/>
      <c r="CO44" s="20"/>
      <c r="CP44" s="20"/>
      <c r="CQ44" s="25">
        <f t="shared" si="20"/>
        <v>1.1560536213422041</v>
      </c>
      <c r="CR44" s="26">
        <v>0.8</v>
      </c>
      <c r="CS44" s="26">
        <f t="shared" si="101"/>
        <v>0.21459245346164665</v>
      </c>
      <c r="CT44" s="26">
        <f t="shared" si="41"/>
        <v>-7.5534685941925112E-2</v>
      </c>
      <c r="CU44" s="26">
        <f t="shared" si="102"/>
        <v>9.1375016407536456E-3</v>
      </c>
      <c r="CV44" s="26">
        <f t="shared" si="103"/>
        <v>-1.6774656912679153E-5</v>
      </c>
      <c r="CW44" s="26">
        <f t="shared" si="42"/>
        <v>4.8556342449786382E-3</v>
      </c>
      <c r="CX44" s="26">
        <f t="shared" si="43"/>
        <v>0.96734314321245674</v>
      </c>
      <c r="CY44" s="26">
        <f t="shared" si="44"/>
        <v>0.93831665484856885</v>
      </c>
      <c r="CZ44" s="26">
        <f t="shared" si="45"/>
        <v>0.13831665484856881</v>
      </c>
      <c r="DA44" s="26">
        <v>0.85</v>
      </c>
      <c r="DB44" s="26">
        <f t="shared" si="46"/>
        <v>0.20196936796390272</v>
      </c>
      <c r="DC44" s="26">
        <f t="shared" si="47"/>
        <v>-7.1091469121811871E-2</v>
      </c>
      <c r="DD44" s="26">
        <f t="shared" si="48"/>
        <v>8.094119100459974E-3</v>
      </c>
      <c r="DE44" s="26">
        <f t="shared" si="49"/>
        <v>-1.2388221241202068E-5</v>
      </c>
      <c r="DF44" s="26">
        <f t="shared" si="50"/>
        <v>4.285401894366974E-3</v>
      </c>
      <c r="DG44" s="26">
        <f t="shared" si="104"/>
        <v>0.97101752538398667</v>
      </c>
      <c r="DH44" s="26">
        <f t="shared" si="105"/>
        <v>0.94117623854263333</v>
      </c>
      <c r="DI44" s="26">
        <f t="shared" si="106"/>
        <v>9.1176238542633348E-2</v>
      </c>
      <c r="DJ44" s="26">
        <f t="shared" si="107"/>
        <v>-0.94280832611871046</v>
      </c>
      <c r="DK44" s="26">
        <f t="shared" si="108"/>
        <v>0.94670707822233768</v>
      </c>
      <c r="DL44" s="26">
        <f t="shared" si="51"/>
        <v>0.85</v>
      </c>
      <c r="DM44" s="26">
        <f t="shared" si="52"/>
        <v>0.20196936796390272</v>
      </c>
      <c r="DN44" s="26">
        <f t="shared" si="53"/>
        <v>-7.1091469121811871E-2</v>
      </c>
      <c r="DO44" s="26">
        <f t="shared" si="54"/>
        <v>8.094119100459974E-3</v>
      </c>
      <c r="DP44" s="26">
        <f t="shared" si="55"/>
        <v>-1.2388221241202068E-5</v>
      </c>
      <c r="DQ44" s="26">
        <f t="shared" si="56"/>
        <v>4.2854018943669732E-3</v>
      </c>
      <c r="DR44" s="26">
        <f t="shared" si="57"/>
        <v>0.97101752538398667</v>
      </c>
      <c r="DS44" s="26">
        <f t="shared" si="58"/>
        <v>0.94117623854263333</v>
      </c>
      <c r="DT44" s="26">
        <f t="shared" si="59"/>
        <v>9.1176238542633348E-2</v>
      </c>
      <c r="DU44" s="26">
        <f t="shared" si="60"/>
        <v>0.94670707822233768</v>
      </c>
      <c r="DV44" s="26">
        <f t="shared" si="61"/>
        <v>0.18133799431570219</v>
      </c>
      <c r="DW44" s="26">
        <f t="shared" si="62"/>
        <v>-6.3829404198611481E-2</v>
      </c>
      <c r="DX44" s="26">
        <f t="shared" si="63"/>
        <v>6.5249350575691638E-3</v>
      </c>
      <c r="DY44" s="26">
        <f t="shared" si="64"/>
        <v>-7.2281217694334293E-6</v>
      </c>
      <c r="DZ44" s="26">
        <f t="shared" si="65"/>
        <v>3.4354684867210555E-3</v>
      </c>
      <c r="EA44" s="26">
        <f t="shared" si="66"/>
        <v>0.97656986922485078</v>
      </c>
      <c r="EB44" s="26">
        <f t="shared" si="67"/>
        <v>0.94605773399153037</v>
      </c>
      <c r="EC44" s="26">
        <f t="shared" si="68"/>
        <v>-6.4934423080731385E-4</v>
      </c>
      <c r="ED44" s="26">
        <f t="shared" si="69"/>
        <v>-0.9495228732102311</v>
      </c>
      <c r="EE44" s="26">
        <f t="shared" si="70"/>
        <v>0.94602321451654625</v>
      </c>
      <c r="EI44">
        <f t="shared" si="21"/>
        <v>771.08776543525016</v>
      </c>
      <c r="ES44">
        <f t="shared" si="109"/>
        <v>2.1020420780438753</v>
      </c>
      <c r="ET44">
        <f t="shared" si="71"/>
        <v>3.1365523057284586E-2</v>
      </c>
      <c r="EU44">
        <f t="shared" si="110"/>
        <v>1.0550389907756794</v>
      </c>
      <c r="EV44">
        <f t="shared" si="111"/>
        <v>1.4468322280529265E-2</v>
      </c>
    </row>
    <row r="45" spans="3:155">
      <c r="C45" s="6">
        <f t="shared" si="72"/>
        <v>1208.9853005589246</v>
      </c>
      <c r="D45">
        <f>Sheet2!D45</f>
        <v>372</v>
      </c>
      <c r="E45" s="6">
        <f t="shared" si="22"/>
        <v>1247.1908700296303</v>
      </c>
      <c r="F45" s="6">
        <f t="shared" si="23"/>
        <v>-875.19087002963033</v>
      </c>
      <c r="G45" s="6">
        <f t="shared" si="0"/>
        <v>790.49265027946228</v>
      </c>
      <c r="I45" s="6">
        <f t="shared" si="1"/>
        <v>790.49265027946228</v>
      </c>
      <c r="M45">
        <f t="shared" si="24"/>
        <v>107.52076359464233</v>
      </c>
      <c r="O45">
        <f t="shared" si="25"/>
        <v>1.1305727979169251</v>
      </c>
      <c r="P45">
        <f t="shared" si="26"/>
        <v>2.3002120000755938E-2</v>
      </c>
      <c r="Q45">
        <f t="shared" si="27"/>
        <v>5652.8639895846254</v>
      </c>
      <c r="R45">
        <f t="shared" si="73"/>
        <v>31740.831301517672</v>
      </c>
      <c r="S45">
        <f t="shared" si="28"/>
        <v>16386.622467060555</v>
      </c>
      <c r="T45">
        <f t="shared" si="74"/>
        <v>0.87771191273204086</v>
      </c>
      <c r="U45">
        <f t="shared" si="2"/>
        <v>54.006116207951074</v>
      </c>
      <c r="V45">
        <f t="shared" si="112"/>
        <v>1.2844063915443888</v>
      </c>
      <c r="W45">
        <f t="shared" si="75"/>
        <v>48.90487609587634</v>
      </c>
      <c r="X45">
        <f t="shared" si="29"/>
        <v>55.290522599495461</v>
      </c>
      <c r="Y45">
        <f t="shared" si="3"/>
        <v>1.1305727979169251</v>
      </c>
      <c r="Z45">
        <f t="shared" si="30"/>
        <v>48.90487609587634</v>
      </c>
      <c r="AE45">
        <f t="shared" si="113"/>
        <v>0.68660264739115762</v>
      </c>
      <c r="AF45">
        <f t="shared" si="114"/>
        <v>0.8331905944157777</v>
      </c>
      <c r="AG45">
        <f t="shared" si="31"/>
        <v>1.1568241275454423</v>
      </c>
      <c r="AH45">
        <f t="shared" si="4"/>
        <v>0</v>
      </c>
      <c r="AI45">
        <f t="shared" si="5"/>
        <v>1.1568241275454423</v>
      </c>
      <c r="AJ45">
        <f t="shared" si="76"/>
        <v>1.1568241275454423</v>
      </c>
      <c r="AK45">
        <f t="shared" si="6"/>
        <v>0</v>
      </c>
      <c r="AL45">
        <f t="shared" si="7"/>
        <v>30</v>
      </c>
      <c r="AM45">
        <f t="shared" si="77"/>
        <v>30</v>
      </c>
      <c r="AO45">
        <f t="shared" si="78"/>
        <v>1.1851464022180844</v>
      </c>
      <c r="AQ45">
        <f t="shared" si="32"/>
        <v>0.94486628567053577</v>
      </c>
      <c r="AS45">
        <f t="shared" si="8"/>
        <v>4.2097486553451633</v>
      </c>
      <c r="AT45">
        <f t="shared" si="8"/>
        <v>2.1733382229676699</v>
      </c>
      <c r="AU45">
        <f t="shared" si="79"/>
        <v>6.3830868783128327</v>
      </c>
      <c r="AV45">
        <f t="shared" si="33"/>
        <v>0.65951611431895119</v>
      </c>
      <c r="AW45">
        <f t="shared" si="80"/>
        <v>0.34048388568104881</v>
      </c>
      <c r="AX45">
        <f t="shared" si="9"/>
        <v>-26.039923253137928</v>
      </c>
      <c r="AY45">
        <f t="shared" si="81"/>
        <v>0.13</v>
      </c>
      <c r="AZ45">
        <f t="shared" si="82"/>
        <v>9.2186572174325949</v>
      </c>
      <c r="BA45">
        <f t="shared" si="83"/>
        <v>4.7592532797995091</v>
      </c>
      <c r="BB45">
        <f t="shared" si="10"/>
        <v>51.442244303874588</v>
      </c>
      <c r="BC45">
        <f t="shared" si="84"/>
        <v>5.3666914583168895E-3</v>
      </c>
      <c r="BD45">
        <f t="shared" si="85"/>
        <v>2.0544496733572934E-3</v>
      </c>
      <c r="BE45">
        <f t="shared" si="86"/>
        <v>0.94727254508483927</v>
      </c>
      <c r="BF45">
        <f t="shared" si="87"/>
        <v>2.1688052546411482E-3</v>
      </c>
      <c r="BG45">
        <f t="shared" si="34"/>
        <v>3.5704246508853933E-2</v>
      </c>
      <c r="BH45">
        <f t="shared" si="35"/>
        <v>165.05795547334156</v>
      </c>
      <c r="BI45">
        <f t="shared" si="88"/>
        <v>2.1631339371958058E-4</v>
      </c>
      <c r="BJ45">
        <f t="shared" si="89"/>
        <v>0.2818230644719627</v>
      </c>
      <c r="BK45">
        <f t="shared" si="90"/>
        <v>1.2711203237390667</v>
      </c>
      <c r="BL45">
        <f t="shared" si="91"/>
        <v>0.4708634010182885</v>
      </c>
      <c r="BM45">
        <f t="shared" si="36"/>
        <v>1.4210283231482894E-4</v>
      </c>
      <c r="BN45">
        <f t="shared" si="92"/>
        <v>1.0787073915752898</v>
      </c>
      <c r="BO45">
        <f t="shared" si="93"/>
        <v>0.99243663829615858</v>
      </c>
      <c r="BP45">
        <f t="shared" si="94"/>
        <v>1.0869282228709767</v>
      </c>
      <c r="BQ45">
        <f t="shared" si="37"/>
        <v>0.51179471968379231</v>
      </c>
      <c r="BR45">
        <f t="shared" si="38"/>
        <v>0.51179471968379231</v>
      </c>
      <c r="BS45">
        <f t="shared" si="39"/>
        <v>0.51179471968379231</v>
      </c>
      <c r="BT45">
        <f t="shared" si="11"/>
        <v>205.87723638443725</v>
      </c>
      <c r="BU45">
        <f t="shared" si="12"/>
        <v>4.6892167496957873</v>
      </c>
      <c r="BV45">
        <f t="shared" si="13"/>
        <v>1587637.3659988616</v>
      </c>
      <c r="BW45">
        <f t="shared" si="14"/>
        <v>0.13635873038439419</v>
      </c>
      <c r="BX45">
        <f t="shared" si="15"/>
        <v>768444.13159714383</v>
      </c>
      <c r="BY45">
        <f t="shared" si="95"/>
        <v>1.6187778227438283E-4</v>
      </c>
      <c r="BZ45">
        <f t="shared" si="96"/>
        <v>6.5654740436549293E-6</v>
      </c>
      <c r="CA45">
        <f t="shared" si="97"/>
        <v>-3.9054518574275239</v>
      </c>
      <c r="CB45">
        <f t="shared" si="98"/>
        <v>14.907819580757515</v>
      </c>
      <c r="CC45">
        <f t="shared" si="99"/>
        <v>4.4995775754461649E-3</v>
      </c>
      <c r="CD45">
        <f t="shared" si="16"/>
        <v>26.082614052300549</v>
      </c>
      <c r="CE45" s="20">
        <f t="shared" si="17"/>
        <v>105664603004.62425</v>
      </c>
      <c r="CF45" s="33">
        <f t="shared" si="40"/>
        <v>0.19102784735352907</v>
      </c>
      <c r="CG45" s="33">
        <f t="shared" si="18"/>
        <v>38.205569470705811</v>
      </c>
      <c r="CH45">
        <f t="shared" si="100"/>
        <v>5600</v>
      </c>
      <c r="CI45" s="6">
        <f t="shared" si="19"/>
        <v>1247.1908700296303</v>
      </c>
      <c r="CJ45" s="20"/>
      <c r="CK45" s="20"/>
      <c r="CL45" s="20"/>
      <c r="CM45" s="20"/>
      <c r="CN45" s="20"/>
      <c r="CO45" s="20"/>
      <c r="CP45" s="20"/>
      <c r="CQ45" s="25">
        <f t="shared" si="20"/>
        <v>1.1851464022180844</v>
      </c>
      <c r="CR45" s="26">
        <v>0.8</v>
      </c>
      <c r="CS45" s="26">
        <f t="shared" si="101"/>
        <v>0.21999280091173193</v>
      </c>
      <c r="CT45" s="26">
        <f t="shared" si="41"/>
        <v>-7.7435561494812968E-2</v>
      </c>
      <c r="CU45" s="26">
        <f t="shared" si="102"/>
        <v>9.6031898763167794E-3</v>
      </c>
      <c r="CV45" s="26">
        <f t="shared" si="103"/>
        <v>-1.8994320699174893E-5</v>
      </c>
      <c r="CW45" s="26">
        <f t="shared" si="42"/>
        <v>5.1114568177460821E-3</v>
      </c>
      <c r="CX45" s="26">
        <f t="shared" si="43"/>
        <v>0.96570766364276284</v>
      </c>
      <c r="CY45" s="26">
        <f t="shared" si="44"/>
        <v>0.93712279572347945</v>
      </c>
      <c r="CZ45" s="26">
        <f t="shared" si="45"/>
        <v>0.13712279572347941</v>
      </c>
      <c r="DA45" s="26">
        <v>0.85</v>
      </c>
      <c r="DB45" s="26">
        <f t="shared" si="46"/>
        <v>0.20705204791692416</v>
      </c>
      <c r="DC45" s="26">
        <f t="shared" si="47"/>
        <v>-7.2880528465706321E-2</v>
      </c>
      <c r="DD45" s="26">
        <f t="shared" si="48"/>
        <v>8.5066318627581156E-3</v>
      </c>
      <c r="DE45" s="26">
        <f t="shared" si="49"/>
        <v>-1.4027461090418271E-5</v>
      </c>
      <c r="DF45" s="26">
        <f t="shared" si="50"/>
        <v>4.5103631776079733E-3</v>
      </c>
      <c r="DG45" s="26">
        <f t="shared" si="104"/>
        <v>0.96956315272277804</v>
      </c>
      <c r="DH45" s="26">
        <f t="shared" si="105"/>
        <v>0.9400132128005485</v>
      </c>
      <c r="DI45" s="26">
        <f t="shared" si="106"/>
        <v>9.0013212800548525E-2</v>
      </c>
      <c r="DJ45" s="26">
        <f t="shared" si="107"/>
        <v>-0.94219165845861885</v>
      </c>
      <c r="DK45" s="26">
        <f t="shared" si="108"/>
        <v>0.94553598993627885</v>
      </c>
      <c r="DL45" s="26">
        <f t="shared" si="51"/>
        <v>0.85</v>
      </c>
      <c r="DM45" s="26">
        <f t="shared" si="52"/>
        <v>0.20705204791692416</v>
      </c>
      <c r="DN45" s="26">
        <f t="shared" si="53"/>
        <v>-7.2880528465706321E-2</v>
      </c>
      <c r="DO45" s="26">
        <f t="shared" si="54"/>
        <v>8.5066318627581156E-3</v>
      </c>
      <c r="DP45" s="26">
        <f t="shared" si="55"/>
        <v>-1.4027461090418271E-5</v>
      </c>
      <c r="DQ45" s="26">
        <f t="shared" si="56"/>
        <v>4.5103631776079733E-3</v>
      </c>
      <c r="DR45" s="26">
        <f t="shared" si="57"/>
        <v>0.96956315272277804</v>
      </c>
      <c r="DS45" s="26">
        <f t="shared" si="58"/>
        <v>0.9400132128005485</v>
      </c>
      <c r="DT45" s="26">
        <f t="shared" si="59"/>
        <v>9.0013212800548525E-2</v>
      </c>
      <c r="DU45" s="26">
        <f t="shared" si="60"/>
        <v>0.94553598993627885</v>
      </c>
      <c r="DV45" s="26">
        <f t="shared" si="61"/>
        <v>0.18613172063524103</v>
      </c>
      <c r="DW45" s="26">
        <f t="shared" si="62"/>
        <v>-6.5516754364923935E-2</v>
      </c>
      <c r="DX45" s="26">
        <f t="shared" si="63"/>
        <v>6.8744722278975571E-3</v>
      </c>
      <c r="DY45" s="26">
        <f t="shared" si="64"/>
        <v>-8.2353750264039625E-6</v>
      </c>
      <c r="DZ45" s="26">
        <f t="shared" si="65"/>
        <v>3.6239952202108943E-3</v>
      </c>
      <c r="EA45" s="26">
        <f t="shared" si="66"/>
        <v>0.97533033760703625</v>
      </c>
      <c r="EB45" s="26">
        <f t="shared" si="67"/>
        <v>0.94490054571961457</v>
      </c>
      <c r="EC45" s="26">
        <f t="shared" si="68"/>
        <v>-6.3544421666428264E-4</v>
      </c>
      <c r="ED45" s="26">
        <f t="shared" si="69"/>
        <v>-0.94884301798384207</v>
      </c>
      <c r="EE45" s="26">
        <f t="shared" si="70"/>
        <v>0.94486628567053577</v>
      </c>
      <c r="EI45">
        <f t="shared" si="21"/>
        <v>790.49265027946228</v>
      </c>
      <c r="ES45">
        <f t="shared" si="109"/>
        <v>2.1576102146184648</v>
      </c>
      <c r="ET45">
        <f t="shared" si="71"/>
        <v>3.2194680421537995E-2</v>
      </c>
      <c r="EU45">
        <f t="shared" si="110"/>
        <v>1.057014427139678</v>
      </c>
      <c r="EV45">
        <f t="shared" si="111"/>
        <v>1.4495412511514941E-2</v>
      </c>
    </row>
    <row r="46" spans="3:155">
      <c r="C46" s="6">
        <f t="shared" si="72"/>
        <v>1247.1908700296303</v>
      </c>
      <c r="D46">
        <f>Sheet2!D46</f>
        <v>373</v>
      </c>
      <c r="E46" s="6">
        <f t="shared" si="22"/>
        <v>1285.7987315269002</v>
      </c>
      <c r="F46" s="6">
        <f t="shared" si="23"/>
        <v>-912.79873152690016</v>
      </c>
      <c r="G46" s="6">
        <f t="shared" si="0"/>
        <v>810.09543501481517</v>
      </c>
      <c r="I46" s="6">
        <f t="shared" si="1"/>
        <v>810.09543501481517</v>
      </c>
      <c r="M46">
        <f t="shared" si="24"/>
        <v>110.69297498026327</v>
      </c>
      <c r="O46">
        <f t="shared" si="25"/>
        <v>1.132084805398387</v>
      </c>
      <c r="P46">
        <f t="shared" si="26"/>
        <v>2.2418030392970512E-2</v>
      </c>
      <c r="Q46">
        <f t="shared" si="27"/>
        <v>5660.4240269919346</v>
      </c>
      <c r="R46">
        <f t="shared" si="73"/>
        <v>31783.280911559716</v>
      </c>
      <c r="S46">
        <f t="shared" si="28"/>
        <v>15614.945604233808</v>
      </c>
      <c r="T46">
        <f t="shared" si="74"/>
        <v>0.87734937428796989</v>
      </c>
      <c r="U46">
        <f t="shared" si="2"/>
        <v>54.006116207951074</v>
      </c>
      <c r="V46">
        <f t="shared" si="112"/>
        <v>1.3217543719066775</v>
      </c>
      <c r="W46">
        <f t="shared" si="75"/>
        <v>48.872549402681514</v>
      </c>
      <c r="X46">
        <f t="shared" si="29"/>
        <v>55.327870579857752</v>
      </c>
      <c r="Y46">
        <f t="shared" si="3"/>
        <v>1.132084805398387</v>
      </c>
      <c r="Z46">
        <f t="shared" si="30"/>
        <v>48.872549402681514</v>
      </c>
      <c r="AE46">
        <f t="shared" si="113"/>
        <v>0.68125922608671996</v>
      </c>
      <c r="AF46">
        <f t="shared" si="114"/>
        <v>0.82974985802911838</v>
      </c>
      <c r="AG46">
        <f t="shared" si="31"/>
        <v>1.1453511424735194</v>
      </c>
      <c r="AH46">
        <f t="shared" si="4"/>
        <v>0</v>
      </c>
      <c r="AI46">
        <f t="shared" si="5"/>
        <v>1.1453511424735194</v>
      </c>
      <c r="AJ46">
        <f t="shared" si="76"/>
        <v>1.1453511424735194</v>
      </c>
      <c r="AK46">
        <f t="shared" si="6"/>
        <v>0</v>
      </c>
      <c r="AL46">
        <f t="shared" si="7"/>
        <v>30</v>
      </c>
      <c r="AM46">
        <f t="shared" si="77"/>
        <v>30</v>
      </c>
      <c r="AO46">
        <f t="shared" si="78"/>
        <v>1.2145358845799328</v>
      </c>
      <c r="AQ46">
        <f t="shared" si="32"/>
        <v>0.94370942025404259</v>
      </c>
      <c r="AS46">
        <f t="shared" si="8"/>
        <v>4.215378696571773</v>
      </c>
      <c r="AT46">
        <f t="shared" si="8"/>
        <v>2.0709916396413997</v>
      </c>
      <c r="AU46">
        <f t="shared" si="79"/>
        <v>6.2863703362131726</v>
      </c>
      <c r="AV46">
        <f t="shared" si="33"/>
        <v>0.6705584416954764</v>
      </c>
      <c r="AW46">
        <f t="shared" si="80"/>
        <v>0.3294415583045236</v>
      </c>
      <c r="AX46">
        <f t="shared" si="9"/>
        <v>-25.224577963475515</v>
      </c>
      <c r="AY46">
        <f t="shared" si="81"/>
        <v>0.13</v>
      </c>
      <c r="AZ46">
        <f t="shared" si="82"/>
        <v>9.2294602561741854</v>
      </c>
      <c r="BA46">
        <f t="shared" si="83"/>
        <v>4.5343814648217009</v>
      </c>
      <c r="BB46">
        <f t="shared" si="10"/>
        <v>51.425239531742399</v>
      </c>
      <c r="BC46">
        <f t="shared" si="84"/>
        <v>5.3143448811938309E-3</v>
      </c>
      <c r="BD46">
        <f t="shared" si="85"/>
        <v>2.053113105228268E-3</v>
      </c>
      <c r="BE46">
        <f t="shared" si="86"/>
        <v>0.94777660138472863</v>
      </c>
      <c r="BF46">
        <f t="shared" si="87"/>
        <v>2.166241604011548E-3</v>
      </c>
      <c r="BG46">
        <f t="shared" si="34"/>
        <v>3.5703833232259737E-2</v>
      </c>
      <c r="BH46">
        <f t="shared" si="35"/>
        <v>160.47446533325927</v>
      </c>
      <c r="BI46">
        <f t="shared" si="88"/>
        <v>2.2248918641425695E-4</v>
      </c>
      <c r="BJ46">
        <f t="shared" si="89"/>
        <v>0.29073733912096195</v>
      </c>
      <c r="BK46">
        <f t="shared" si="90"/>
        <v>1.279853139326915</v>
      </c>
      <c r="BL46">
        <f t="shared" si="91"/>
        <v>0.4766178866736373</v>
      </c>
      <c r="BM46">
        <f t="shared" si="36"/>
        <v>1.3498068285613558E-4</v>
      </c>
      <c r="BN46">
        <f t="shared" si="92"/>
        <v>1.0792009653140515</v>
      </c>
      <c r="BO46">
        <f t="shared" si="93"/>
        <v>0.99281425458667083</v>
      </c>
      <c r="BP46">
        <f t="shared" si="94"/>
        <v>1.087011956494667</v>
      </c>
      <c r="BQ46">
        <f t="shared" si="37"/>
        <v>0.51808934149346397</v>
      </c>
      <c r="BR46">
        <f t="shared" si="38"/>
        <v>0.51808934149346397</v>
      </c>
      <c r="BS46">
        <f t="shared" si="39"/>
        <v>0.51808934149346397</v>
      </c>
      <c r="BT46">
        <f t="shared" si="11"/>
        <v>206.01630359921518</v>
      </c>
      <c r="BU46">
        <f t="shared" si="12"/>
        <v>4.5848831136240884</v>
      </c>
      <c r="BV46">
        <f t="shared" si="13"/>
        <v>1587899.2516249339</v>
      </c>
      <c r="BW46">
        <f t="shared" si="14"/>
        <v>0.13957654941469438</v>
      </c>
      <c r="BX46">
        <f t="shared" si="15"/>
        <v>750852.13846254</v>
      </c>
      <c r="BY46">
        <f t="shared" si="95"/>
        <v>1.6187778227438283E-4</v>
      </c>
      <c r="BZ46">
        <f t="shared" si="96"/>
        <v>6.7192989692093757E-6</v>
      </c>
      <c r="CA46">
        <f t="shared" si="97"/>
        <v>-3.9032335240113238</v>
      </c>
      <c r="CB46">
        <f t="shared" si="98"/>
        <v>14.902400716860909</v>
      </c>
      <c r="CC46">
        <f t="shared" si="99"/>
        <v>4.5028504751594995E-3</v>
      </c>
      <c r="CD46">
        <f t="shared" si="16"/>
        <v>26.387229100338359</v>
      </c>
      <c r="CE46" s="20">
        <f t="shared" si="17"/>
        <v>104555263202.59198</v>
      </c>
      <c r="CF46" s="33">
        <f t="shared" si="40"/>
        <v>0.19303930748634854</v>
      </c>
      <c r="CG46" s="33">
        <f t="shared" si="18"/>
        <v>38.60786149726971</v>
      </c>
      <c r="CH46">
        <f t="shared" si="100"/>
        <v>5800</v>
      </c>
      <c r="CI46" s="6">
        <f t="shared" si="19"/>
        <v>1285.7987315269002</v>
      </c>
      <c r="CJ46" s="20"/>
      <c r="CK46" s="20"/>
      <c r="CL46" s="20"/>
      <c r="CM46" s="20"/>
      <c r="CN46" s="20"/>
      <c r="CO46" s="20"/>
      <c r="CP46" s="20"/>
      <c r="CQ46" s="25">
        <f t="shared" si="20"/>
        <v>1.2145358845799328</v>
      </c>
      <c r="CR46" s="26">
        <v>0.8</v>
      </c>
      <c r="CS46" s="26">
        <f t="shared" si="101"/>
        <v>0.22544822357515004</v>
      </c>
      <c r="CT46" s="26">
        <f t="shared" si="41"/>
        <v>-7.9355823046020763E-2</v>
      </c>
      <c r="CU46" s="26">
        <f t="shared" si="102"/>
        <v>1.0085378759656404E-2</v>
      </c>
      <c r="CV46" s="26">
        <f t="shared" si="103"/>
        <v>-2.1469182554933901E-5</v>
      </c>
      <c r="CW46" s="26">
        <f t="shared" si="42"/>
        <v>5.3771980657865287E-3</v>
      </c>
      <c r="CX46" s="26">
        <f t="shared" si="43"/>
        <v>0.96401714815139838</v>
      </c>
      <c r="CY46" s="26">
        <f t="shared" si="44"/>
        <v>0.93593473604061539</v>
      </c>
      <c r="CZ46" s="26">
        <f t="shared" si="45"/>
        <v>0.13593473604061534</v>
      </c>
      <c r="DA46" s="26">
        <v>0.85</v>
      </c>
      <c r="DB46" s="26">
        <f t="shared" si="46"/>
        <v>0.21218656336484712</v>
      </c>
      <c r="DC46" s="26">
        <f t="shared" si="47"/>
        <v>-7.4687833455078373E-2</v>
      </c>
      <c r="DD46" s="26">
        <f t="shared" si="48"/>
        <v>8.9337611158202095E-3</v>
      </c>
      <c r="DE46" s="26">
        <f t="shared" si="49"/>
        <v>-1.5855166799700523E-5</v>
      </c>
      <c r="DF46" s="26">
        <f t="shared" si="50"/>
        <v>4.7439657030023466E-3</v>
      </c>
      <c r="DG46" s="26">
        <f t="shared" si="104"/>
        <v>0.96805954297263952</v>
      </c>
      <c r="DH46" s="26">
        <f t="shared" si="105"/>
        <v>0.9388542240978679</v>
      </c>
      <c r="DI46" s="26">
        <f t="shared" si="106"/>
        <v>8.8854224097867918E-2</v>
      </c>
      <c r="DJ46" s="26">
        <f t="shared" si="107"/>
        <v>-0.94161023885494977</v>
      </c>
      <c r="DK46" s="26">
        <f t="shared" si="108"/>
        <v>0.94436412268192793</v>
      </c>
      <c r="DL46" s="26">
        <f t="shared" si="51"/>
        <v>0.85</v>
      </c>
      <c r="DM46" s="26">
        <f t="shared" si="52"/>
        <v>0.21218656336484712</v>
      </c>
      <c r="DN46" s="26">
        <f t="shared" si="53"/>
        <v>-7.4687833455078373E-2</v>
      </c>
      <c r="DO46" s="26">
        <f t="shared" si="54"/>
        <v>8.9337611158202095E-3</v>
      </c>
      <c r="DP46" s="26">
        <f t="shared" si="55"/>
        <v>-1.5855166799700523E-5</v>
      </c>
      <c r="DQ46" s="26">
        <f t="shared" si="56"/>
        <v>4.7439657030023466E-3</v>
      </c>
      <c r="DR46" s="26">
        <f t="shared" si="57"/>
        <v>0.96805954297263952</v>
      </c>
      <c r="DS46" s="26">
        <f t="shared" si="58"/>
        <v>0.9388542240978679</v>
      </c>
      <c r="DT46" s="26">
        <f t="shared" si="59"/>
        <v>8.8854224097867918E-2</v>
      </c>
      <c r="DU46" s="26">
        <f t="shared" si="60"/>
        <v>0.94436412268192793</v>
      </c>
      <c r="DV46" s="26">
        <f t="shared" si="61"/>
        <v>0.19098414957560469</v>
      </c>
      <c r="DW46" s="26">
        <f t="shared" si="62"/>
        <v>-6.7224767345591893E-2</v>
      </c>
      <c r="DX46" s="26">
        <f t="shared" si="63"/>
        <v>7.2375775137809191E-3</v>
      </c>
      <c r="DY46" s="26">
        <f t="shared" si="64"/>
        <v>-9.3662996245363954E-6</v>
      </c>
      <c r="DZ46" s="26">
        <f t="shared" si="65"/>
        <v>3.8203236532360083E-3</v>
      </c>
      <c r="EA46" s="26">
        <f t="shared" si="66"/>
        <v>0.97404435669147127</v>
      </c>
      <c r="EB46" s="26">
        <f t="shared" si="67"/>
        <v>0.94374334116298308</v>
      </c>
      <c r="EC46" s="26">
        <f t="shared" si="68"/>
        <v>-6.2078151894484623E-4</v>
      </c>
      <c r="ED46" s="26">
        <f t="shared" si="69"/>
        <v>-0.94818881449685199</v>
      </c>
      <c r="EE46" s="26">
        <f t="shared" si="70"/>
        <v>0.94370942025404259</v>
      </c>
      <c r="EI46">
        <f t="shared" si="21"/>
        <v>810.09543501481517</v>
      </c>
      <c r="ES46">
        <f t="shared" si="109"/>
        <v>2.2138588229250309</v>
      </c>
      <c r="ET46">
        <f t="shared" si="71"/>
        <v>3.3033991413077023E-2</v>
      </c>
      <c r="EU46">
        <f t="shared" si="110"/>
        <v>1.0590342717002259</v>
      </c>
      <c r="EV46">
        <f t="shared" si="111"/>
        <v>1.4523111736201506E-2</v>
      </c>
    </row>
    <row r="47" spans="3:155">
      <c r="C47" s="6">
        <f t="shared" si="72"/>
        <v>1285.7987315269002</v>
      </c>
      <c r="D47">
        <f>Sheet2!D47</f>
        <v>374</v>
      </c>
      <c r="E47" s="6">
        <f t="shared" si="22"/>
        <v>1324.8158970595923</v>
      </c>
      <c r="F47" s="6">
        <f t="shared" si="23"/>
        <v>-950.81589705959232</v>
      </c>
      <c r="G47" s="6">
        <f t="shared" si="0"/>
        <v>829.89936576345008</v>
      </c>
      <c r="I47" s="6">
        <f t="shared" si="1"/>
        <v>829.89936576345008</v>
      </c>
      <c r="M47">
        <f t="shared" si="24"/>
        <v>113.91234617872935</v>
      </c>
      <c r="O47">
        <f t="shared" si="25"/>
        <v>1.1336192912021226</v>
      </c>
      <c r="P47">
        <f t="shared" si="26"/>
        <v>2.185625056238345E-2</v>
      </c>
      <c r="Q47">
        <f t="shared" si="27"/>
        <v>5668.0964560106131</v>
      </c>
      <c r="R47">
        <f t="shared" si="73"/>
        <v>31826.361600499593</v>
      </c>
      <c r="S47">
        <f t="shared" si="28"/>
        <v>14871.829301822952</v>
      </c>
      <c r="T47">
        <f t="shared" si="74"/>
        <v>0.87698144615100238</v>
      </c>
      <c r="U47">
        <f t="shared" si="2"/>
        <v>54.006116207951074</v>
      </c>
      <c r="V47">
        <f t="shared" si="112"/>
        <v>1.359625581714212</v>
      </c>
      <c r="W47">
        <f t="shared" si="75"/>
        <v>48.839802056432774</v>
      </c>
      <c r="X47">
        <f t="shared" si="29"/>
        <v>55.365741789665286</v>
      </c>
      <c r="Y47">
        <f t="shared" si="3"/>
        <v>1.1336192912021226</v>
      </c>
      <c r="Z47">
        <f t="shared" si="30"/>
        <v>48.839802056432774</v>
      </c>
      <c r="AE47">
        <f t="shared" si="113"/>
        <v>0.6759595560949323</v>
      </c>
      <c r="AF47">
        <f t="shared" si="114"/>
        <v>0.8263147755055229</v>
      </c>
      <c r="AG47">
        <f t="shared" si="31"/>
        <v>1.1339995916488634</v>
      </c>
      <c r="AH47">
        <f t="shared" si="4"/>
        <v>0</v>
      </c>
      <c r="AI47">
        <f t="shared" si="5"/>
        <v>1.1339995916488634</v>
      </c>
      <c r="AJ47">
        <f t="shared" si="76"/>
        <v>1.1339995916488634</v>
      </c>
      <c r="AK47">
        <f t="shared" si="6"/>
        <v>0</v>
      </c>
      <c r="AL47">
        <f t="shared" si="7"/>
        <v>30</v>
      </c>
      <c r="AM47">
        <f t="shared" si="77"/>
        <v>30</v>
      </c>
      <c r="AO47">
        <f t="shared" si="78"/>
        <v>1.2442269351775863</v>
      </c>
      <c r="AQ47">
        <f t="shared" si="32"/>
        <v>0.9425529245317541</v>
      </c>
      <c r="AS47">
        <f t="shared" si="8"/>
        <v>4.221092437041051</v>
      </c>
      <c r="AT47">
        <f t="shared" si="8"/>
        <v>1.9724330094303</v>
      </c>
      <c r="AU47">
        <f t="shared" si="79"/>
        <v>6.1935254464713507</v>
      </c>
      <c r="AV47">
        <f t="shared" si="33"/>
        <v>0.68153307409852371</v>
      </c>
      <c r="AW47">
        <f t="shared" si="80"/>
        <v>0.31846692590147629</v>
      </c>
      <c r="AX47">
        <f t="shared" si="9"/>
        <v>-24.45358261128105</v>
      </c>
      <c r="AY47">
        <f t="shared" si="81"/>
        <v>0.13</v>
      </c>
      <c r="AZ47">
        <f t="shared" si="82"/>
        <v>9.2404217912943931</v>
      </c>
      <c r="BA47">
        <f t="shared" si="83"/>
        <v>4.317866342435388</v>
      </c>
      <c r="BB47">
        <f t="shared" si="10"/>
        <v>51.408007748867192</v>
      </c>
      <c r="BC47">
        <f t="shared" si="84"/>
        <v>5.2625562955360625E-3</v>
      </c>
      <c r="BD47">
        <f t="shared" si="85"/>
        <v>2.0517876317866154E-3</v>
      </c>
      <c r="BE47">
        <f t="shared" si="86"/>
        <v>0.94827549116735987</v>
      </c>
      <c r="BF47">
        <f t="shared" si="87"/>
        <v>2.1637041670883998E-3</v>
      </c>
      <c r="BG47">
        <f t="shared" si="34"/>
        <v>3.5704366017080269E-2</v>
      </c>
      <c r="BH47">
        <f t="shared" si="35"/>
        <v>155.97043886735057</v>
      </c>
      <c r="BI47">
        <f t="shared" si="88"/>
        <v>2.2891751973235164E-4</v>
      </c>
      <c r="BJ47">
        <f t="shared" si="89"/>
        <v>0.30007524226635396</v>
      </c>
      <c r="BK47">
        <f t="shared" si="90"/>
        <v>1.2890015688222094</v>
      </c>
      <c r="BL47">
        <f t="shared" si="91"/>
        <v>0.48249004785179955</v>
      </c>
      <c r="BM47">
        <f t="shared" si="36"/>
        <v>1.2814985111197496E-4</v>
      </c>
      <c r="BN47">
        <f t="shared" si="92"/>
        <v>1.0796745723658667</v>
      </c>
      <c r="BO47">
        <f t="shared" si="93"/>
        <v>0.99317656956505351</v>
      </c>
      <c r="BP47">
        <f t="shared" si="94"/>
        <v>1.087092270852396</v>
      </c>
      <c r="BQ47">
        <f t="shared" si="37"/>
        <v>0.52451120178289401</v>
      </c>
      <c r="BR47">
        <f t="shared" si="38"/>
        <v>0.52451120178289401</v>
      </c>
      <c r="BS47">
        <f t="shared" si="39"/>
        <v>0.52451120178289401</v>
      </c>
      <c r="BT47">
        <f t="shared" si="11"/>
        <v>206.15731908699036</v>
      </c>
      <c r="BU47">
        <f t="shared" si="12"/>
        <v>4.4789982373423252</v>
      </c>
      <c r="BV47">
        <f t="shared" si="13"/>
        <v>1588164.1308146964</v>
      </c>
      <c r="BW47">
        <f t="shared" si="14"/>
        <v>0.14293130009353869</v>
      </c>
      <c r="BX47">
        <f t="shared" si="15"/>
        <v>733351.14537664794</v>
      </c>
      <c r="BY47">
        <f t="shared" si="95"/>
        <v>1.6187778227438283E-4</v>
      </c>
      <c r="BZ47">
        <f t="shared" si="96"/>
        <v>6.8796510809413051E-6</v>
      </c>
      <c r="CA47">
        <f t="shared" si="97"/>
        <v>-3.9009385185794891</v>
      </c>
      <c r="CB47">
        <f t="shared" si="98"/>
        <v>14.896775435851263</v>
      </c>
      <c r="CC47">
        <f t="shared" si="99"/>
        <v>4.5062518262589035E-3</v>
      </c>
      <c r="CD47">
        <f t="shared" si="16"/>
        <v>26.696762597918564</v>
      </c>
      <c r="CE47" s="20">
        <f t="shared" si="17"/>
        <v>103455574891.9924</v>
      </c>
      <c r="CF47" s="33">
        <f t="shared" si="40"/>
        <v>0.19508582766346053</v>
      </c>
      <c r="CG47" s="33">
        <f t="shared" si="18"/>
        <v>39.017165532692104</v>
      </c>
      <c r="CH47">
        <f t="shared" si="100"/>
        <v>6000</v>
      </c>
      <c r="CI47" s="6">
        <f t="shared" si="19"/>
        <v>1324.8158970595923</v>
      </c>
      <c r="CJ47" s="20"/>
      <c r="CK47" s="20"/>
      <c r="CL47" s="20"/>
      <c r="CM47" s="20"/>
      <c r="CN47" s="20"/>
      <c r="CO47" s="20"/>
      <c r="CP47" s="20"/>
      <c r="CQ47" s="25">
        <f t="shared" si="20"/>
        <v>1.2442269351775863</v>
      </c>
      <c r="CR47" s="26">
        <v>0.8</v>
      </c>
      <c r="CS47" s="26">
        <f t="shared" si="101"/>
        <v>0.23095962484233945</v>
      </c>
      <c r="CT47" s="26">
        <f t="shared" si="41"/>
        <v>-8.129578858116239E-2</v>
      </c>
      <c r="CU47" s="26">
        <f t="shared" si="102"/>
        <v>1.0584508805227122E-2</v>
      </c>
      <c r="CV47" s="26">
        <f t="shared" si="103"/>
        <v>-2.4224886330744886E-5</v>
      </c>
      <c r="CW47" s="26">
        <f t="shared" si="42"/>
        <v>5.653191196691402E-3</v>
      </c>
      <c r="CX47" s="26">
        <f t="shared" si="43"/>
        <v>0.96227035535225391</v>
      </c>
      <c r="CY47" s="26">
        <f t="shared" si="44"/>
        <v>0.93475284341210985</v>
      </c>
      <c r="CZ47" s="26">
        <f t="shared" si="45"/>
        <v>0.1347528434121098</v>
      </c>
      <c r="DA47" s="26">
        <v>0.85</v>
      </c>
      <c r="DB47" s="26">
        <f t="shared" si="46"/>
        <v>0.21737376455749596</v>
      </c>
      <c r="DC47" s="26">
        <f t="shared" si="47"/>
        <v>-7.6513683370505792E-2</v>
      </c>
      <c r="DD47" s="26">
        <f t="shared" si="48"/>
        <v>9.3758970731423665E-3</v>
      </c>
      <c r="DE47" s="26">
        <f t="shared" si="49"/>
        <v>-1.7890276562461679E-5</v>
      </c>
      <c r="DF47" s="26">
        <f t="shared" si="50"/>
        <v>4.9864938435401091E-3</v>
      </c>
      <c r="DG47" s="26">
        <f t="shared" si="104"/>
        <v>0.9665055616893633</v>
      </c>
      <c r="DH47" s="26">
        <f t="shared" si="105"/>
        <v>0.93769957801231041</v>
      </c>
      <c r="DI47" s="26">
        <f t="shared" si="106"/>
        <v>8.7699578012310431E-2</v>
      </c>
      <c r="DJ47" s="26">
        <f t="shared" si="107"/>
        <v>-0.94106530799598864</v>
      </c>
      <c r="DK47" s="26">
        <f t="shared" si="108"/>
        <v>0.94319180854628237</v>
      </c>
      <c r="DL47" s="26">
        <f t="shared" si="51"/>
        <v>0.85</v>
      </c>
      <c r="DM47" s="26">
        <f t="shared" si="52"/>
        <v>0.21737376455749596</v>
      </c>
      <c r="DN47" s="26">
        <f t="shared" si="53"/>
        <v>-7.6513683370505792E-2</v>
      </c>
      <c r="DO47" s="26">
        <f t="shared" si="54"/>
        <v>9.3758970731423665E-3</v>
      </c>
      <c r="DP47" s="26">
        <f t="shared" si="55"/>
        <v>-1.7890276562461679E-5</v>
      </c>
      <c r="DQ47" s="26">
        <f t="shared" si="56"/>
        <v>4.9864938435401091E-3</v>
      </c>
      <c r="DR47" s="26">
        <f t="shared" si="57"/>
        <v>0.9665055616893633</v>
      </c>
      <c r="DS47" s="26">
        <f t="shared" si="58"/>
        <v>0.93769957801231041</v>
      </c>
      <c r="DT47" s="26">
        <f t="shared" si="59"/>
        <v>8.7699578012310431E-2</v>
      </c>
      <c r="DU47" s="26">
        <f t="shared" si="60"/>
        <v>0.94319180854628237</v>
      </c>
      <c r="DV47" s="26">
        <f t="shared" si="61"/>
        <v>0.1958962092330396</v>
      </c>
      <c r="DW47" s="26">
        <f t="shared" si="62"/>
        <v>-6.8953769822459793E-2</v>
      </c>
      <c r="DX47" s="26">
        <f t="shared" si="63"/>
        <v>7.614662197152555E-3</v>
      </c>
      <c r="DY47" s="26">
        <f t="shared" si="64"/>
        <v>-1.0634365460742425E-5</v>
      </c>
      <c r="DZ47" s="26">
        <f t="shared" si="65"/>
        <v>4.0247322639352483E-3</v>
      </c>
      <c r="EA47" s="26">
        <f t="shared" si="66"/>
        <v>0.97271066078408308</v>
      </c>
      <c r="EB47" s="26">
        <f t="shared" si="67"/>
        <v>0.94258642672008497</v>
      </c>
      <c r="EC47" s="26">
        <f t="shared" si="68"/>
        <v>-6.0538182619740422E-4</v>
      </c>
      <c r="ED47" s="26">
        <f t="shared" si="69"/>
        <v>-0.94756139210081347</v>
      </c>
      <c r="EE47" s="26">
        <f t="shared" si="70"/>
        <v>0.9425529245317541</v>
      </c>
      <c r="EI47">
        <f t="shared" si="21"/>
        <v>829.89936576345008</v>
      </c>
      <c r="ES47">
        <f t="shared" si="109"/>
        <v>2.2707986613122029</v>
      </c>
      <c r="ET47">
        <f t="shared" si="71"/>
        <v>3.3883616562100149E-2</v>
      </c>
      <c r="EU47">
        <f t="shared" si="110"/>
        <v>1.0610994638100502</v>
      </c>
      <c r="EV47">
        <f t="shared" si="111"/>
        <v>1.4551432836442715E-2</v>
      </c>
    </row>
    <row r="48" spans="3:155">
      <c r="C48" s="6">
        <f t="shared" si="72"/>
        <v>1324.8158970595923</v>
      </c>
      <c r="D48">
        <f>Sheet2!D48</f>
        <v>375</v>
      </c>
      <c r="E48" s="6">
        <f t="shared" si="22"/>
        <v>1364.2499408583169</v>
      </c>
      <c r="F48" s="6">
        <f t="shared" si="23"/>
        <v>-989.2499408583169</v>
      </c>
      <c r="G48" s="6">
        <f t="shared" si="0"/>
        <v>849.90794852979616</v>
      </c>
      <c r="I48" s="6">
        <f t="shared" si="1"/>
        <v>849.90794852979616</v>
      </c>
      <c r="M48">
        <f t="shared" si="24"/>
        <v>117.17960850636068</v>
      </c>
      <c r="O48">
        <f t="shared" si="25"/>
        <v>1.1351766039038138</v>
      </c>
      <c r="P48">
        <f t="shared" si="26"/>
        <v>2.1315538938175674E-2</v>
      </c>
      <c r="Q48">
        <f t="shared" si="27"/>
        <v>5675.8830195190694</v>
      </c>
      <c r="R48">
        <f t="shared" si="73"/>
        <v>31870.083154599575</v>
      </c>
      <c r="S48">
        <f t="shared" si="28"/>
        <v>14155.691133332029</v>
      </c>
      <c r="T48">
        <f t="shared" si="74"/>
        <v>0.87660804474213017</v>
      </c>
      <c r="U48">
        <f t="shared" si="2"/>
        <v>54.006116207951074</v>
      </c>
      <c r="V48">
        <f t="shared" si="112"/>
        <v>1.3980271958261281</v>
      </c>
      <c r="W48">
        <f t="shared" si="75"/>
        <v>48.806629041899924</v>
      </c>
      <c r="X48">
        <f t="shared" si="29"/>
        <v>55.404143403777205</v>
      </c>
      <c r="Y48">
        <f t="shared" si="3"/>
        <v>1.1351766039038138</v>
      </c>
      <c r="Z48">
        <f t="shared" si="30"/>
        <v>48.806629041899924</v>
      </c>
      <c r="AE48">
        <f t="shared" si="113"/>
        <v>0.67070318195415979</v>
      </c>
      <c r="AF48">
        <f t="shared" si="114"/>
        <v>0.82288544596516466</v>
      </c>
      <c r="AG48">
        <f t="shared" si="31"/>
        <v>1.1227680527943744</v>
      </c>
      <c r="AH48">
        <f t="shared" si="4"/>
        <v>0</v>
      </c>
      <c r="AI48">
        <f t="shared" si="5"/>
        <v>1.1227680527943744</v>
      </c>
      <c r="AJ48">
        <f t="shared" si="76"/>
        <v>1.1227680527943744</v>
      </c>
      <c r="AK48">
        <f t="shared" si="6"/>
        <v>0</v>
      </c>
      <c r="AL48">
        <f t="shared" si="7"/>
        <v>30</v>
      </c>
      <c r="AM48">
        <f t="shared" si="77"/>
        <v>30</v>
      </c>
      <c r="AO48">
        <f t="shared" si="78"/>
        <v>1.2742248103894995</v>
      </c>
      <c r="AQ48">
        <f t="shared" si="32"/>
        <v>0.94139710926792119</v>
      </c>
      <c r="AS48">
        <f t="shared" si="8"/>
        <v>4.2268911746933062</v>
      </c>
      <c r="AT48">
        <f t="shared" si="8"/>
        <v>1.8774524569927253</v>
      </c>
      <c r="AU48">
        <f t="shared" si="79"/>
        <v>6.1043436316860316</v>
      </c>
      <c r="AV48">
        <f t="shared" si="33"/>
        <v>0.69243991323696674</v>
      </c>
      <c r="AW48">
        <f t="shared" si="80"/>
        <v>0.30756008676303326</v>
      </c>
      <c r="AX48">
        <f t="shared" si="9"/>
        <v>-23.723807634983842</v>
      </c>
      <c r="AY48">
        <f t="shared" si="81"/>
        <v>0.13</v>
      </c>
      <c r="AZ48">
        <f t="shared" si="82"/>
        <v>9.2515442190259574</v>
      </c>
      <c r="BA48">
        <f t="shared" si="83"/>
        <v>4.1092457097023347</v>
      </c>
      <c r="BB48">
        <f t="shared" si="10"/>
        <v>51.390546086518789</v>
      </c>
      <c r="BC48">
        <f t="shared" si="84"/>
        <v>5.2113191844035435E-3</v>
      </c>
      <c r="BD48">
        <f t="shared" si="85"/>
        <v>2.050473182908027E-3</v>
      </c>
      <c r="BE48">
        <f t="shared" si="86"/>
        <v>0.94876927038377867</v>
      </c>
      <c r="BF48">
        <f t="shared" si="87"/>
        <v>2.1611926597059866E-3</v>
      </c>
      <c r="BG48">
        <f t="shared" si="34"/>
        <v>3.5705848801446255E-2</v>
      </c>
      <c r="BH48">
        <f t="shared" si="35"/>
        <v>151.5403128724943</v>
      </c>
      <c r="BI48">
        <f t="shared" si="88"/>
        <v>2.3561947395139062E-4</v>
      </c>
      <c r="BJ48">
        <f t="shared" si="89"/>
        <v>0.30987480570825021</v>
      </c>
      <c r="BK48">
        <f t="shared" si="90"/>
        <v>1.2986029481721257</v>
      </c>
      <c r="BL48">
        <f t="shared" si="91"/>
        <v>0.48848917203192005</v>
      </c>
      <c r="BM48">
        <f t="shared" si="36"/>
        <v>1.2159398970746725E-4</v>
      </c>
      <c r="BN48">
        <f t="shared" si="92"/>
        <v>1.0801293191282058</v>
      </c>
      <c r="BO48">
        <f t="shared" si="93"/>
        <v>0.99352443274000268</v>
      </c>
      <c r="BP48">
        <f t="shared" si="94"/>
        <v>1.0871693574252208</v>
      </c>
      <c r="BQ48">
        <f t="shared" si="37"/>
        <v>0.53107045926712071</v>
      </c>
      <c r="BR48">
        <f t="shared" si="38"/>
        <v>0.53107045926712071</v>
      </c>
      <c r="BS48">
        <f t="shared" si="39"/>
        <v>0.53107045926712071</v>
      </c>
      <c r="BT48">
        <f t="shared" si="11"/>
        <v>206.30030956373682</v>
      </c>
      <c r="BU48">
        <f t="shared" si="12"/>
        <v>4.3715375830940353</v>
      </c>
      <c r="BV48">
        <f t="shared" si="13"/>
        <v>1588432.0199915608</v>
      </c>
      <c r="BW48">
        <f t="shared" si="14"/>
        <v>0.14643492041867229</v>
      </c>
      <c r="BX48">
        <f t="shared" si="15"/>
        <v>715925.63453925343</v>
      </c>
      <c r="BY48">
        <f t="shared" si="95"/>
        <v>1.6187778227438283E-4</v>
      </c>
      <c r="BZ48">
        <f t="shared" si="96"/>
        <v>7.0471006436959449E-6</v>
      </c>
      <c r="CA48">
        <f t="shared" si="97"/>
        <v>-3.8985605698717989</v>
      </c>
      <c r="CB48">
        <f t="shared" si="98"/>
        <v>14.890926551273861</v>
      </c>
      <c r="CC48">
        <f t="shared" si="99"/>
        <v>4.5097924686633038E-3</v>
      </c>
      <c r="CD48">
        <f t="shared" si="16"/>
        <v>27.011633745914928</v>
      </c>
      <c r="CE48" s="20">
        <f t="shared" si="17"/>
        <v>102364470510.93277</v>
      </c>
      <c r="CF48" s="33">
        <f t="shared" si="40"/>
        <v>0.19717021899362289</v>
      </c>
      <c r="CG48" s="33">
        <f t="shared" si="18"/>
        <v>39.434043798724581</v>
      </c>
      <c r="CH48">
        <f t="shared" si="100"/>
        <v>6200</v>
      </c>
      <c r="CI48" s="6">
        <f t="shared" si="19"/>
        <v>1364.2499408583169</v>
      </c>
      <c r="CJ48" s="20"/>
      <c r="CK48" s="20"/>
      <c r="CL48" s="20"/>
      <c r="CM48" s="20"/>
      <c r="CN48" s="20"/>
      <c r="CO48" s="20"/>
      <c r="CP48" s="20"/>
      <c r="CQ48" s="25">
        <f t="shared" si="20"/>
        <v>1.2742248103894995</v>
      </c>
      <c r="CR48" s="26">
        <v>0.8</v>
      </c>
      <c r="CS48" s="26">
        <f t="shared" si="101"/>
        <v>0.23652798042855086</v>
      </c>
      <c r="CT48" s="26">
        <f t="shared" si="41"/>
        <v>-8.3255801543559591E-2</v>
      </c>
      <c r="CU48" s="26">
        <f t="shared" si="102"/>
        <v>1.1101038910904479E-2</v>
      </c>
      <c r="CV48" s="26">
        <f t="shared" si="103"/>
        <v>-2.728940325122128E-5</v>
      </c>
      <c r="CW48" s="26">
        <f t="shared" si="42"/>
        <v>5.9397860861289857E-3</v>
      </c>
      <c r="CX48" s="26">
        <f t="shared" si="43"/>
        <v>0.96046600054379883</v>
      </c>
      <c r="CY48" s="26">
        <f t="shared" si="44"/>
        <v>0.93357748935682616</v>
      </c>
      <c r="CZ48" s="26">
        <f t="shared" si="45"/>
        <v>0.13357748935682612</v>
      </c>
      <c r="DA48" s="26">
        <v>0.85</v>
      </c>
      <c r="DB48" s="26">
        <f t="shared" si="46"/>
        <v>0.22261456981510672</v>
      </c>
      <c r="DC48" s="26">
        <f t="shared" si="47"/>
        <v>-7.8358401452761975E-2</v>
      </c>
      <c r="DD48" s="26">
        <f t="shared" si="48"/>
        <v>9.8334462324967033E-3</v>
      </c>
      <c r="DE48" s="26">
        <f t="shared" si="49"/>
        <v>-2.0153447356707483E-5</v>
      </c>
      <c r="DF48" s="26">
        <f t="shared" si="50"/>
        <v>5.2382460074188349E-3</v>
      </c>
      <c r="DG48" s="26">
        <f t="shared" si="104"/>
        <v>0.96490003385781109</v>
      </c>
      <c r="DH48" s="26">
        <f t="shared" si="105"/>
        <v>0.93654958197700544</v>
      </c>
      <c r="DI48" s="26">
        <f t="shared" si="106"/>
        <v>8.6549581977005463E-2</v>
      </c>
      <c r="DJ48" s="26">
        <f t="shared" si="107"/>
        <v>-0.94055814759641432</v>
      </c>
      <c r="DK48" s="26">
        <f t="shared" si="108"/>
        <v>0.94201938465812229</v>
      </c>
      <c r="DL48" s="26">
        <f t="shared" si="51"/>
        <v>0.85</v>
      </c>
      <c r="DM48" s="26">
        <f t="shared" si="52"/>
        <v>0.22261456981510672</v>
      </c>
      <c r="DN48" s="26">
        <f t="shared" si="53"/>
        <v>-7.8358401452761975E-2</v>
      </c>
      <c r="DO48" s="26">
        <f t="shared" si="54"/>
        <v>9.8334462324967033E-3</v>
      </c>
      <c r="DP48" s="26">
        <f t="shared" si="55"/>
        <v>-2.0153447356707483E-5</v>
      </c>
      <c r="DQ48" s="26">
        <f t="shared" si="56"/>
        <v>5.2382460074188349E-3</v>
      </c>
      <c r="DR48" s="26">
        <f t="shared" si="57"/>
        <v>0.96490003385781109</v>
      </c>
      <c r="DS48" s="26">
        <f t="shared" si="58"/>
        <v>0.93654958197700544</v>
      </c>
      <c r="DT48" s="26">
        <f t="shared" si="59"/>
        <v>8.6549581977005463E-2</v>
      </c>
      <c r="DU48" s="26">
        <f t="shared" si="60"/>
        <v>0.94201938465812229</v>
      </c>
      <c r="DV48" s="26">
        <f t="shared" si="61"/>
        <v>0.20086888595345975</v>
      </c>
      <c r="DW48" s="26">
        <f t="shared" si="62"/>
        <v>-7.0704108980750788E-2</v>
      </c>
      <c r="DX48" s="26">
        <f t="shared" si="63"/>
        <v>8.0061536299290588E-3</v>
      </c>
      <c r="DY48" s="26">
        <f t="shared" si="64"/>
        <v>-1.205437715182101E-5</v>
      </c>
      <c r="DZ48" s="26">
        <f t="shared" si="65"/>
        <v>4.2375127440424463E-3</v>
      </c>
      <c r="EA48" s="26">
        <f t="shared" si="66"/>
        <v>0.97132794231030617</v>
      </c>
      <c r="EB48" s="26">
        <f t="shared" si="67"/>
        <v>0.94143011356051454</v>
      </c>
      <c r="EC48" s="26">
        <f t="shared" si="68"/>
        <v>-5.8927109760775753E-4</v>
      </c>
      <c r="ED48" s="26">
        <f t="shared" si="69"/>
        <v>-0.94696191892999904</v>
      </c>
      <c r="EE48" s="26">
        <f t="shared" si="70"/>
        <v>0.94139710926792119</v>
      </c>
      <c r="EI48">
        <f t="shared" si="21"/>
        <v>849.90794852979616</v>
      </c>
      <c r="ES48">
        <f t="shared" si="109"/>
        <v>2.3284411633497752</v>
      </c>
      <c r="ET48">
        <f t="shared" si="71"/>
        <v>3.4743726474087036E-2</v>
      </c>
      <c r="EU48">
        <f t="shared" si="110"/>
        <v>1.0632109900816897</v>
      </c>
      <c r="EV48">
        <f t="shared" si="111"/>
        <v>1.4580389342191783E-2</v>
      </c>
    </row>
    <row r="49" spans="3:152">
      <c r="C49" s="6">
        <f t="shared" si="72"/>
        <v>1364.2499408583169</v>
      </c>
      <c r="D49">
        <f>Sheet2!D49</f>
        <v>376</v>
      </c>
      <c r="E49" s="6">
        <f t="shared" si="22"/>
        <v>1404.1090477627561</v>
      </c>
      <c r="F49" s="6">
        <f t="shared" si="23"/>
        <v>-1028.1090477627561</v>
      </c>
      <c r="G49" s="6">
        <f t="shared" si="0"/>
        <v>870.12497042915845</v>
      </c>
      <c r="I49" s="6">
        <f t="shared" si="1"/>
        <v>870.12497042915845</v>
      </c>
      <c r="M49">
        <f t="shared" si="24"/>
        <v>120.49554918914951</v>
      </c>
      <c r="O49">
        <f t="shared" si="25"/>
        <v>1.136757118728011</v>
      </c>
      <c r="P49">
        <f t="shared" si="26"/>
        <v>2.0794740113550186E-2</v>
      </c>
      <c r="Q49">
        <f t="shared" si="27"/>
        <v>5683.7855936400547</v>
      </c>
      <c r="R49">
        <f t="shared" si="73"/>
        <v>31914.456108288909</v>
      </c>
      <c r="S49">
        <f t="shared" si="28"/>
        <v>13465.056990798397</v>
      </c>
      <c r="T49">
        <f t="shared" si="74"/>
        <v>0.87622908009266864</v>
      </c>
      <c r="U49">
        <f t="shared" si="2"/>
        <v>54.006116207951074</v>
      </c>
      <c r="V49">
        <f t="shared" si="112"/>
        <v>1.4369669944514765</v>
      </c>
      <c r="W49">
        <f t="shared" si="75"/>
        <v>48.773024851994151</v>
      </c>
      <c r="X49">
        <f t="shared" si="29"/>
        <v>55.443083202402548</v>
      </c>
      <c r="Y49">
        <f t="shared" si="3"/>
        <v>1.136757118728011</v>
      </c>
      <c r="Z49">
        <f t="shared" si="30"/>
        <v>48.773024851994151</v>
      </c>
      <c r="AE49">
        <f t="shared" si="113"/>
        <v>0.66548958675575887</v>
      </c>
      <c r="AF49">
        <f t="shared" si="114"/>
        <v>0.81946192195491407</v>
      </c>
      <c r="AG49">
        <f t="shared" si="31"/>
        <v>1.1116549772762243</v>
      </c>
      <c r="AH49">
        <f t="shared" si="4"/>
        <v>0</v>
      </c>
      <c r="AI49">
        <f t="shared" si="5"/>
        <v>1.1116549772762243</v>
      </c>
      <c r="AJ49">
        <f t="shared" si="76"/>
        <v>1.1116549772762243</v>
      </c>
      <c r="AK49">
        <f t="shared" si="6"/>
        <v>0</v>
      </c>
      <c r="AL49">
        <f t="shared" si="7"/>
        <v>30</v>
      </c>
      <c r="AM49">
        <f t="shared" si="77"/>
        <v>30</v>
      </c>
      <c r="AO49">
        <f t="shared" si="78"/>
        <v>1.3045351880497129</v>
      </c>
      <c r="AQ49">
        <f t="shared" si="32"/>
        <v>0.94024228987657921</v>
      </c>
      <c r="AS49">
        <f t="shared" si="8"/>
        <v>4.2327763066973443</v>
      </c>
      <c r="AT49">
        <f t="shared" si="8"/>
        <v>1.7858544731451063</v>
      </c>
      <c r="AU49">
        <f t="shared" si="79"/>
        <v>6.0186307798424501</v>
      </c>
      <c r="AV49">
        <f t="shared" si="33"/>
        <v>0.70327894525009327</v>
      </c>
      <c r="AW49">
        <f t="shared" si="80"/>
        <v>0.29672105474990673</v>
      </c>
      <c r="AX49">
        <f t="shared" si="9"/>
        <v>-23.032394015190143</v>
      </c>
      <c r="AY49">
        <f t="shared" si="81"/>
        <v>0.13</v>
      </c>
      <c r="AZ49">
        <f t="shared" si="82"/>
        <v>9.2628301225354992</v>
      </c>
      <c r="BA49">
        <f t="shared" si="83"/>
        <v>3.9080890199983966</v>
      </c>
      <c r="BB49">
        <f t="shared" si="10"/>
        <v>51.372851409967794</v>
      </c>
      <c r="BC49">
        <f t="shared" si="84"/>
        <v>5.1606264549235283E-3</v>
      </c>
      <c r="BD49">
        <f t="shared" si="85"/>
        <v>2.0491696712645955E-3</v>
      </c>
      <c r="BE49">
        <f t="shared" si="86"/>
        <v>0.94925800072585664</v>
      </c>
      <c r="BF49">
        <f t="shared" si="87"/>
        <v>2.1587067685473115E-3</v>
      </c>
      <c r="BG49">
        <f t="shared" si="34"/>
        <v>3.5708285740987659E-2</v>
      </c>
      <c r="BH49">
        <f t="shared" si="35"/>
        <v>147.17869996459874</v>
      </c>
      <c r="BI49">
        <f t="shared" si="88"/>
        <v>2.4261857014348315E-4</v>
      </c>
      <c r="BJ49">
        <f t="shared" si="89"/>
        <v>0.32017880302190688</v>
      </c>
      <c r="BK49">
        <f t="shared" si="90"/>
        <v>1.3086992711278955</v>
      </c>
      <c r="BL49">
        <f t="shared" si="91"/>
        <v>0.4946253357576797</v>
      </c>
      <c r="BM49">
        <f t="shared" si="36"/>
        <v>1.1529787731044085E-4</v>
      </c>
      <c r="BN49">
        <f t="shared" si="92"/>
        <v>1.0805662369317168</v>
      </c>
      <c r="BO49">
        <f t="shared" si="93"/>
        <v>0.99385863584824718</v>
      </c>
      <c r="BP49">
        <f t="shared" si="94"/>
        <v>1.0872433945391697</v>
      </c>
      <c r="BQ49">
        <f t="shared" si="37"/>
        <v>0.53777812907425626</v>
      </c>
      <c r="BR49">
        <f t="shared" si="38"/>
        <v>0.53777812907425626</v>
      </c>
      <c r="BS49">
        <f t="shared" si="39"/>
        <v>0.53777812907425626</v>
      </c>
      <c r="BT49">
        <f t="shared" si="11"/>
        <v>206.44530399948158</v>
      </c>
      <c r="BU49">
        <f t="shared" si="12"/>
        <v>4.2624747707885611</v>
      </c>
      <c r="BV49">
        <f t="shared" si="13"/>
        <v>1588702.9386832337</v>
      </c>
      <c r="BW49">
        <f t="shared" si="14"/>
        <v>0.15010072729648491</v>
      </c>
      <c r="BX49">
        <f t="shared" si="15"/>
        <v>698560.19915200595</v>
      </c>
      <c r="BY49">
        <f t="shared" si="95"/>
        <v>1.6187778227438283E-4</v>
      </c>
      <c r="BZ49">
        <f t="shared" si="96"/>
        <v>7.222283786171119E-6</v>
      </c>
      <c r="CA49">
        <f t="shared" si="97"/>
        <v>-3.8960927565244474</v>
      </c>
      <c r="CB49">
        <f t="shared" si="98"/>
        <v>14.884835018470296</v>
      </c>
      <c r="CC49">
        <f t="shared" si="99"/>
        <v>4.5134844370341197E-3</v>
      </c>
      <c r="CD49">
        <f t="shared" si="16"/>
        <v>27.332296520596088</v>
      </c>
      <c r="CE49" s="20">
        <f t="shared" si="17"/>
        <v>101280887202.98578</v>
      </c>
      <c r="CF49" s="33">
        <f t="shared" si="40"/>
        <v>0.19929553452219578</v>
      </c>
      <c r="CG49" s="33">
        <f t="shared" si="18"/>
        <v>39.859106904439159</v>
      </c>
      <c r="CH49">
        <f t="shared" si="100"/>
        <v>6400</v>
      </c>
      <c r="CI49" s="6">
        <f t="shared" si="19"/>
        <v>1404.1090477627561</v>
      </c>
      <c r="CJ49" s="20"/>
      <c r="CK49" s="20"/>
      <c r="CL49" s="20"/>
      <c r="CM49" s="20"/>
      <c r="CN49" s="20"/>
      <c r="CO49" s="20"/>
      <c r="CP49" s="20"/>
      <c r="CQ49" s="25">
        <f t="shared" si="20"/>
        <v>1.3045351880497129</v>
      </c>
      <c r="CR49" s="26">
        <v>0.8</v>
      </c>
      <c r="CS49" s="26">
        <f t="shared" si="101"/>
        <v>0.24215434428172794</v>
      </c>
      <c r="CT49" s="26">
        <f t="shared" si="41"/>
        <v>-8.5236232913764726E-2</v>
      </c>
      <c r="CU49" s="26">
        <f t="shared" si="102"/>
        <v>1.163544793546332E-2</v>
      </c>
      <c r="CV49" s="26">
        <f t="shared" si="103"/>
        <v>-3.0693240653545274E-5</v>
      </c>
      <c r="CW49" s="26">
        <f t="shared" si="42"/>
        <v>6.2373506239237876E-3</v>
      </c>
      <c r="CX49" s="26">
        <f t="shared" si="43"/>
        <v>0.958602751648859</v>
      </c>
      <c r="CY49" s="26">
        <f t="shared" si="44"/>
        <v>0.93240904973344418</v>
      </c>
      <c r="CZ49" s="26">
        <f t="shared" si="45"/>
        <v>0.13240904973344414</v>
      </c>
      <c r="DA49" s="26">
        <v>0.85</v>
      </c>
      <c r="DB49" s="26">
        <f t="shared" si="46"/>
        <v>0.22790997108868513</v>
      </c>
      <c r="DC49" s="26">
        <f t="shared" si="47"/>
        <v>-8.0222336860013857E-2</v>
      </c>
      <c r="DD49" s="26">
        <f t="shared" si="48"/>
        <v>1.0306832773282388E-2</v>
      </c>
      <c r="DE49" s="26">
        <f t="shared" si="49"/>
        <v>-2.2667209100305103E-5</v>
      </c>
      <c r="DF49" s="26">
        <f t="shared" si="50"/>
        <v>5.4995357763293088E-3</v>
      </c>
      <c r="DG49" s="26">
        <f t="shared" si="104"/>
        <v>0.96324174014485997</v>
      </c>
      <c r="DH49" s="26">
        <f t="shared" si="105"/>
        <v>0.93540454553354913</v>
      </c>
      <c r="DI49" s="26">
        <f t="shared" si="106"/>
        <v>8.5404545533549148E-2</v>
      </c>
      <c r="DJ49" s="26">
        <f t="shared" si="107"/>
        <v>-0.94009008399790106</v>
      </c>
      <c r="DK49" s="26">
        <f t="shared" si="108"/>
        <v>0.94084719325019472</v>
      </c>
      <c r="DL49" s="26">
        <f t="shared" si="51"/>
        <v>0.85</v>
      </c>
      <c r="DM49" s="26">
        <f t="shared" si="52"/>
        <v>0.22790997108868513</v>
      </c>
      <c r="DN49" s="26">
        <f t="shared" si="53"/>
        <v>-8.0222336860013857E-2</v>
      </c>
      <c r="DO49" s="26">
        <f t="shared" si="54"/>
        <v>1.0306832773282388E-2</v>
      </c>
      <c r="DP49" s="26">
        <f t="shared" si="55"/>
        <v>-2.2667209100305103E-5</v>
      </c>
      <c r="DQ49" s="26">
        <f t="shared" si="56"/>
        <v>5.4995357763293088E-3</v>
      </c>
      <c r="DR49" s="26">
        <f t="shared" si="57"/>
        <v>0.96324174014485997</v>
      </c>
      <c r="DS49" s="26">
        <f t="shared" si="58"/>
        <v>0.93540454553354913</v>
      </c>
      <c r="DT49" s="26">
        <f t="shared" si="59"/>
        <v>8.5404545533549148E-2</v>
      </c>
      <c r="DU49" s="26">
        <f t="shared" si="60"/>
        <v>0.94084719325019472</v>
      </c>
      <c r="DV49" s="26">
        <f t="shared" si="61"/>
        <v>0.20590322936093033</v>
      </c>
      <c r="DW49" s="26">
        <f t="shared" si="62"/>
        <v>-7.2476154279049479E-2</v>
      </c>
      <c r="DX49" s="26">
        <f t="shared" si="63"/>
        <v>8.4124964481103529E-3</v>
      </c>
      <c r="DY49" s="26">
        <f t="shared" si="64"/>
        <v>-1.3642602053953609E-5</v>
      </c>
      <c r="DZ49" s="26">
        <f t="shared" si="65"/>
        <v>4.4589710015773545E-3</v>
      </c>
      <c r="EA49" s="26">
        <f t="shared" si="66"/>
        <v>0.96989484862519737</v>
      </c>
      <c r="EB49" s="26">
        <f t="shared" si="67"/>
        <v>0.94027471777571381</v>
      </c>
      <c r="EC49" s="26">
        <f t="shared" si="68"/>
        <v>-5.7247547448091574E-4</v>
      </c>
      <c r="ED49" s="26">
        <f t="shared" si="69"/>
        <v>-0.94639160476040085</v>
      </c>
      <c r="EE49" s="26">
        <f t="shared" si="70"/>
        <v>0.94024228987657921</v>
      </c>
      <c r="EI49">
        <f t="shared" si="21"/>
        <v>870.12497042915845</v>
      </c>
      <c r="ES49">
        <f t="shared" si="109"/>
        <v>2.3867984961181223</v>
      </c>
      <c r="ET49">
        <f t="shared" si="71"/>
        <v>3.5614502699561346E-2</v>
      </c>
      <c r="EU49">
        <f t="shared" si="110"/>
        <v>1.0653698881085385</v>
      </c>
      <c r="EV49">
        <f t="shared" si="111"/>
        <v>1.4609995482530048E-2</v>
      </c>
    </row>
    <row r="50" spans="3:152">
      <c r="C50" s="6">
        <f t="shared" si="72"/>
        <v>1404.1090477627561</v>
      </c>
      <c r="D50">
        <f>Sheet2!D50</f>
        <v>377</v>
      </c>
      <c r="E50" s="6">
        <f t="shared" si="22"/>
        <v>1444.4020684917623</v>
      </c>
      <c r="F50" s="6">
        <f t="shared" si="23"/>
        <v>-1067.4020684917623</v>
      </c>
      <c r="G50" s="6">
        <f t="shared" ref="G50:G57" si="115">AVERAGE(C50,D50)</f>
        <v>890.55452388137803</v>
      </c>
      <c r="I50" s="6">
        <f t="shared" si="1"/>
        <v>890.55452388137803</v>
      </c>
      <c r="M50">
        <f t="shared" si="24"/>
        <v>123.86101612061788</v>
      </c>
      <c r="O50">
        <f t="shared" si="25"/>
        <v>1.138361239815924</v>
      </c>
      <c r="P50">
        <f t="shared" si="26"/>
        <v>2.0292777279404633E-2</v>
      </c>
      <c r="Q50">
        <f t="shared" si="27"/>
        <v>5691.8061990796195</v>
      </c>
      <c r="R50">
        <f t="shared" si="73"/>
        <v>31959.491807832066</v>
      </c>
      <c r="S50">
        <f t="shared" si="28"/>
        <v>12798.551530573563</v>
      </c>
      <c r="T50">
        <f t="shared" si="74"/>
        <v>0.87584445530050081</v>
      </c>
      <c r="U50">
        <f t="shared" si="2"/>
        <v>54.006116207951074</v>
      </c>
      <c r="V50">
        <f t="shared" si="112"/>
        <v>1.4764534149229274</v>
      </c>
      <c r="W50">
        <f t="shared" si="75"/>
        <v>48.738983445927659</v>
      </c>
      <c r="X50">
        <f t="shared" si="29"/>
        <v>55.482569622874003</v>
      </c>
      <c r="Y50">
        <f t="shared" si="3"/>
        <v>1.138361239815924</v>
      </c>
      <c r="Z50">
        <f t="shared" si="30"/>
        <v>48.738983445927659</v>
      </c>
      <c r="AE50">
        <f t="shared" si="113"/>
        <v>0.66031819283872561</v>
      </c>
      <c r="AF50">
        <f t="shared" si="114"/>
        <v>0.8160442085615095</v>
      </c>
      <c r="AG50">
        <f t="shared" si="31"/>
        <v>1.100658693329901</v>
      </c>
      <c r="AH50">
        <f t="shared" si="4"/>
        <v>0</v>
      </c>
      <c r="AI50">
        <f t="shared" si="5"/>
        <v>1.100658693329901</v>
      </c>
      <c r="AJ50">
        <f t="shared" si="76"/>
        <v>1.100658693329901</v>
      </c>
      <c r="AK50">
        <f t="shared" si="6"/>
        <v>0</v>
      </c>
      <c r="AL50">
        <f t="shared" si="7"/>
        <v>30</v>
      </c>
      <c r="AM50">
        <f t="shared" si="77"/>
        <v>30</v>
      </c>
      <c r="AO50">
        <f t="shared" si="78"/>
        <v>1.3351642037202069</v>
      </c>
      <c r="AQ50">
        <f t="shared" si="32"/>
        <v>0.93908878654599037</v>
      </c>
      <c r="AS50">
        <f t="shared" si="8"/>
        <v>4.2387493378947116</v>
      </c>
      <c r="AT50">
        <f t="shared" si="8"/>
        <v>1.6974566476972408</v>
      </c>
      <c r="AU50">
        <f t="shared" si="79"/>
        <v>5.9362059855919522</v>
      </c>
      <c r="AV50">
        <f t="shared" si="33"/>
        <v>0.71405024491784508</v>
      </c>
      <c r="AW50">
        <f t="shared" si="80"/>
        <v>0.28594975508215492</v>
      </c>
      <c r="AX50">
        <f t="shared" si="9"/>
        <v>-22.37672551634753</v>
      </c>
      <c r="AY50">
        <f t="shared" si="81"/>
        <v>0.13</v>
      </c>
      <c r="AZ50">
        <f t="shared" si="82"/>
        <v>9.2742822878477824</v>
      </c>
      <c r="BA50">
        <f t="shared" si="83"/>
        <v>3.7139945930247023</v>
      </c>
      <c r="BB50">
        <f t="shared" si="10"/>
        <v>51.354920295848991</v>
      </c>
      <c r="BC50">
        <f t="shared" si="84"/>
        <v>5.1104704532606814E-3</v>
      </c>
      <c r="BD50">
        <f t="shared" si="85"/>
        <v>2.0478769925712523E-3</v>
      </c>
      <c r="BE50">
        <f t="shared" si="86"/>
        <v>0.9497417494894943</v>
      </c>
      <c r="BF50">
        <f t="shared" si="87"/>
        <v>2.1562461518323567E-3</v>
      </c>
      <c r="BG50">
        <f t="shared" si="34"/>
        <v>3.5711681274743931E-2</v>
      </c>
      <c r="BH50">
        <f t="shared" si="35"/>
        <v>142.88035533190393</v>
      </c>
      <c r="BI50">
        <f t="shared" si="88"/>
        <v>2.4994115665367348E-4</v>
      </c>
      <c r="BJ50">
        <f t="shared" si="89"/>
        <v>0.33103554231232701</v>
      </c>
      <c r="BK50">
        <f t="shared" si="90"/>
        <v>1.3193379682816193</v>
      </c>
      <c r="BL50">
        <f t="shared" si="91"/>
        <v>0.50090951590047983</v>
      </c>
      <c r="BM50">
        <f t="shared" si="36"/>
        <v>1.0924732073921276E-4</v>
      </c>
      <c r="BN50">
        <f t="shared" si="92"/>
        <v>1.0809862884767205</v>
      </c>
      <c r="BO50">
        <f t="shared" si="93"/>
        <v>0.99417991781879655</v>
      </c>
      <c r="BP50">
        <f t="shared" si="94"/>
        <v>1.0873145485058426</v>
      </c>
      <c r="BQ50">
        <f t="shared" si="37"/>
        <v>0.54464620412361042</v>
      </c>
      <c r="BR50">
        <f t="shared" si="38"/>
        <v>0.54464620412361042</v>
      </c>
      <c r="BS50">
        <f t="shared" si="39"/>
        <v>0.54464620412361042</v>
      </c>
      <c r="BT50">
        <f t="shared" si="11"/>
        <v>206.59233381108717</v>
      </c>
      <c r="BU50">
        <f t="shared" si="12"/>
        <v>4.1517814221347535</v>
      </c>
      <c r="BV50">
        <f t="shared" si="13"/>
        <v>1588976.9098000559</v>
      </c>
      <c r="BW50">
        <f t="shared" si="14"/>
        <v>0.15394363242821649</v>
      </c>
      <c r="BX50">
        <f t="shared" si="15"/>
        <v>681239.4536403151</v>
      </c>
      <c r="BY50">
        <f t="shared" si="95"/>
        <v>1.6187778227438283E-4</v>
      </c>
      <c r="BZ50">
        <f t="shared" si="96"/>
        <v>7.4059128152959195E-6</v>
      </c>
      <c r="CA50">
        <f t="shared" si="97"/>
        <v>-3.8935274118965237</v>
      </c>
      <c r="CB50">
        <f t="shared" si="98"/>
        <v>14.878479657270876</v>
      </c>
      <c r="CC50">
        <f t="shared" si="99"/>
        <v>4.5173411416041314E-3</v>
      </c>
      <c r="CD50">
        <f t="shared" si="16"/>
        <v>27.6592447204916</v>
      </c>
      <c r="CE50" s="20">
        <f t="shared" si="17"/>
        <v>100203760051.64452</v>
      </c>
      <c r="CF50" s="33">
        <f t="shared" si="40"/>
        <v>0.20146510364503112</v>
      </c>
      <c r="CG50" s="33">
        <f t="shared" si="18"/>
        <v>40.293020729006223</v>
      </c>
      <c r="CH50">
        <f t="shared" si="100"/>
        <v>6600</v>
      </c>
      <c r="CI50" s="6">
        <f t="shared" ref="CI50:CI57" si="116">CG50+C50</f>
        <v>1444.4020684917623</v>
      </c>
      <c r="CJ50" s="20"/>
      <c r="CK50" s="20"/>
      <c r="CL50" s="20"/>
      <c r="CM50" s="20"/>
      <c r="CN50" s="20"/>
      <c r="CO50" s="20"/>
      <c r="CP50" s="20"/>
      <c r="CQ50" s="25">
        <f t="shared" si="20"/>
        <v>1.3351642037202069</v>
      </c>
      <c r="CR50" s="26">
        <v>0.8</v>
      </c>
      <c r="CS50" s="26">
        <f t="shared" si="101"/>
        <v>0.24783985531556341</v>
      </c>
      <c r="CT50" s="26">
        <f t="shared" si="41"/>
        <v>-8.7237483579538325E-2</v>
      </c>
      <c r="CU50" s="26">
        <f t="shared" si="102"/>
        <v>1.2188236465796292E-2</v>
      </c>
      <c r="CV50" s="26">
        <f t="shared" si="103"/>
        <v>-3.4469672342726047E-5</v>
      </c>
      <c r="CW50" s="26">
        <f t="shared" si="42"/>
        <v>6.5462722120548881E-3</v>
      </c>
      <c r="CX50" s="26">
        <f t="shared" si="43"/>
        <v>0.95667922463216937</v>
      </c>
      <c r="CY50" s="26">
        <f t="shared" si="44"/>
        <v>0.93124790518266054</v>
      </c>
      <c r="CZ50" s="26">
        <f t="shared" si="45"/>
        <v>0.1312479051826605</v>
      </c>
      <c r="DA50" s="26">
        <v>0.85</v>
      </c>
      <c r="DB50" s="26">
        <f t="shared" si="46"/>
        <v>0.23326104029700087</v>
      </c>
      <c r="DC50" s="26">
        <f t="shared" si="47"/>
        <v>-8.2105866898389016E-2</v>
      </c>
      <c r="DD50" s="26">
        <f t="shared" si="48"/>
        <v>1.0796500121951042E-2</v>
      </c>
      <c r="DE50" s="26">
        <f t="shared" si="49"/>
        <v>-2.5456134770224269E-5</v>
      </c>
      <c r="DF50" s="26">
        <f t="shared" si="50"/>
        <v>5.7706931728175046E-3</v>
      </c>
      <c r="DG50" s="26">
        <f t="shared" si="104"/>
        <v>0.96152941267492953</v>
      </c>
      <c r="DH50" s="26">
        <f t="shared" si="105"/>
        <v>0.93426478057551865</v>
      </c>
      <c r="DI50" s="26">
        <f t="shared" si="106"/>
        <v>8.4264780575518672E-2</v>
      </c>
      <c r="DJ50" s="26">
        <f t="shared" si="107"/>
        <v>-0.9396624921428377</v>
      </c>
      <c r="DK50" s="26">
        <f t="shared" si="108"/>
        <v>0.93967558169035614</v>
      </c>
      <c r="DL50" s="26">
        <f t="shared" si="51"/>
        <v>0.85</v>
      </c>
      <c r="DM50" s="26">
        <f t="shared" si="52"/>
        <v>0.23326104029700087</v>
      </c>
      <c r="DN50" s="26">
        <f t="shared" si="53"/>
        <v>-8.2105866898389016E-2</v>
      </c>
      <c r="DO50" s="26">
        <f t="shared" si="54"/>
        <v>1.0796500121951042E-2</v>
      </c>
      <c r="DP50" s="26">
        <f t="shared" si="55"/>
        <v>-2.5456134770224269E-5</v>
      </c>
      <c r="DQ50" s="26">
        <f t="shared" si="56"/>
        <v>5.7706931728175046E-3</v>
      </c>
      <c r="DR50" s="26">
        <f t="shared" si="57"/>
        <v>0.96152941267492953</v>
      </c>
      <c r="DS50" s="26">
        <f t="shared" si="58"/>
        <v>0.93426478057551865</v>
      </c>
      <c r="DT50" s="26">
        <f t="shared" si="59"/>
        <v>8.4264780575518672E-2</v>
      </c>
      <c r="DU50" s="26">
        <f t="shared" si="60"/>
        <v>0.93967558169035614</v>
      </c>
      <c r="DV50" s="26">
        <f t="shared" si="61"/>
        <v>0.21100035811911275</v>
      </c>
      <c r="DW50" s="26">
        <f t="shared" si="62"/>
        <v>-7.4270299477280671E-2</v>
      </c>
      <c r="DX50" s="26">
        <f t="shared" si="63"/>
        <v>8.8341539334058205E-3</v>
      </c>
      <c r="DY50" s="26">
        <f t="shared" si="64"/>
        <v>-1.5416911620783361E-5</v>
      </c>
      <c r="DZ50" s="26">
        <f t="shared" si="65"/>
        <v>4.6894282758362452E-3</v>
      </c>
      <c r="EA50" s="26">
        <f t="shared" si="66"/>
        <v>0.96840997840249921</v>
      </c>
      <c r="EB50" s="26">
        <f t="shared" si="67"/>
        <v>0.93912056050306858</v>
      </c>
      <c r="EC50" s="26">
        <f t="shared" si="68"/>
        <v>-5.5502118728756322E-4</v>
      </c>
      <c r="ED50" s="26">
        <f t="shared" si="69"/>
        <v>-0.94585170415379505</v>
      </c>
      <c r="EE50" s="26">
        <f t="shared" si="70"/>
        <v>0.93908878654599037</v>
      </c>
      <c r="EI50">
        <f t="shared" si="21"/>
        <v>890.55452388137803</v>
      </c>
      <c r="ES50">
        <f t="shared" si="109"/>
        <v>2.4458836269939703</v>
      </c>
      <c r="ET50">
        <f t="shared" si="71"/>
        <v>3.6496138730631511E-2</v>
      </c>
      <c r="EU50">
        <f t="shared" si="110"/>
        <v>1.0675772506753678</v>
      </c>
      <c r="EV50">
        <f t="shared" si="111"/>
        <v>1.4640266243408168E-2</v>
      </c>
    </row>
    <row r="51" spans="3:152">
      <c r="C51" s="6">
        <f t="shared" si="72"/>
        <v>1444.4020684917623</v>
      </c>
      <c r="D51">
        <f>Sheet2!D51</f>
        <v>378</v>
      </c>
      <c r="E51" s="6">
        <f t="shared" si="22"/>
        <v>1485.1385829469684</v>
      </c>
      <c r="F51" s="6">
        <f t="shared" si="23"/>
        <v>-1107.1385829469684</v>
      </c>
      <c r="G51" s="6">
        <f t="shared" si="115"/>
        <v>911.20103424588115</v>
      </c>
      <c r="I51" s="6">
        <f t="shared" si="1"/>
        <v>911.20103424588115</v>
      </c>
      <c r="M51">
        <f t="shared" si="24"/>
        <v>127.27692328579123</v>
      </c>
      <c r="O51">
        <f t="shared" si="25"/>
        <v>1.1399894028107145</v>
      </c>
      <c r="P51">
        <f t="shared" si="26"/>
        <v>1.9808645396016657E-2</v>
      </c>
      <c r="Q51">
        <f t="shared" si="27"/>
        <v>5699.9470140535723</v>
      </c>
      <c r="R51">
        <f t="shared" si="73"/>
        <v>32005.202483910809</v>
      </c>
      <c r="S51">
        <f t="shared" si="28"/>
        <v>12154.889542699551</v>
      </c>
      <c r="T51">
        <f t="shared" si="74"/>
        <v>0.87545406591019526</v>
      </c>
      <c r="U51">
        <f t="shared" si="2"/>
        <v>54.006116207951074</v>
      </c>
      <c r="V51">
        <f t="shared" si="112"/>
        <v>1.5164956108242398</v>
      </c>
      <c r="W51">
        <f t="shared" si="75"/>
        <v>48.704498201370008</v>
      </c>
      <c r="X51">
        <f t="shared" si="29"/>
        <v>55.52261181877531</v>
      </c>
      <c r="Y51">
        <f t="shared" si="3"/>
        <v>1.1399894028107145</v>
      </c>
      <c r="Z51">
        <f t="shared" si="30"/>
        <v>48.704498201370008</v>
      </c>
      <c r="AE51">
        <f t="shared" si="113"/>
        <v>0.65518836191100827</v>
      </c>
      <c r="AF51">
        <f t="shared" si="114"/>
        <v>0.8126322621662001</v>
      </c>
      <c r="AG51">
        <f t="shared" si="31"/>
        <v>1.0897774080451741</v>
      </c>
      <c r="AH51">
        <f t="shared" si="4"/>
        <v>0</v>
      </c>
      <c r="AI51">
        <f t="shared" si="5"/>
        <v>1.0897774080451741</v>
      </c>
      <c r="AJ51">
        <f t="shared" si="76"/>
        <v>1.0897774080451741</v>
      </c>
      <c r="AK51">
        <f t="shared" si="6"/>
        <v>0</v>
      </c>
      <c r="AL51">
        <f t="shared" si="7"/>
        <v>30</v>
      </c>
      <c r="AM51">
        <f t="shared" si="77"/>
        <v>30</v>
      </c>
      <c r="AO51">
        <f t="shared" si="78"/>
        <v>1.3661184921227603</v>
      </c>
      <c r="AQ51">
        <f t="shared" si="32"/>
        <v>0.93793692433279419</v>
      </c>
      <c r="AS51">
        <f t="shared" si="8"/>
        <v>4.2448118904261642</v>
      </c>
      <c r="AT51">
        <f t="shared" si="8"/>
        <v>1.6120885247829597</v>
      </c>
      <c r="AU51">
        <f t="shared" si="79"/>
        <v>5.8569004152091235</v>
      </c>
      <c r="AV51">
        <f t="shared" si="33"/>
        <v>0.72475398068973329</v>
      </c>
      <c r="AW51">
        <f t="shared" si="80"/>
        <v>0.27524601931026671</v>
      </c>
      <c r="AX51">
        <f t="shared" si="9"/>
        <v>-21.754404157984542</v>
      </c>
      <c r="AY51">
        <f t="shared" si="81"/>
        <v>0.13</v>
      </c>
      <c r="AZ51">
        <f t="shared" si="82"/>
        <v>9.2859037220063563</v>
      </c>
      <c r="BA51">
        <f t="shared" si="83"/>
        <v>3.5265870947659157</v>
      </c>
      <c r="BB51">
        <f t="shared" si="10"/>
        <v>51.336749006292543</v>
      </c>
      <c r="BC51">
        <f t="shared" si="84"/>
        <v>5.0608429739307957E-3</v>
      </c>
      <c r="BD51">
        <f t="shared" si="85"/>
        <v>2.0465950256958092E-3</v>
      </c>
      <c r="BE51">
        <f t="shared" si="86"/>
        <v>0.95022058949174226</v>
      </c>
      <c r="BF51">
        <f t="shared" si="87"/>
        <v>2.1538104397322102E-3</v>
      </c>
      <c r="BG51">
        <f t="shared" si="34"/>
        <v>3.5716040194769406E-2</v>
      </c>
      <c r="BH51">
        <f t="shared" si="35"/>
        <v>138.64014348886582</v>
      </c>
      <c r="BI51">
        <f t="shared" si="88"/>
        <v>2.5761687268909786E-4</v>
      </c>
      <c r="BJ51">
        <f t="shared" si="89"/>
        <v>0.34249982540481716</v>
      </c>
      <c r="BK51">
        <f t="shared" si="90"/>
        <v>1.3305728497189344</v>
      </c>
      <c r="BL51">
        <f t="shared" si="91"/>
        <v>0.50735371936852269</v>
      </c>
      <c r="BM51">
        <f t="shared" si="36"/>
        <v>1.0342906660581634E-4</v>
      </c>
      <c r="BN51">
        <f t="shared" si="92"/>
        <v>1.0813903736535651</v>
      </c>
      <c r="BO51">
        <f t="shared" si="93"/>
        <v>0.99448896926066777</v>
      </c>
      <c r="BP51">
        <f t="shared" si="94"/>
        <v>1.0873829746523005</v>
      </c>
      <c r="BQ51">
        <f t="shared" si="37"/>
        <v>0.55168779656785272</v>
      </c>
      <c r="BR51">
        <f t="shared" si="38"/>
        <v>0.55168779656785272</v>
      </c>
      <c r="BS51">
        <f t="shared" si="39"/>
        <v>0.55168779656785272</v>
      </c>
      <c r="BT51">
        <f t="shared" si="11"/>
        <v>206.74143308241514</v>
      </c>
      <c r="BU51">
        <f t="shared" si="12"/>
        <v>4.0394269828025529</v>
      </c>
      <c r="BV51">
        <f t="shared" si="13"/>
        <v>1589253.9599541309</v>
      </c>
      <c r="BW51">
        <f t="shared" si="14"/>
        <v>0.15798040034631816</v>
      </c>
      <c r="BX51">
        <f t="shared" si="15"/>
        <v>663947.93991555553</v>
      </c>
      <c r="BY51">
        <f t="shared" si="95"/>
        <v>1.6187778227438283E-4</v>
      </c>
      <c r="BZ51">
        <f t="shared" si="96"/>
        <v>7.5987885445381098E-6</v>
      </c>
      <c r="CA51">
        <f t="shared" si="97"/>
        <v>-3.8908560116008442</v>
      </c>
      <c r="CB51">
        <f t="shared" si="98"/>
        <v>14.871836823145221</v>
      </c>
      <c r="CC51">
        <f t="shared" si="99"/>
        <v>4.5213775831151153E-3</v>
      </c>
      <c r="CD51">
        <f t="shared" si="16"/>
        <v>27.993017846391901</v>
      </c>
      <c r="CE51" s="20">
        <f t="shared" si="17"/>
        <v>99132014973.354919</v>
      </c>
      <c r="CF51" s="33">
        <f t="shared" si="40"/>
        <v>0.20368257227603032</v>
      </c>
      <c r="CG51" s="33">
        <f t="shared" si="18"/>
        <v>40.736514455206063</v>
      </c>
      <c r="CH51">
        <f t="shared" si="100"/>
        <v>6800</v>
      </c>
      <c r="CI51" s="6">
        <f t="shared" si="116"/>
        <v>1485.1385829469684</v>
      </c>
      <c r="CJ51" s="20"/>
      <c r="CK51" s="20"/>
      <c r="CL51" s="20"/>
      <c r="CM51" s="20"/>
      <c r="CN51" s="20"/>
      <c r="CO51" s="20"/>
      <c r="CP51" s="20"/>
      <c r="CQ51" s="25">
        <f t="shared" si="20"/>
        <v>1.3661184921227603</v>
      </c>
      <c r="CR51" s="26">
        <v>0.8</v>
      </c>
      <c r="CS51" s="26">
        <f t="shared" si="101"/>
        <v>0.25358574510028742</v>
      </c>
      <c r="CT51" s="26">
        <f t="shared" si="41"/>
        <v>-8.9259987042940012E-2</v>
      </c>
      <c r="CU51" s="26">
        <f t="shared" si="102"/>
        <v>1.2759928804407751E-2</v>
      </c>
      <c r="CV51" s="26">
        <f t="shared" si="103"/>
        <v>-3.8654993496434602E-5</v>
      </c>
      <c r="CW51" s="26">
        <f t="shared" si="42"/>
        <v>6.8669594380598555E-3</v>
      </c>
      <c r="CX51" s="26">
        <f t="shared" si="43"/>
        <v>0.95469397830890834</v>
      </c>
      <c r="CY51" s="26">
        <f t="shared" si="44"/>
        <v>0.9300944415797715</v>
      </c>
      <c r="CZ51" s="26">
        <f t="shared" si="45"/>
        <v>0.13009444157977146</v>
      </c>
      <c r="DA51" s="26">
        <v>0.85</v>
      </c>
      <c r="DB51" s="26">
        <f t="shared" si="46"/>
        <v>0.23866893656497637</v>
      </c>
      <c r="DC51" s="26">
        <f t="shared" si="47"/>
        <v>-8.4009399569825879E-2</v>
      </c>
      <c r="DD51" s="26">
        <f t="shared" si="48"/>
        <v>1.130291271255496E-2</v>
      </c>
      <c r="DE51" s="26">
        <f t="shared" si="49"/>
        <v>-2.8547028651841265E-5</v>
      </c>
      <c r="DF51" s="26">
        <f t="shared" si="50"/>
        <v>6.0520660767404214E-3</v>
      </c>
      <c r="DG51" s="26">
        <f t="shared" si="104"/>
        <v>0.95976173024903921</v>
      </c>
      <c r="DH51" s="26">
        <f t="shared" si="105"/>
        <v>0.93313060158077488</v>
      </c>
      <c r="DI51" s="26">
        <f t="shared" si="106"/>
        <v>8.3130601580774899E-2</v>
      </c>
      <c r="DJ51" s="26">
        <f t="shared" si="107"/>
        <v>-0.93927679997993241</v>
      </c>
      <c r="DK51" s="26">
        <f t="shared" si="108"/>
        <v>0.93850490247661922</v>
      </c>
      <c r="DL51" s="26">
        <f t="shared" si="51"/>
        <v>0.85</v>
      </c>
      <c r="DM51" s="26">
        <f t="shared" si="52"/>
        <v>0.23866893656497637</v>
      </c>
      <c r="DN51" s="26">
        <f t="shared" si="53"/>
        <v>-8.4009399569825879E-2</v>
      </c>
      <c r="DO51" s="26">
        <f t="shared" si="54"/>
        <v>1.130291271255496E-2</v>
      </c>
      <c r="DP51" s="26">
        <f t="shared" si="55"/>
        <v>-2.8547028651841265E-5</v>
      </c>
      <c r="DQ51" s="26">
        <f t="shared" si="56"/>
        <v>6.0520660767404222E-3</v>
      </c>
      <c r="DR51" s="26">
        <f t="shared" si="57"/>
        <v>0.95976173024903921</v>
      </c>
      <c r="DS51" s="26">
        <f t="shared" si="58"/>
        <v>0.93313060158077488</v>
      </c>
      <c r="DT51" s="26">
        <f t="shared" si="59"/>
        <v>8.3130601580774899E-2</v>
      </c>
      <c r="DU51" s="26">
        <f t="shared" si="60"/>
        <v>0.93850490247661922</v>
      </c>
      <c r="DV51" s="26">
        <f t="shared" si="61"/>
        <v>0.21616146654629112</v>
      </c>
      <c r="DW51" s="26">
        <f t="shared" si="62"/>
        <v>-7.6086964965141432E-2</v>
      </c>
      <c r="DX51" s="26">
        <f t="shared" si="63"/>
        <v>9.2716095467676625E-3</v>
      </c>
      <c r="DY51" s="26">
        <f t="shared" si="64"/>
        <v>-1.7396937832915985E-5</v>
      </c>
      <c r="DZ51" s="26">
        <f t="shared" si="65"/>
        <v>4.9292223821923017E-3</v>
      </c>
      <c r="EA51" s="26">
        <f t="shared" si="66"/>
        <v>0.96687187752978798</v>
      </c>
      <c r="EB51" s="26">
        <f t="shared" si="67"/>
        <v>0.93796796801889115</v>
      </c>
      <c r="EC51" s="26">
        <f t="shared" si="68"/>
        <v>-5.3693445772806658E-4</v>
      </c>
      <c r="ED51" s="26">
        <f t="shared" si="69"/>
        <v>-0.94534351993219601</v>
      </c>
      <c r="EE51" s="26">
        <f t="shared" si="70"/>
        <v>0.93793692433279419</v>
      </c>
      <c r="EI51">
        <f t="shared" si="21"/>
        <v>911.20103424588115</v>
      </c>
      <c r="ES51">
        <f t="shared" si="109"/>
        <v>2.5057104003307717</v>
      </c>
      <c r="ET51">
        <f t="shared" si="71"/>
        <v>3.7388841145173379E-2</v>
      </c>
      <c r="EU51">
        <f t="shared" si="110"/>
        <v>1.0698342305384085</v>
      </c>
      <c r="EV51">
        <f t="shared" si="111"/>
        <v>1.4671217433197967E-2</v>
      </c>
    </row>
    <row r="52" spans="3:152">
      <c r="C52" s="6">
        <f t="shared" si="72"/>
        <v>1485.1385829469684</v>
      </c>
      <c r="D52">
        <f>Sheet2!D52</f>
        <v>379</v>
      </c>
      <c r="E52" s="6">
        <f t="shared" si="22"/>
        <v>1526.3289729473554</v>
      </c>
      <c r="F52" s="6">
        <f t="shared" si="23"/>
        <v>-1147.3289729473554</v>
      </c>
      <c r="G52" s="6">
        <f t="shared" si="115"/>
        <v>932.06929147348421</v>
      </c>
      <c r="I52" s="6">
        <f t="shared" si="1"/>
        <v>932.06929147348421</v>
      </c>
      <c r="M52">
        <f t="shared" si="24"/>
        <v>130.74425696235585</v>
      </c>
      <c r="O52">
        <f t="shared" si="25"/>
        <v>1.1416420778132237</v>
      </c>
      <c r="P52">
        <f t="shared" si="26"/>
        <v>1.9341405013772382E-2</v>
      </c>
      <c r="Q52">
        <f t="shared" si="27"/>
        <v>5708.2103890661183</v>
      </c>
      <c r="R52">
        <f t="shared" si="73"/>
        <v>32051.601334606254</v>
      </c>
      <c r="S52">
        <f t="shared" si="28"/>
        <v>11532.868131547208</v>
      </c>
      <c r="T52">
        <f t="shared" si="74"/>
        <v>0.87505779920430216</v>
      </c>
      <c r="U52">
        <f t="shared" si="2"/>
        <v>54.006116207951074</v>
      </c>
      <c r="V52">
        <f t="shared" si="112"/>
        <v>1.5571035197002607</v>
      </c>
      <c r="W52">
        <f t="shared" si="75"/>
        <v>48.669561859598574</v>
      </c>
      <c r="X52">
        <f t="shared" si="29"/>
        <v>55.563219727651337</v>
      </c>
      <c r="Y52">
        <f t="shared" si="3"/>
        <v>1.1416420778132237</v>
      </c>
      <c r="Z52">
        <f t="shared" si="30"/>
        <v>48.669561859598574</v>
      </c>
      <c r="AE52">
        <f t="shared" si="113"/>
        <v>0.65009939454807608</v>
      </c>
      <c r="AF52">
        <f t="shared" si="114"/>
        <v>0.80922598879043595</v>
      </c>
      <c r="AG52">
        <f t="shared" si="31"/>
        <v>1.0790092080257316</v>
      </c>
      <c r="AH52">
        <f t="shared" si="4"/>
        <v>0</v>
      </c>
      <c r="AI52">
        <f t="shared" si="5"/>
        <v>1.0790092080257316</v>
      </c>
      <c r="AJ52">
        <f t="shared" si="76"/>
        <v>1.0790092080257316</v>
      </c>
      <c r="AK52">
        <f t="shared" si="6"/>
        <v>0</v>
      </c>
      <c r="AL52">
        <f t="shared" si="7"/>
        <v>30</v>
      </c>
      <c r="AM52">
        <f t="shared" si="77"/>
        <v>30</v>
      </c>
      <c r="AO52">
        <f t="shared" si="78"/>
        <v>1.3974052345929298</v>
      </c>
      <c r="AQ52">
        <f t="shared" si="32"/>
        <v>0.93678703322014756</v>
      </c>
      <c r="AS52">
        <f t="shared" si="8"/>
        <v>4.2509657147374815</v>
      </c>
      <c r="AT52">
        <f t="shared" si="8"/>
        <v>1.529590565787498</v>
      </c>
      <c r="AU52">
        <f t="shared" si="79"/>
        <v>5.7805562805249799</v>
      </c>
      <c r="AV52">
        <f t="shared" si="33"/>
        <v>0.73539042065194049</v>
      </c>
      <c r="AW52">
        <f t="shared" si="80"/>
        <v>0.26460957934805951</v>
      </c>
      <c r="AX52">
        <f t="shared" si="9"/>
        <v>-21.163228489055587</v>
      </c>
      <c r="AY52">
        <f t="shared" si="81"/>
        <v>0.13</v>
      </c>
      <c r="AZ52">
        <f t="shared" si="82"/>
        <v>9.2976976738435972</v>
      </c>
      <c r="BA52">
        <f t="shared" si="83"/>
        <v>3.3455152546046332</v>
      </c>
      <c r="BB52">
        <f t="shared" si="10"/>
        <v>51.318333459283608</v>
      </c>
      <c r="BC52">
        <f t="shared" si="84"/>
        <v>5.0117352630772239E-3</v>
      </c>
      <c r="BD52">
        <f t="shared" si="85"/>
        <v>2.0453236326201207E-3</v>
      </c>
      <c r="BE52">
        <f t="shared" si="86"/>
        <v>0.95069459904569198</v>
      </c>
      <c r="BF52">
        <f t="shared" si="87"/>
        <v>2.1513992344894127E-3</v>
      </c>
      <c r="BG52">
        <f t="shared" si="34"/>
        <v>3.5721367720442786E-2</v>
      </c>
      <c r="BH52">
        <f t="shared" si="35"/>
        <v>134.45300442330964</v>
      </c>
      <c r="BI52">
        <f t="shared" si="88"/>
        <v>2.6567920794077772E-4</v>
      </c>
      <c r="BJ52">
        <f t="shared" si="89"/>
        <v>0.35463411619648255</v>
      </c>
      <c r="BK52">
        <f t="shared" si="90"/>
        <v>1.3424652533015615</v>
      </c>
      <c r="BL52">
        <f t="shared" si="91"/>
        <v>0.51397113520543858</v>
      </c>
      <c r="BM52">
        <f t="shared" si="36"/>
        <v>9.7830721356792282E-5</v>
      </c>
      <c r="BN52">
        <f t="shared" si="92"/>
        <v>1.0817793348194995</v>
      </c>
      <c r="BO52">
        <f t="shared" si="93"/>
        <v>0.99478643653039822</v>
      </c>
      <c r="BP52">
        <f t="shared" si="94"/>
        <v>1.087448818253407</v>
      </c>
      <c r="BQ52">
        <f t="shared" si="37"/>
        <v>0.55891730359551628</v>
      </c>
      <c r="BR52">
        <f t="shared" si="38"/>
        <v>0.55891730359551628</v>
      </c>
      <c r="BS52">
        <f t="shared" si="39"/>
        <v>0.55891730359551628</v>
      </c>
      <c r="BT52">
        <f t="shared" si="11"/>
        <v>206.89263881644851</v>
      </c>
      <c r="BU52">
        <f t="shared" si="12"/>
        <v>3.9253785189474741</v>
      </c>
      <c r="BV52">
        <f t="shared" si="13"/>
        <v>1589534.1198261119</v>
      </c>
      <c r="BW52">
        <f t="shared" si="14"/>
        <v>0.16222995864416948</v>
      </c>
      <c r="BX52">
        <f t="shared" si="15"/>
        <v>646670.02805954195</v>
      </c>
      <c r="BY52">
        <f t="shared" si="95"/>
        <v>1.6187778227438283E-4</v>
      </c>
      <c r="BZ52">
        <f t="shared" si="96"/>
        <v>7.801815116032353E-6</v>
      </c>
      <c r="CA52">
        <f t="shared" si="97"/>
        <v>-3.8880690398681685</v>
      </c>
      <c r="CB52">
        <f t="shared" si="98"/>
        <v>14.864880015073393</v>
      </c>
      <c r="CC52">
        <f t="shared" si="99"/>
        <v>4.5256106097389705E-3</v>
      </c>
      <c r="CD52">
        <f t="shared" si="16"/>
        <v>28.334207993941838</v>
      </c>
      <c r="CE52" s="20">
        <f t="shared" si="17"/>
        <v>98064561133.751236</v>
      </c>
      <c r="CF52" s="33">
        <f t="shared" si="40"/>
        <v>0.20595195000193536</v>
      </c>
      <c r="CG52" s="33">
        <f t="shared" si="18"/>
        <v>41.190390000387076</v>
      </c>
      <c r="CH52">
        <f t="shared" si="100"/>
        <v>7000</v>
      </c>
      <c r="CI52" s="6">
        <f t="shared" si="116"/>
        <v>1526.3289729473554</v>
      </c>
      <c r="CJ52" s="20"/>
      <c r="CK52" s="20"/>
      <c r="CL52" s="20"/>
      <c r="CM52" s="20"/>
      <c r="CN52" s="20"/>
      <c r="CO52" s="20"/>
      <c r="CP52" s="20"/>
      <c r="CQ52" s="25">
        <f t="shared" si="20"/>
        <v>1.3974052345929298</v>
      </c>
      <c r="CR52" s="26">
        <v>0.8</v>
      </c>
      <c r="CS52" s="26">
        <f t="shared" si="101"/>
        <v>0.25939334667131259</v>
      </c>
      <c r="CT52" s="26">
        <f t="shared" si="41"/>
        <v>-9.1304212520895225E-2</v>
      </c>
      <c r="CU52" s="26">
        <f t="shared" si="102"/>
        <v>1.335107521380873E-2</v>
      </c>
      <c r="CV52" s="26">
        <f t="shared" si="103"/>
        <v>-4.3288803576485094E-5</v>
      </c>
      <c r="CW52" s="26">
        <f t="shared" si="42"/>
        <v>7.1998439519157893E-3</v>
      </c>
      <c r="CX52" s="26">
        <f t="shared" si="43"/>
        <v>0.95264550843984819</v>
      </c>
      <c r="CY52" s="26">
        <f t="shared" si="44"/>
        <v>0.92894905049875032</v>
      </c>
      <c r="CZ52" s="26">
        <f t="shared" si="45"/>
        <v>0.12894905049875027</v>
      </c>
      <c r="DA52" s="26">
        <v>0.85</v>
      </c>
      <c r="DB52" s="26">
        <f t="shared" si="46"/>
        <v>0.24413491451417657</v>
      </c>
      <c r="DC52" s="26">
        <f t="shared" si="47"/>
        <v>-8.5933376490254329E-2</v>
      </c>
      <c r="DD52" s="26">
        <f t="shared" si="48"/>
        <v>1.1826557974861715E-2</v>
      </c>
      <c r="DE52" s="26">
        <f t="shared" si="49"/>
        <v>-3.1969135271380467E-5</v>
      </c>
      <c r="DF52" s="26">
        <f t="shared" si="50"/>
        <v>6.3440218147479306E-3</v>
      </c>
      <c r="DG52" s="26">
        <f t="shared" si="104"/>
        <v>0.95793731291237016</v>
      </c>
      <c r="DH52" s="26">
        <f t="shared" si="105"/>
        <v>0.93200232583015585</v>
      </c>
      <c r="DI52" s="26">
        <f t="shared" si="106"/>
        <v>8.2002325830155876E-2</v>
      </c>
      <c r="DJ52" s="26">
        <f t="shared" si="107"/>
        <v>-0.93893449337188917</v>
      </c>
      <c r="DK52" s="26">
        <f t="shared" si="108"/>
        <v>0.93733551318971164</v>
      </c>
      <c r="DL52" s="26">
        <f t="shared" si="51"/>
        <v>0.85</v>
      </c>
      <c r="DM52" s="26">
        <f t="shared" si="52"/>
        <v>0.24413491451417657</v>
      </c>
      <c r="DN52" s="26">
        <f t="shared" si="53"/>
        <v>-8.5933376490254329E-2</v>
      </c>
      <c r="DO52" s="26">
        <f t="shared" si="54"/>
        <v>1.1826557974861715E-2</v>
      </c>
      <c r="DP52" s="26">
        <f t="shared" si="55"/>
        <v>-3.1969135271380467E-5</v>
      </c>
      <c r="DQ52" s="26">
        <f t="shared" si="56"/>
        <v>6.3440218147479315E-3</v>
      </c>
      <c r="DR52" s="26">
        <f t="shared" si="57"/>
        <v>0.95793731291237016</v>
      </c>
      <c r="DS52" s="26">
        <f t="shared" si="58"/>
        <v>0.93200232583015585</v>
      </c>
      <c r="DT52" s="26">
        <f t="shared" si="59"/>
        <v>8.2002325830155876E-2</v>
      </c>
      <c r="DU52" s="26">
        <f t="shared" si="60"/>
        <v>0.93733551318971164</v>
      </c>
      <c r="DV52" s="26">
        <f t="shared" si="61"/>
        <v>0.22138783222977088</v>
      </c>
      <c r="DW52" s="26">
        <f t="shared" si="62"/>
        <v>-7.7926600442303512E-2</v>
      </c>
      <c r="DX52" s="26">
        <f t="shared" si="63"/>
        <v>9.7253686631431427E-3</v>
      </c>
      <c r="DY52" s="26">
        <f t="shared" si="64"/>
        <v>-1.960424673135834E-5</v>
      </c>
      <c r="DZ52" s="26">
        <f t="shared" si="65"/>
        <v>5.1787091076737866E-3</v>
      </c>
      <c r="EA52" s="26">
        <f t="shared" si="66"/>
        <v>0.96527903442188334</v>
      </c>
      <c r="EB52" s="26">
        <f t="shared" si="67"/>
        <v>0.93681727179457808</v>
      </c>
      <c r="EC52" s="26">
        <f t="shared" si="68"/>
        <v>-5.1824139513356737E-4</v>
      </c>
      <c r="ED52" s="26">
        <f t="shared" si="69"/>
        <v>-0.94486840703662989</v>
      </c>
      <c r="EE52" s="26">
        <f t="shared" si="70"/>
        <v>0.93678703322014756</v>
      </c>
      <c r="EI52">
        <f t="shared" si="21"/>
        <v>932.06929147348421</v>
      </c>
      <c r="ES52">
        <f t="shared" si="109"/>
        <v>2.5662936257236413</v>
      </c>
      <c r="ET52">
        <f t="shared" si="71"/>
        <v>3.8292830923871361E-2</v>
      </c>
      <c r="EU52">
        <f t="shared" si="110"/>
        <v>1.0721420458714683</v>
      </c>
      <c r="EV52">
        <f t="shared" si="111"/>
        <v>1.4702865757378013E-2</v>
      </c>
    </row>
    <row r="53" spans="3:152">
      <c r="C53" s="6">
        <f t="shared" si="72"/>
        <v>1526.3289729473554</v>
      </c>
      <c r="D53">
        <f>Sheet2!D53</f>
        <v>380</v>
      </c>
      <c r="E53" s="6">
        <f t="shared" si="22"/>
        <v>1567.9845061017795</v>
      </c>
      <c r="F53" s="6">
        <f t="shared" si="23"/>
        <v>-1187.9845061017795</v>
      </c>
      <c r="G53" s="6">
        <f t="shared" si="115"/>
        <v>953.1644864736777</v>
      </c>
      <c r="I53" s="6">
        <f t="shared" si="1"/>
        <v>953.1644864736777</v>
      </c>
      <c r="M53">
        <f t="shared" si="24"/>
        <v>134.26408283373885</v>
      </c>
      <c r="O53">
        <f t="shared" si="25"/>
        <v>1.143319772772361</v>
      </c>
      <c r="P53">
        <f t="shared" si="26"/>
        <v>1.889017666455067E-2</v>
      </c>
      <c r="Q53">
        <f t="shared" si="27"/>
        <v>5716.5988638618046</v>
      </c>
      <c r="R53">
        <f t="shared" si="73"/>
        <v>32098.702620584034</v>
      </c>
      <c r="S53">
        <f t="shared" si="28"/>
        <v>10931.359608522378</v>
      </c>
      <c r="T53">
        <f t="shared" si="74"/>
        <v>0.8746555333904299</v>
      </c>
      <c r="U53">
        <f t="shared" si="2"/>
        <v>54.006116207951074</v>
      </c>
      <c r="V53">
        <f t="shared" si="112"/>
        <v>1.5982879408411033</v>
      </c>
      <c r="W53">
        <f t="shared" si="75"/>
        <v>48.634166462424339</v>
      </c>
      <c r="X53">
        <f t="shared" si="29"/>
        <v>55.604404148792177</v>
      </c>
      <c r="Y53">
        <f t="shared" si="3"/>
        <v>1.143319772772361</v>
      </c>
      <c r="Z53">
        <f t="shared" si="30"/>
        <v>48.634166462424339</v>
      </c>
      <c r="AE53">
        <f t="shared" si="113"/>
        <v>0.64505052900474646</v>
      </c>
      <c r="AF53">
        <f t="shared" si="114"/>
        <v>0.80582524197058447</v>
      </c>
      <c r="AG53">
        <f t="shared" si="31"/>
        <v>1.0683520586107653</v>
      </c>
      <c r="AH53">
        <f t="shared" si="4"/>
        <v>0</v>
      </c>
      <c r="AI53">
        <f t="shared" si="5"/>
        <v>1.0683520586107653</v>
      </c>
      <c r="AJ53">
        <f t="shared" si="76"/>
        <v>1.0683520586107653</v>
      </c>
      <c r="AK53">
        <f t="shared" si="6"/>
        <v>0</v>
      </c>
      <c r="AL53">
        <f t="shared" si="7"/>
        <v>30</v>
      </c>
      <c r="AM53">
        <f t="shared" si="77"/>
        <v>30</v>
      </c>
      <c r="AO53">
        <f t="shared" si="78"/>
        <v>1.4290322136037148</v>
      </c>
      <c r="AQ53">
        <f t="shared" si="32"/>
        <v>0.93563944813258626</v>
      </c>
      <c r="AS53">
        <f t="shared" si="8"/>
        <v>4.2572127022037645</v>
      </c>
      <c r="AT53">
        <f t="shared" si="8"/>
        <v>1.4498132067155773</v>
      </c>
      <c r="AU53">
        <f t="shared" si="79"/>
        <v>5.7070259089193414</v>
      </c>
      <c r="AV53">
        <f t="shared" si="33"/>
        <v>0.74595993958084073</v>
      </c>
      <c r="AW53">
        <f t="shared" si="80"/>
        <v>0.25404006041915927</v>
      </c>
      <c r="AX53">
        <f t="shared" si="9"/>
        <v>-20.601174300065995</v>
      </c>
      <c r="AY53">
        <f t="shared" si="81"/>
        <v>0.13</v>
      </c>
      <c r="AZ53">
        <f t="shared" si="82"/>
        <v>9.3096676578128115</v>
      </c>
      <c r="BA53">
        <f t="shared" si="83"/>
        <v>3.1704497906442324</v>
      </c>
      <c r="BB53">
        <f t="shared" si="10"/>
        <v>51.299669194594301</v>
      </c>
      <c r="BC53">
        <f t="shared" si="84"/>
        <v>4.9631380151996746E-3</v>
      </c>
      <c r="BD53">
        <f t="shared" si="85"/>
        <v>2.0440626582364342E-3</v>
      </c>
      <c r="BE53">
        <f t="shared" si="86"/>
        <v>0.95116386199824476</v>
      </c>
      <c r="BF53">
        <f t="shared" si="87"/>
        <v>2.1490121102185084E-3</v>
      </c>
      <c r="BG53">
        <f t="shared" si="34"/>
        <v>3.5727669578672905E-2</v>
      </c>
      <c r="BH53">
        <f t="shared" si="35"/>
        <v>130.31391845570596</v>
      </c>
      <c r="BI53">
        <f t="shared" si="88"/>
        <v>2.7416618272296702E-4</v>
      </c>
      <c r="BJ53">
        <f t="shared" si="89"/>
        <v>0.36750997399406171</v>
      </c>
      <c r="BK53">
        <f t="shared" si="90"/>
        <v>1.3550854534797354</v>
      </c>
      <c r="BL53">
        <f t="shared" si="91"/>
        <v>0.52077631402240099</v>
      </c>
      <c r="BM53">
        <f t="shared" si="36"/>
        <v>9.2440678710326645E-5</v>
      </c>
      <c r="BN53">
        <f t="shared" si="92"/>
        <v>1.0821539615962081</v>
      </c>
      <c r="BO53">
        <f t="shared" si="93"/>
        <v>0.99507292542901582</v>
      </c>
      <c r="BP53">
        <f t="shared" si="94"/>
        <v>1.0875122153782328</v>
      </c>
      <c r="BQ53">
        <f t="shared" si="37"/>
        <v>0.56635060297901152</v>
      </c>
      <c r="BR53">
        <f t="shared" si="38"/>
        <v>0.56635060297901152</v>
      </c>
      <c r="BS53">
        <f t="shared" si="39"/>
        <v>0.56635060297901152</v>
      </c>
      <c r="BT53">
        <f t="shared" si="11"/>
        <v>207.04599122492522</v>
      </c>
      <c r="BU53">
        <f t="shared" si="12"/>
        <v>3.8096004836522597</v>
      </c>
      <c r="BV53">
        <f t="shared" si="13"/>
        <v>1589817.4245880006</v>
      </c>
      <c r="BW53">
        <f t="shared" si="14"/>
        <v>0.16671377329170528</v>
      </c>
      <c r="BX53">
        <f t="shared" si="15"/>
        <v>629389.80955827632</v>
      </c>
      <c r="BY53">
        <f t="shared" si="95"/>
        <v>1.6187778227438283E-4</v>
      </c>
      <c r="BZ53">
        <f t="shared" si="96"/>
        <v>8.0160179325764197E-6</v>
      </c>
      <c r="CA53">
        <f t="shared" si="97"/>
        <v>-3.885155829839865</v>
      </c>
      <c r="CB53">
        <f t="shared" si="98"/>
        <v>14.857579405213064</v>
      </c>
      <c r="CC53">
        <f t="shared" si="99"/>
        <v>4.5300592260241399E-3</v>
      </c>
      <c r="CD53">
        <f t="shared" si="16"/>
        <v>28.683467983827324</v>
      </c>
      <c r="CE53" s="20">
        <f t="shared" si="17"/>
        <v>97000282729.847198</v>
      </c>
      <c r="CF53" s="33">
        <f t="shared" si="40"/>
        <v>0.20827766577212015</v>
      </c>
      <c r="CG53" s="33">
        <f t="shared" si="18"/>
        <v>41.655533154424027</v>
      </c>
      <c r="CH53">
        <f t="shared" si="100"/>
        <v>7200</v>
      </c>
      <c r="CI53" s="6">
        <f t="shared" si="116"/>
        <v>1567.9845061017795</v>
      </c>
      <c r="CJ53" s="20"/>
      <c r="CK53" s="20"/>
      <c r="CL53" s="20"/>
      <c r="CM53" s="20"/>
      <c r="CN53" s="20"/>
      <c r="CO53" s="20"/>
      <c r="CP53" s="20"/>
      <c r="CQ53" s="25">
        <f t="shared" si="20"/>
        <v>1.4290322136037148</v>
      </c>
      <c r="CR53" s="26">
        <v>0.8</v>
      </c>
      <c r="CS53" s="26">
        <f t="shared" si="101"/>
        <v>0.26526410465018957</v>
      </c>
      <c r="CT53" s="26">
        <f t="shared" si="41"/>
        <v>-9.3370668507684051E-2</v>
      </c>
      <c r="CU53" s="26">
        <f t="shared" si="102"/>
        <v>1.3962254462003571E-2</v>
      </c>
      <c r="CV53" s="26">
        <f t="shared" si="103"/>
        <v>-4.8414321345565352E-5</v>
      </c>
      <c r="CW53" s="26">
        <f t="shared" si="42"/>
        <v>7.5453825801476814E-3</v>
      </c>
      <c r="CX53" s="26">
        <f t="shared" si="43"/>
        <v>0.95053224098688438</v>
      </c>
      <c r="CY53" s="26">
        <f t="shared" si="44"/>
        <v>0.92781212968867632</v>
      </c>
      <c r="CZ53" s="26">
        <f t="shared" si="45"/>
        <v>0.12781212968867628</v>
      </c>
      <c r="DA53" s="26">
        <v>0.85</v>
      </c>
      <c r="DB53" s="26">
        <f t="shared" si="46"/>
        <v>0.24966033378841374</v>
      </c>
      <c r="DC53" s="26">
        <f t="shared" si="47"/>
        <v>-8.7878276242526171E-2</v>
      </c>
      <c r="DD53" s="26">
        <f t="shared" si="48"/>
        <v>1.2367948589179636E-2</v>
      </c>
      <c r="DE53" s="26">
        <f t="shared" si="49"/>
        <v>-3.5754372038344403E-5</v>
      </c>
      <c r="DF53" s="26">
        <f t="shared" si="50"/>
        <v>6.6469489515721247E-3</v>
      </c>
      <c r="DG53" s="26">
        <f t="shared" si="104"/>
        <v>0.95605471575542134</v>
      </c>
      <c r="DH53" s="26">
        <f t="shared" si="105"/>
        <v>0.93088027360922798</v>
      </c>
      <c r="DI53" s="26">
        <f t="shared" si="106"/>
        <v>8.0880273609228004E-2</v>
      </c>
      <c r="DJ53" s="26">
        <f t="shared" si="107"/>
        <v>-0.93863712158896673</v>
      </c>
      <c r="DK53" s="26">
        <f t="shared" si="108"/>
        <v>0.93616777639511017</v>
      </c>
      <c r="DL53" s="26">
        <f t="shared" si="51"/>
        <v>0.85</v>
      </c>
      <c r="DM53" s="26">
        <f t="shared" si="52"/>
        <v>0.24966033378841374</v>
      </c>
      <c r="DN53" s="26">
        <f t="shared" si="53"/>
        <v>-8.7878276242526171E-2</v>
      </c>
      <c r="DO53" s="26">
        <f t="shared" si="54"/>
        <v>1.2367948589179636E-2</v>
      </c>
      <c r="DP53" s="26">
        <f t="shared" si="55"/>
        <v>-3.5754372038344403E-5</v>
      </c>
      <c r="DQ53" s="26">
        <f t="shared" si="56"/>
        <v>6.6469489515721238E-3</v>
      </c>
      <c r="DR53" s="26">
        <f t="shared" si="57"/>
        <v>0.95605471575542134</v>
      </c>
      <c r="DS53" s="26">
        <f t="shared" si="58"/>
        <v>0.93088027360922798</v>
      </c>
      <c r="DT53" s="26">
        <f t="shared" si="59"/>
        <v>8.0880273609228004E-2</v>
      </c>
      <c r="DU53" s="26">
        <f t="shared" si="60"/>
        <v>0.93616777639511017</v>
      </c>
      <c r="DV53" s="26">
        <f t="shared" si="61"/>
        <v>0.22668082481679838</v>
      </c>
      <c r="DW53" s="26">
        <f t="shared" si="62"/>
        <v>-7.9789688012740917E-2</v>
      </c>
      <c r="DX53" s="26">
        <f t="shared" si="63"/>
        <v>1.0195960542886238E-2</v>
      </c>
      <c r="DY53" s="26">
        <f t="shared" si="64"/>
        <v>-2.2062531453871643E-5</v>
      </c>
      <c r="DZ53" s="26">
        <f t="shared" si="65"/>
        <v>5.4382637825764156E-3</v>
      </c>
      <c r="EA53" s="26">
        <f t="shared" si="66"/>
        <v>0.96362987464607441</v>
      </c>
      <c r="EB53" s="26">
        <f t="shared" si="67"/>
        <v>0.9356688085086956</v>
      </c>
      <c r="EC53" s="26">
        <f t="shared" si="68"/>
        <v>-4.9896788641456968E-4</v>
      </c>
      <c r="ED53" s="26">
        <f t="shared" si="69"/>
        <v>-0.94442777683492174</v>
      </c>
      <c r="EE53" s="26">
        <f t="shared" si="70"/>
        <v>0.93563944813258626</v>
      </c>
      <c r="EI53">
        <f t="shared" si="21"/>
        <v>953.1644864736777</v>
      </c>
      <c r="ES53">
        <f t="shared" si="109"/>
        <v>2.6276491799123352</v>
      </c>
      <c r="ET53">
        <f t="shared" si="71"/>
        <v>3.9208344970758952E-2</v>
      </c>
      <c r="EU53">
        <f t="shared" si="110"/>
        <v>1.0745019864949517</v>
      </c>
      <c r="EV53">
        <f t="shared" si="111"/>
        <v>1.4735228903955531E-2</v>
      </c>
    </row>
    <row r="54" spans="3:152">
      <c r="C54" s="6">
        <f t="shared" si="72"/>
        <v>1567.9845061017795</v>
      </c>
      <c r="D54">
        <f>Sheet2!D54</f>
        <v>381</v>
      </c>
      <c r="E54" s="6">
        <f t="shared" si="22"/>
        <v>1610.1174329179121</v>
      </c>
      <c r="F54" s="6">
        <f t="shared" si="23"/>
        <v>-1229.1174329179121</v>
      </c>
      <c r="G54" s="6">
        <f t="shared" si="115"/>
        <v>974.49225305088976</v>
      </c>
      <c r="I54" s="6">
        <f t="shared" si="1"/>
        <v>974.49225305088976</v>
      </c>
      <c r="M54">
        <f t="shared" si="24"/>
        <v>137.83755417853638</v>
      </c>
      <c r="O54">
        <f t="shared" si="25"/>
        <v>1.145023037388526</v>
      </c>
      <c r="P54">
        <f t="shared" si="26"/>
        <v>1.845413575422386E-2</v>
      </c>
      <c r="Q54">
        <f t="shared" si="27"/>
        <v>5725.1151869426294</v>
      </c>
      <c r="R54">
        <f t="shared" si="73"/>
        <v>32146.521774682864</v>
      </c>
      <c r="S54">
        <f t="shared" si="28"/>
        <v>10349.305008575342</v>
      </c>
      <c r="T54">
        <f t="shared" si="74"/>
        <v>0.87424713666531018</v>
      </c>
      <c r="U54">
        <f t="shared" si="2"/>
        <v>54.006116207951074</v>
      </c>
      <c r="V54">
        <f t="shared" si="112"/>
        <v>1.6400606249619312</v>
      </c>
      <c r="W54">
        <f t="shared" si="75"/>
        <v>48.598303279404938</v>
      </c>
      <c r="X54">
        <f t="shared" si="29"/>
        <v>55.646176832913007</v>
      </c>
      <c r="Y54">
        <f t="shared" si="3"/>
        <v>1.145023037388526</v>
      </c>
      <c r="Z54">
        <f t="shared" si="30"/>
        <v>48.598303279404938</v>
      </c>
      <c r="AE54">
        <f t="shared" si="113"/>
        <v>0.64004093925816763</v>
      </c>
      <c r="AF54">
        <f t="shared" si="114"/>
        <v>0.80242982008506614</v>
      </c>
      <c r="AG54">
        <f t="shared" si="31"/>
        <v>1.0578038015105715</v>
      </c>
      <c r="AH54">
        <f t="shared" si="4"/>
        <v>0</v>
      </c>
      <c r="AI54">
        <f t="shared" si="5"/>
        <v>1.0578038015105715</v>
      </c>
      <c r="AJ54">
        <f t="shared" si="76"/>
        <v>1.0578038015105715</v>
      </c>
      <c r="AK54">
        <f t="shared" si="6"/>
        <v>0</v>
      </c>
      <c r="AL54">
        <f t="shared" si="7"/>
        <v>30</v>
      </c>
      <c r="AM54">
        <f t="shared" si="77"/>
        <v>30</v>
      </c>
      <c r="AO54">
        <f t="shared" si="78"/>
        <v>1.4610078756385154</v>
      </c>
      <c r="AQ54">
        <f t="shared" si="32"/>
        <v>0.9344945088983887</v>
      </c>
      <c r="AS54">
        <f t="shared" si="8"/>
        <v>4.2635548996640331</v>
      </c>
      <c r="AT54">
        <f t="shared" si="8"/>
        <v>1.3726159982937758</v>
      </c>
      <c r="AU54">
        <f t="shared" si="79"/>
        <v>5.6361708979578093</v>
      </c>
      <c r="AV54">
        <f t="shared" si="33"/>
        <v>0.75646302726712467</v>
      </c>
      <c r="AW54">
        <f t="shared" si="80"/>
        <v>0.24353697273287533</v>
      </c>
      <c r="AX54">
        <f t="shared" si="9"/>
        <v>-20.066377458962442</v>
      </c>
      <c r="AY54">
        <f t="shared" si="81"/>
        <v>0.13</v>
      </c>
      <c r="AZ54">
        <f t="shared" si="82"/>
        <v>9.3218174814348291</v>
      </c>
      <c r="BA54">
        <f t="shared" si="83"/>
        <v>3.001081517491496</v>
      </c>
      <c r="BB54">
        <f t="shared" si="10"/>
        <v>51.280751334487846</v>
      </c>
      <c r="BC54">
        <f t="shared" si="84"/>
        <v>4.9150413626651672E-3</v>
      </c>
      <c r="BD54">
        <f t="shared" si="85"/>
        <v>2.0428119299586768E-3</v>
      </c>
      <c r="BE54">
        <f t="shared" si="86"/>
        <v>0.95162846783741883</v>
      </c>
      <c r="BF54">
        <f t="shared" si="87"/>
        <v>2.1466486123528634E-3</v>
      </c>
      <c r="BG54">
        <f t="shared" si="34"/>
        <v>3.573495209142237E-2</v>
      </c>
      <c r="BH54">
        <f t="shared" si="35"/>
        <v>126.21786902262188</v>
      </c>
      <c r="BI54">
        <f t="shared" si="88"/>
        <v>2.8312118060730082E-4</v>
      </c>
      <c r="BJ54">
        <f t="shared" si="89"/>
        <v>0.3812098254887572</v>
      </c>
      <c r="BK54">
        <f t="shared" si="90"/>
        <v>1.3685144030691287</v>
      </c>
      <c r="BL54">
        <f t="shared" si="91"/>
        <v>0.52778538101067585</v>
      </c>
      <c r="BM54">
        <f t="shared" si="36"/>
        <v>8.7248053603237912E-5</v>
      </c>
      <c r="BN54">
        <f t="shared" si="92"/>
        <v>1.0825149952449888</v>
      </c>
      <c r="BO54">
        <f t="shared" si="93"/>
        <v>0.99534900457257258</v>
      </c>
      <c r="BP54">
        <f t="shared" si="94"/>
        <v>1.0875732936607974</v>
      </c>
      <c r="BQ54">
        <f t="shared" si="37"/>
        <v>0.57400528517179961</v>
      </c>
      <c r="BR54">
        <f t="shared" si="38"/>
        <v>0.57400528517179961</v>
      </c>
      <c r="BS54">
        <f t="shared" si="39"/>
        <v>0.57400528517179961</v>
      </c>
      <c r="BT54">
        <f t="shared" si="11"/>
        <v>207.20153406226558</v>
      </c>
      <c r="BU54">
        <f t="shared" si="12"/>
        <v>3.6920544478612456</v>
      </c>
      <c r="BV54">
        <f t="shared" si="13"/>
        <v>1590103.9143921942</v>
      </c>
      <c r="BW54">
        <f t="shared" si="14"/>
        <v>0.17145630572725773</v>
      </c>
      <c r="BX54">
        <f t="shared" si="15"/>
        <v>612090.9808754886</v>
      </c>
      <c r="BY54">
        <f t="shared" si="95"/>
        <v>1.6187778227438283E-4</v>
      </c>
      <c r="BZ54">
        <f t="shared" si="96"/>
        <v>8.2425654970176634E-6</v>
      </c>
      <c r="CA54">
        <f t="shared" si="97"/>
        <v>-3.8821043715249584</v>
      </c>
      <c r="CB54">
        <f t="shared" si="98"/>
        <v>14.849901271234824</v>
      </c>
      <c r="CC54">
        <f t="shared" si="99"/>
        <v>4.534744966776613E-3</v>
      </c>
      <c r="CD54">
        <f t="shared" si="16"/>
        <v>29.041521013914888</v>
      </c>
      <c r="CE54" s="20">
        <f t="shared" si="17"/>
        <v>95938029952.021927</v>
      </c>
      <c r="CF54" s="33">
        <f t="shared" si="40"/>
        <v>0.21066463408066277</v>
      </c>
      <c r="CG54" s="33">
        <f t="shared" si="18"/>
        <v>42.132926816132553</v>
      </c>
      <c r="CH54">
        <f t="shared" si="100"/>
        <v>7400</v>
      </c>
      <c r="CI54" s="6">
        <f t="shared" si="116"/>
        <v>1610.1174329179121</v>
      </c>
      <c r="CJ54" s="20"/>
      <c r="CK54" s="20"/>
      <c r="CL54" s="20"/>
      <c r="CM54" s="20"/>
      <c r="CN54" s="20"/>
      <c r="CO54" s="20"/>
      <c r="CP54" s="20"/>
      <c r="CQ54" s="25">
        <f t="shared" si="20"/>
        <v>1.4610078756385154</v>
      </c>
      <c r="CR54" s="26">
        <v>0.8</v>
      </c>
      <c r="CS54" s="26">
        <f t="shared" si="101"/>
        <v>0.27119958691539947</v>
      </c>
      <c r="CT54" s="26">
        <f t="shared" si="41"/>
        <v>-9.5459906882959106E-2</v>
      </c>
      <c r="CU54" s="26">
        <f t="shared" si="102"/>
        <v>1.4594076722722248E-2</v>
      </c>
      <c r="CV54" s="26">
        <f t="shared" si="103"/>
        <v>-5.4078736878786057E-5</v>
      </c>
      <c r="CW54" s="26">
        <f t="shared" si="42"/>
        <v>7.9040597179979941E-3</v>
      </c>
      <c r="CX54" s="26">
        <f t="shared" si="43"/>
        <v>0.94835252437529649</v>
      </c>
      <c r="CY54" s="26">
        <f t="shared" si="44"/>
        <v>0.92668408356301846</v>
      </c>
      <c r="CZ54" s="26">
        <f t="shared" si="45"/>
        <v>0.12668408356301841</v>
      </c>
      <c r="DA54" s="26">
        <v>0.85</v>
      </c>
      <c r="DB54" s="26">
        <f t="shared" si="46"/>
        <v>0.25524667003802304</v>
      </c>
      <c r="DC54" s="26">
        <f t="shared" si="47"/>
        <v>-8.9844618242785043E-2</v>
      </c>
      <c r="DD54" s="26">
        <f t="shared" si="48"/>
        <v>1.2927625055421783E-2</v>
      </c>
      <c r="DE54" s="26">
        <f t="shared" si="49"/>
        <v>-3.9937589208920309E-5</v>
      </c>
      <c r="DF54" s="26">
        <f t="shared" si="50"/>
        <v>6.961259317956347E-3</v>
      </c>
      <c r="DG54" s="26">
        <f t="shared" si="104"/>
        <v>0.95411242180893263</v>
      </c>
      <c r="DH54" s="26">
        <f t="shared" si="105"/>
        <v>0.92976476838854105</v>
      </c>
      <c r="DI54" s="26">
        <f t="shared" si="106"/>
        <v>7.9764768388541074E-2</v>
      </c>
      <c r="DJ54" s="26">
        <f t="shared" si="107"/>
        <v>-0.93838630348954799</v>
      </c>
      <c r="DK54" s="26">
        <f t="shared" si="108"/>
        <v>0.93500205948437465</v>
      </c>
      <c r="DL54" s="26">
        <f t="shared" si="51"/>
        <v>0.85</v>
      </c>
      <c r="DM54" s="26">
        <f t="shared" si="52"/>
        <v>0.25524667003802304</v>
      </c>
      <c r="DN54" s="26">
        <f t="shared" si="53"/>
        <v>-8.9844618242785043E-2</v>
      </c>
      <c r="DO54" s="26">
        <f t="shared" si="54"/>
        <v>1.2927625055421783E-2</v>
      </c>
      <c r="DP54" s="26">
        <f t="shared" si="55"/>
        <v>-3.9937589208920309E-5</v>
      </c>
      <c r="DQ54" s="26">
        <f t="shared" si="56"/>
        <v>6.961259317956347E-3</v>
      </c>
      <c r="DR54" s="26">
        <f t="shared" si="57"/>
        <v>0.95411242180893263</v>
      </c>
      <c r="DS54" s="26">
        <f t="shared" si="58"/>
        <v>0.92976476838854105</v>
      </c>
      <c r="DT54" s="26">
        <f t="shared" si="59"/>
        <v>7.9764768388541074E-2</v>
      </c>
      <c r="DU54" s="26">
        <f t="shared" si="60"/>
        <v>0.93500205948437465</v>
      </c>
      <c r="DV54" s="26">
        <f t="shared" si="61"/>
        <v>0.23204191619852288</v>
      </c>
      <c r="DW54" s="26">
        <f t="shared" si="62"/>
        <v>-8.1676745769396361E-2</v>
      </c>
      <c r="DX54" s="26">
        <f t="shared" si="63"/>
        <v>1.068394058294223E-2</v>
      </c>
      <c r="DY54" s="26">
        <f t="shared" si="64"/>
        <v>-2.4797827624639143E-5</v>
      </c>
      <c r="DZ54" s="26">
        <f t="shared" si="65"/>
        <v>5.7082830587230427E-3</v>
      </c>
      <c r="EA54" s="26">
        <f t="shared" si="66"/>
        <v>0.9619227547293645</v>
      </c>
      <c r="EB54" s="26">
        <f t="shared" si="67"/>
        <v>0.9345229200057924</v>
      </c>
      <c r="EC54" s="26">
        <f t="shared" si="68"/>
        <v>-4.791394785822467E-4</v>
      </c>
      <c r="ED54" s="26">
        <f t="shared" si="69"/>
        <v>-0.94402310195641781</v>
      </c>
      <c r="EE54" s="26">
        <f t="shared" si="70"/>
        <v>0.9344945088983887</v>
      </c>
      <c r="EI54">
        <f t="shared" si="21"/>
        <v>974.49225305088976</v>
      </c>
      <c r="ES54">
        <f t="shared" si="109"/>
        <v>2.6897941248321726</v>
      </c>
      <c r="ET54">
        <f t="shared" si="71"/>
        <v>4.0135637874710112E-2</v>
      </c>
      <c r="EU54">
        <f t="shared" si="110"/>
        <v>1.0769154210302236</v>
      </c>
      <c r="EV54">
        <f t="shared" si="111"/>
        <v>1.4768325641578092E-2</v>
      </c>
    </row>
    <row r="55" spans="3:152">
      <c r="C55" s="6">
        <f t="shared" si="72"/>
        <v>1610.1174329179121</v>
      </c>
      <c r="D55">
        <f>Sheet2!D55</f>
        <v>382</v>
      </c>
      <c r="E55" s="6">
        <f t="shared" si="22"/>
        <v>1652.7410997452159</v>
      </c>
      <c r="F55" s="6">
        <f t="shared" si="23"/>
        <v>-1270.7410997452159</v>
      </c>
      <c r="G55" s="6">
        <f t="shared" si="115"/>
        <v>996.05871645895604</v>
      </c>
      <c r="I55" s="6">
        <f t="shared" si="1"/>
        <v>996.05871645895604</v>
      </c>
      <c r="M55">
        <f t="shared" si="24"/>
        <v>141.46592133822523</v>
      </c>
      <c r="O55">
        <f t="shared" si="25"/>
        <v>1.146752467626311</v>
      </c>
      <c r="P55">
        <f t="shared" si="26"/>
        <v>1.8032507894048335E-2</v>
      </c>
      <c r="Q55">
        <f t="shared" si="27"/>
        <v>5733.7623381315552</v>
      </c>
      <c r="R55">
        <f t="shared" si="73"/>
        <v>32195.075528608682</v>
      </c>
      <c r="S55">
        <f t="shared" si="28"/>
        <v>9785.7081512085824</v>
      </c>
      <c r="T55">
        <f t="shared" si="74"/>
        <v>0.87383246613277432</v>
      </c>
      <c r="U55">
        <f t="shared" si="2"/>
        <v>54.006116207951074</v>
      </c>
      <c r="V55">
        <f t="shared" si="112"/>
        <v>1.6824343780166466</v>
      </c>
      <c r="W55">
        <f t="shared" si="75"/>
        <v>48.561962723514966</v>
      </c>
      <c r="X55">
        <f t="shared" si="29"/>
        <v>55.688550585967718</v>
      </c>
      <c r="Y55">
        <f t="shared" si="3"/>
        <v>1.146752467626311</v>
      </c>
      <c r="Z55">
        <f t="shared" si="30"/>
        <v>48.561962723514966</v>
      </c>
      <c r="AE55">
        <f t="shared" si="113"/>
        <v>0.63506973217707297</v>
      </c>
      <c r="AF55">
        <f t="shared" si="114"/>
        <v>0.79903946303883211</v>
      </c>
      <c r="AG55">
        <f t="shared" si="31"/>
        <v>1.0473621506640776</v>
      </c>
      <c r="AH55">
        <f t="shared" si="4"/>
        <v>0</v>
      </c>
      <c r="AI55">
        <f t="shared" si="5"/>
        <v>1.0473621506640776</v>
      </c>
      <c r="AJ55">
        <f t="shared" si="76"/>
        <v>1.0473621506640776</v>
      </c>
      <c r="AK55">
        <f t="shared" si="6"/>
        <v>0</v>
      </c>
      <c r="AL55">
        <f t="shared" si="7"/>
        <v>30</v>
      </c>
      <c r="AM55">
        <f t="shared" si="77"/>
        <v>30</v>
      </c>
      <c r="AO55">
        <f t="shared" si="78"/>
        <v>1.4933414039864408</v>
      </c>
      <c r="AQ55">
        <f t="shared" si="32"/>
        <v>0.93335256014767087</v>
      </c>
      <c r="AS55">
        <f t="shared" si="8"/>
        <v>4.2699945262245196</v>
      </c>
      <c r="AT55">
        <f t="shared" si="8"/>
        <v>1.2978668182890596</v>
      </c>
      <c r="AU55">
        <f t="shared" si="79"/>
        <v>5.5678613445135792</v>
      </c>
      <c r="AV55">
        <f t="shared" si="33"/>
        <v>0.76690029834023388</v>
      </c>
      <c r="AW55">
        <f t="shared" si="80"/>
        <v>0.23309970165976612</v>
      </c>
      <c r="AX55">
        <f t="shared" si="9"/>
        <v>-19.557118599880184</v>
      </c>
      <c r="AY55">
        <f t="shared" si="81"/>
        <v>0.13</v>
      </c>
      <c r="AZ55">
        <f t="shared" si="82"/>
        <v>9.3341512770376074</v>
      </c>
      <c r="BA55">
        <f t="shared" si="83"/>
        <v>2.8371196133754886</v>
      </c>
      <c r="BB55">
        <f t="shared" si="10"/>
        <v>51.261574538210439</v>
      </c>
      <c r="BC55">
        <f t="shared" si="84"/>
        <v>4.8674348571303124E-3</v>
      </c>
      <c r="BD55">
        <f t="shared" si="85"/>
        <v>2.0415712571229551E-3</v>
      </c>
      <c r="BE55">
        <f t="shared" si="86"/>
        <v>0.95208851187780441</v>
      </c>
      <c r="BF55">
        <f t="shared" si="87"/>
        <v>2.1443082566938694E-3</v>
      </c>
      <c r="BG55">
        <f t="shared" si="34"/>
        <v>3.5743222272262433E-2</v>
      </c>
      <c r="BH55">
        <f t="shared" si="35"/>
        <v>122.15980244674269</v>
      </c>
      <c r="BI55">
        <f t="shared" si="88"/>
        <v>2.9259397572982491E-4</v>
      </c>
      <c r="BJ55">
        <f t="shared" si="89"/>
        <v>0.39582917354949071</v>
      </c>
      <c r="BK55">
        <f t="shared" si="90"/>
        <v>1.382845904559318</v>
      </c>
      <c r="BL55">
        <f t="shared" si="91"/>
        <v>0.53501629049407107</v>
      </c>
      <c r="BM55">
        <f t="shared" si="36"/>
        <v>8.2242621856766482E-5</v>
      </c>
      <c r="BN55">
        <f t="shared" si="92"/>
        <v>1.082863132670608</v>
      </c>
      <c r="BO55">
        <f t="shared" si="93"/>
        <v>0.99561520847572282</v>
      </c>
      <c r="BP55">
        <f t="shared" si="94"/>
        <v>1.0876321730043286</v>
      </c>
      <c r="BQ55">
        <f t="shared" si="37"/>
        <v>0.58190093062278159</v>
      </c>
      <c r="BR55">
        <f t="shared" si="38"/>
        <v>0.58190093062278159</v>
      </c>
      <c r="BS55">
        <f t="shared" si="39"/>
        <v>0.58190093062278159</v>
      </c>
      <c r="BT55">
        <f t="shared" si="11"/>
        <v>207.35931501212806</v>
      </c>
      <c r="BU55">
        <f t="shared" si="12"/>
        <v>3.572698789145949</v>
      </c>
      <c r="BV55">
        <f t="shared" si="13"/>
        <v>1590393.6349393977</v>
      </c>
      <c r="BW55">
        <f t="shared" si="14"/>
        <v>0.17648557352798031</v>
      </c>
      <c r="BX55">
        <f t="shared" si="15"/>
        <v>594756.71471446811</v>
      </c>
      <c r="BY55">
        <f t="shared" si="95"/>
        <v>1.6187778227438283E-4</v>
      </c>
      <c r="BZ55">
        <f t="shared" si="96"/>
        <v>8.4827962008333264E-6</v>
      </c>
      <c r="CA55">
        <f t="shared" si="97"/>
        <v>-3.8789010793543155</v>
      </c>
      <c r="CB55">
        <f t="shared" si="98"/>
        <v>14.841807306600968</v>
      </c>
      <c r="CC55">
        <f t="shared" si="99"/>
        <v>4.5396923526156438E-3</v>
      </c>
      <c r="CD55">
        <f t="shared" si="16"/>
        <v>29.409172195766061</v>
      </c>
      <c r="CE55" s="20">
        <f t="shared" si="17"/>
        <v>94876608901.649765</v>
      </c>
      <c r="CF55" s="33">
        <f t="shared" si="40"/>
        <v>0.21311833413651951</v>
      </c>
      <c r="CG55" s="33">
        <f t="shared" si="18"/>
        <v>42.6236668273039</v>
      </c>
      <c r="CH55">
        <f t="shared" si="100"/>
        <v>7600</v>
      </c>
      <c r="CI55" s="6">
        <f t="shared" si="116"/>
        <v>1652.7410997452159</v>
      </c>
      <c r="CJ55" s="20"/>
      <c r="CK55" s="20"/>
      <c r="CL55" s="20"/>
      <c r="CM55" s="20"/>
      <c r="CN55" s="20"/>
      <c r="CO55" s="20"/>
      <c r="CP55" s="20"/>
      <c r="CQ55" s="25">
        <f t="shared" si="20"/>
        <v>1.4933414039864408</v>
      </c>
      <c r="CR55" s="26">
        <v>0.8</v>
      </c>
      <c r="CS55" s="26">
        <f t="shared" si="101"/>
        <v>0.27720149811498307</v>
      </c>
      <c r="CT55" s="26">
        <f t="shared" si="41"/>
        <v>-9.7572527668073963E-2</v>
      </c>
      <c r="CU55" s="26">
        <f t="shared" si="102"/>
        <v>1.5247186895981172E-2</v>
      </c>
      <c r="CV55" s="26">
        <f t="shared" si="103"/>
        <v>-6.0333606442183431E-5</v>
      </c>
      <c r="CW55" s="26">
        <f t="shared" si="42"/>
        <v>8.276390049394412E-3</v>
      </c>
      <c r="CX55" s="26">
        <f t="shared" si="43"/>
        <v>0.94610462057446654</v>
      </c>
      <c r="CY55" s="26">
        <f t="shared" si="44"/>
        <v>0.92556532370175792</v>
      </c>
      <c r="CZ55" s="26">
        <f t="shared" si="45"/>
        <v>0.12556532370175788</v>
      </c>
      <c r="DA55" s="26">
        <v>0.85</v>
      </c>
      <c r="DB55" s="26">
        <f t="shared" si="46"/>
        <v>0.26089552763763113</v>
      </c>
      <c r="DC55" s="26">
        <f t="shared" si="47"/>
        <v>-9.18329672170108E-2</v>
      </c>
      <c r="DD55" s="26">
        <f t="shared" si="48"/>
        <v>1.3506158634502354E-2</v>
      </c>
      <c r="DE55" s="26">
        <f t="shared" si="49"/>
        <v>-4.4556861506981996E-5</v>
      </c>
      <c r="DF55" s="26">
        <f t="shared" si="50"/>
        <v>7.2873903176624783E-3</v>
      </c>
      <c r="DG55" s="26">
        <f t="shared" si="104"/>
        <v>0.95210883386128398</v>
      </c>
      <c r="DH55" s="26">
        <f t="shared" si="105"/>
        <v>0.92865613697624005</v>
      </c>
      <c r="DI55" s="26">
        <f t="shared" si="106"/>
        <v>7.8656136976240076E-2</v>
      </c>
      <c r="DJ55" s="26">
        <f t="shared" si="107"/>
        <v>-0.9381837345103573</v>
      </c>
      <c r="DK55" s="26">
        <f t="shared" si="108"/>
        <v>0.93383873444287657</v>
      </c>
      <c r="DL55" s="26">
        <f t="shared" si="51"/>
        <v>0.85</v>
      </c>
      <c r="DM55" s="26">
        <f t="shared" si="52"/>
        <v>0.26089552763763113</v>
      </c>
      <c r="DN55" s="26">
        <f t="shared" si="53"/>
        <v>-9.18329672170108E-2</v>
      </c>
      <c r="DO55" s="26">
        <f t="shared" si="54"/>
        <v>1.3506158634502354E-2</v>
      </c>
      <c r="DP55" s="26">
        <f t="shared" si="55"/>
        <v>-4.4556861506981996E-5</v>
      </c>
      <c r="DQ55" s="26">
        <f t="shared" si="56"/>
        <v>7.2873903176624783E-3</v>
      </c>
      <c r="DR55" s="26">
        <f t="shared" si="57"/>
        <v>0.95210883386128398</v>
      </c>
      <c r="DS55" s="26">
        <f t="shared" si="58"/>
        <v>0.92865613697624005</v>
      </c>
      <c r="DT55" s="26">
        <f t="shared" si="59"/>
        <v>7.8656136976240076E-2</v>
      </c>
      <c r="DU55" s="26">
        <f t="shared" si="60"/>
        <v>0.93383873444287657</v>
      </c>
      <c r="DV55" s="26">
        <f t="shared" si="61"/>
        <v>0.23747269235334095</v>
      </c>
      <c r="DW55" s="26">
        <f t="shared" si="62"/>
        <v>-8.3588331962935983E-2</v>
      </c>
      <c r="DX55" s="26">
        <f t="shared" si="63"/>
        <v>1.1189892900597184E-2</v>
      </c>
      <c r="DY55" s="26">
        <f t="shared" si="64"/>
        <v>-2.7838754508057659E-5</v>
      </c>
      <c r="DZ55" s="26">
        <f t="shared" si="65"/>
        <v>5.9891869317249E-3</v>
      </c>
      <c r="EA55" s="26">
        <f t="shared" si="66"/>
        <v>0.96015595498844886</v>
      </c>
      <c r="EB55" s="26">
        <f t="shared" si="67"/>
        <v>0.93337995319020384</v>
      </c>
      <c r="EC55" s="26">
        <f t="shared" si="68"/>
        <v>-4.5878125267273528E-4</v>
      </c>
      <c r="ED55" s="26">
        <f t="shared" si="69"/>
        <v>-0.94365592174840918</v>
      </c>
      <c r="EE55" s="26">
        <f t="shared" si="70"/>
        <v>0.93335256014767087</v>
      </c>
      <c r="EI55">
        <f t="shared" si="21"/>
        <v>996.05871645895604</v>
      </c>
      <c r="ES55">
        <f t="shared" si="109"/>
        <v>2.752746844900261</v>
      </c>
      <c r="ET55">
        <f t="shared" si="71"/>
        <v>4.1074983957949271E-2</v>
      </c>
      <c r="EU55">
        <f t="shared" si="110"/>
        <v>1.0793838051540363</v>
      </c>
      <c r="EV55">
        <f t="shared" si="111"/>
        <v>1.4802175932731036E-2</v>
      </c>
    </row>
    <row r="56" spans="3:152">
      <c r="C56" s="6">
        <f t="shared" si="72"/>
        <v>1652.7410997452159</v>
      </c>
      <c r="D56">
        <f>Sheet2!D56</f>
        <v>383</v>
      </c>
      <c r="E56" s="6">
        <f t="shared" si="22"/>
        <v>1695.870080791746</v>
      </c>
      <c r="F56" s="6">
        <f t="shared" si="23"/>
        <v>-1312.870080791746</v>
      </c>
      <c r="G56" s="6">
        <f t="shared" si="115"/>
        <v>1017.870549872608</v>
      </c>
      <c r="I56" s="6">
        <f t="shared" si="1"/>
        <v>1017.870549872608</v>
      </c>
      <c r="M56">
        <f t="shared" si="24"/>
        <v>145.15054271290279</v>
      </c>
      <c r="O56">
        <f t="shared" si="25"/>
        <v>1.1485087109555294</v>
      </c>
      <c r="P56">
        <f t="shared" si="26"/>
        <v>1.7624564614638773E-2</v>
      </c>
      <c r="Q56">
        <f t="shared" si="27"/>
        <v>5742.5435547776469</v>
      </c>
      <c r="R56">
        <f t="shared" si="73"/>
        <v>32244.382060076488</v>
      </c>
      <c r="S56">
        <f t="shared" si="28"/>
        <v>9239.630173831265</v>
      </c>
      <c r="T56">
        <f t="shared" si="74"/>
        <v>0.87341136654709683</v>
      </c>
      <c r="U56">
        <f t="shared" si="2"/>
        <v>54.006116207951074</v>
      </c>
      <c r="V56">
        <f t="shared" si="112"/>
        <v>1.7254231819152963</v>
      </c>
      <c r="W56">
        <f t="shared" si="75"/>
        <v>48.525134253008126</v>
      </c>
      <c r="X56">
        <f t="shared" si="29"/>
        <v>55.73153938986637</v>
      </c>
      <c r="Y56">
        <f t="shared" si="3"/>
        <v>1.1485087109555294</v>
      </c>
      <c r="Z56">
        <f t="shared" si="30"/>
        <v>48.525134253008126</v>
      </c>
      <c r="AE56">
        <f t="shared" si="113"/>
        <v>0.63013594368347925</v>
      </c>
      <c r="AF56">
        <f t="shared" si="114"/>
        <v>0.7956538481865032</v>
      </c>
      <c r="AG56">
        <f t="shared" si="31"/>
        <v>1.0370246860702492</v>
      </c>
      <c r="AH56">
        <f t="shared" si="4"/>
        <v>0</v>
      </c>
      <c r="AI56">
        <f t="shared" si="5"/>
        <v>1.0370246860702492</v>
      </c>
      <c r="AJ56">
        <f t="shared" si="76"/>
        <v>1.0370246860702492</v>
      </c>
      <c r="AK56">
        <f t="shared" si="6"/>
        <v>0</v>
      </c>
      <c r="AL56">
        <f t="shared" si="7"/>
        <v>30</v>
      </c>
      <c r="AM56">
        <f t="shared" si="77"/>
        <v>30</v>
      </c>
      <c r="AO56">
        <f t="shared" si="78"/>
        <v>1.5260428034072084</v>
      </c>
      <c r="AQ56">
        <f t="shared" si="32"/>
        <v>0.93221395113114092</v>
      </c>
      <c r="AS56">
        <f t="shared" si="8"/>
        <v>4.276533992773917</v>
      </c>
      <c r="AT56">
        <f t="shared" si="8"/>
        <v>1.2254411464740984</v>
      </c>
      <c r="AU56">
        <f t="shared" si="79"/>
        <v>5.5019751392480156</v>
      </c>
      <c r="AV56">
        <f t="shared" si="33"/>
        <v>0.77727250388092695</v>
      </c>
      <c r="AW56">
        <f t="shared" si="80"/>
        <v>0.22272749611907305</v>
      </c>
      <c r="AX56">
        <f t="shared" si="9"/>
        <v>-19.071809430053804</v>
      </c>
      <c r="AY56">
        <f t="shared" si="81"/>
        <v>0.13</v>
      </c>
      <c r="AZ56">
        <f t="shared" si="82"/>
        <v>9.3466735386282007</v>
      </c>
      <c r="BA56">
        <f t="shared" si="83"/>
        <v>2.6782900255789404</v>
      </c>
      <c r="BB56">
        <f t="shared" si="10"/>
        <v>51.242132949052859</v>
      </c>
      <c r="BC56">
        <f t="shared" si="84"/>
        <v>4.8203074417499242E-3</v>
      </c>
      <c r="BD56">
        <f t="shared" si="85"/>
        <v>2.040340430144629E-3</v>
      </c>
      <c r="BE56">
        <f t="shared" si="86"/>
        <v>0.9525440955352581</v>
      </c>
      <c r="BF56">
        <f t="shared" si="87"/>
        <v>2.1419905280060671E-3</v>
      </c>
      <c r="BG56">
        <f t="shared" si="34"/>
        <v>3.5752487934045903E-2</v>
      </c>
      <c r="BH56">
        <f t="shared" si="35"/>
        <v>118.13458354916051</v>
      </c>
      <c r="BI56">
        <f t="shared" si="88"/>
        <v>3.0264201100068099E-4</v>
      </c>
      <c r="BJ56">
        <f t="shared" si="89"/>
        <v>0.41147937518926969</v>
      </c>
      <c r="BK56">
        <f t="shared" si="90"/>
        <v>1.398189341141546</v>
      </c>
      <c r="BL56">
        <f t="shared" si="91"/>
        <v>0.54248913225306095</v>
      </c>
      <c r="BM56">
        <f t="shared" si="36"/>
        <v>7.7414764848182037E-5</v>
      </c>
      <c r="BN56">
        <f t="shared" si="92"/>
        <v>1.0831990301000194</v>
      </c>
      <c r="BO56">
        <f t="shared" si="93"/>
        <v>0.9958720403840513</v>
      </c>
      <c r="BP56">
        <f t="shared" si="94"/>
        <v>1.0876889662273188</v>
      </c>
      <c r="BQ56">
        <f t="shared" si="37"/>
        <v>0.59005944344988714</v>
      </c>
      <c r="BR56">
        <f t="shared" si="38"/>
        <v>0.59005944344988714</v>
      </c>
      <c r="BS56">
        <f t="shared" si="39"/>
        <v>0.59005944344988714</v>
      </c>
      <c r="BT56">
        <f t="shared" si="11"/>
        <v>207.5193861369072</v>
      </c>
      <c r="BU56">
        <f t="shared" si="12"/>
        <v>3.4514883300641497</v>
      </c>
      <c r="BV56">
        <f t="shared" si="13"/>
        <v>1590686.6381410491</v>
      </c>
      <c r="BW56">
        <f t="shared" si="14"/>
        <v>0.18183384341554271</v>
      </c>
      <c r="BX56">
        <f t="shared" si="15"/>
        <v>577369.51573633938</v>
      </c>
      <c r="BY56">
        <f t="shared" si="95"/>
        <v>1.6187778227438283E-4</v>
      </c>
      <c r="BZ56">
        <f t="shared" si="96"/>
        <v>8.7382514360247819E-6</v>
      </c>
      <c r="CA56">
        <f t="shared" si="97"/>
        <v>-3.8755305088487431</v>
      </c>
      <c r="CB56">
        <f t="shared" si="98"/>
        <v>14.833253776536832</v>
      </c>
      <c r="CC56">
        <f t="shared" si="99"/>
        <v>4.5449294491141995E-3</v>
      </c>
      <c r="CD56">
        <f t="shared" si="16"/>
        <v>29.787322441585196</v>
      </c>
      <c r="CE56" s="20">
        <f t="shared" si="17"/>
        <v>93814770190.363861</v>
      </c>
      <c r="CF56" s="33">
        <f t="shared" si="40"/>
        <v>0.21564490523265006</v>
      </c>
      <c r="CG56" s="33">
        <f t="shared" si="18"/>
        <v>43.128981046530015</v>
      </c>
      <c r="CH56">
        <f t="shared" si="100"/>
        <v>7800</v>
      </c>
      <c r="CI56" s="6">
        <f t="shared" si="116"/>
        <v>1695.870080791746</v>
      </c>
      <c r="CJ56" s="20"/>
      <c r="CK56" s="20"/>
      <c r="CL56" s="20"/>
      <c r="CM56" s="20"/>
      <c r="CN56" s="20"/>
      <c r="CO56" s="20"/>
      <c r="CP56" s="20"/>
      <c r="CQ56" s="25">
        <f t="shared" si="20"/>
        <v>1.5260428034072084</v>
      </c>
      <c r="CR56" s="26">
        <v>0.8</v>
      </c>
      <c r="CS56" s="26">
        <f t="shared" si="101"/>
        <v>0.28327169538246305</v>
      </c>
      <c r="CT56" s="26">
        <f t="shared" si="41"/>
        <v>-9.9709184557951885E-2</v>
      </c>
      <c r="CU56" s="26">
        <f t="shared" si="102"/>
        <v>1.5922268429711745E-2</v>
      </c>
      <c r="CV56" s="26">
        <f t="shared" si="103"/>
        <v>-6.7235297340714946E-5</v>
      </c>
      <c r="CW56" s="26">
        <f t="shared" si="42"/>
        <v>8.6629216557330031E-3</v>
      </c>
      <c r="CX56" s="26">
        <f t="shared" si="43"/>
        <v>0.94378669476470156</v>
      </c>
      <c r="CY56" s="26">
        <f t="shared" si="44"/>
        <v>0.92445626936557046</v>
      </c>
      <c r="CZ56" s="26">
        <f t="shared" si="45"/>
        <v>0.12445626936557042</v>
      </c>
      <c r="DA56" s="26">
        <v>0.85</v>
      </c>
      <c r="DB56" s="26">
        <f t="shared" si="46"/>
        <v>0.26660865447761234</v>
      </c>
      <c r="DC56" s="26">
        <f t="shared" si="47"/>
        <v>-9.3843938407484145E-2</v>
      </c>
      <c r="DD56" s="26">
        <f t="shared" si="48"/>
        <v>1.4104154733585497E-2</v>
      </c>
      <c r="DE56" s="26">
        <f t="shared" si="49"/>
        <v>-4.9653816647970595E-5</v>
      </c>
      <c r="DF56" s="26">
        <f t="shared" si="50"/>
        <v>7.6258075656348654E-3</v>
      </c>
      <c r="DG56" s="26">
        <f t="shared" si="104"/>
        <v>0.95004226498703193</v>
      </c>
      <c r="DH56" s="26">
        <f t="shared" si="105"/>
        <v>0.92755470963476039</v>
      </c>
      <c r="DI56" s="26">
        <f t="shared" si="106"/>
        <v>7.755470963476041E-2</v>
      </c>
      <c r="DJ56" s="26">
        <f t="shared" si="107"/>
        <v>-0.93803119461620132</v>
      </c>
      <c r="DK56" s="26">
        <f t="shared" si="108"/>
        <v>0.93267817752744586</v>
      </c>
      <c r="DL56" s="26">
        <f t="shared" si="51"/>
        <v>0.85</v>
      </c>
      <c r="DM56" s="26">
        <f t="shared" si="52"/>
        <v>0.26660865447761234</v>
      </c>
      <c r="DN56" s="26">
        <f t="shared" si="53"/>
        <v>-9.3843938407484145E-2</v>
      </c>
      <c r="DO56" s="26">
        <f t="shared" si="54"/>
        <v>1.4104154733585497E-2</v>
      </c>
      <c r="DP56" s="26">
        <f t="shared" si="55"/>
        <v>-4.9653816647970595E-5</v>
      </c>
      <c r="DQ56" s="26">
        <f t="shared" si="56"/>
        <v>7.6258075656348663E-3</v>
      </c>
      <c r="DR56" s="26">
        <f t="shared" si="57"/>
        <v>0.95004226498703193</v>
      </c>
      <c r="DS56" s="26">
        <f t="shared" si="58"/>
        <v>0.92755470963476039</v>
      </c>
      <c r="DT56" s="26">
        <f t="shared" si="59"/>
        <v>7.755470963476041E-2</v>
      </c>
      <c r="DU56" s="26">
        <f t="shared" si="60"/>
        <v>0.93267817752744586</v>
      </c>
      <c r="DV56" s="26">
        <f t="shared" si="61"/>
        <v>0.24297486717952274</v>
      </c>
      <c r="DW56" s="26">
        <f t="shared" si="62"/>
        <v>-8.5525049870714076E-2</v>
      </c>
      <c r="DX56" s="26">
        <f t="shared" si="63"/>
        <v>1.1714433314889996E-2</v>
      </c>
      <c r="DY56" s="26">
        <f t="shared" si="64"/>
        <v>-3.1216786038924258E-5</v>
      </c>
      <c r="DZ56" s="26">
        <f t="shared" si="65"/>
        <v>6.2814210531503493E-3</v>
      </c>
      <c r="EA56" s="26">
        <f t="shared" si="66"/>
        <v>0.95832767118558659</v>
      </c>
      <c r="EB56" s="26">
        <f t="shared" si="67"/>
        <v>0.93224025983981651</v>
      </c>
      <c r="EC56" s="26">
        <f t="shared" si="68"/>
        <v>-4.3791768762935224E-4</v>
      </c>
      <c r="ED56" s="26">
        <f t="shared" si="69"/>
        <v>-0.9433278484700427</v>
      </c>
      <c r="EE56" s="26">
        <f t="shared" si="70"/>
        <v>0.93221395113114092</v>
      </c>
      <c r="EI56">
        <f t="shared" si="21"/>
        <v>1017.870549872608</v>
      </c>
      <c r="ES56">
        <f t="shared" si="109"/>
        <v>2.8165272073611591</v>
      </c>
      <c r="ET56">
        <f t="shared" si="71"/>
        <v>4.2026679668641653E-2</v>
      </c>
      <c r="EU56">
        <f t="shared" si="110"/>
        <v>1.0819086911688534</v>
      </c>
      <c r="EV56">
        <f t="shared" si="111"/>
        <v>1.4836801064980523E-2</v>
      </c>
    </row>
    <row r="57" spans="3:152">
      <c r="C57" s="6">
        <f t="shared" si="72"/>
        <v>1695.870080791746</v>
      </c>
      <c r="D57">
        <f>Sheet2!D57</f>
        <v>384</v>
      </c>
      <c r="E57" s="6">
        <f t="shared" si="22"/>
        <v>1739.5203332885799</v>
      </c>
      <c r="F57" s="6">
        <f t="shared" si="23"/>
        <v>-1355.5203332885799</v>
      </c>
      <c r="G57" s="6">
        <f t="shared" si="115"/>
        <v>1039.9350403958729</v>
      </c>
      <c r="I57" s="6">
        <f t="shared" si="1"/>
        <v>1039.9350403958729</v>
      </c>
      <c r="M57">
        <f t="shared" si="24"/>
        <v>148.89289759625325</v>
      </c>
      <c r="O57">
        <f t="shared" si="25"/>
        <v>1.1502924724688888</v>
      </c>
      <c r="P57">
        <f t="shared" si="26"/>
        <v>1.7229619410831926E-2</v>
      </c>
      <c r="Q57">
        <f t="shared" si="27"/>
        <v>5751.462362344444</v>
      </c>
      <c r="R57">
        <f t="shared" si="73"/>
        <v>32294.461164564054</v>
      </c>
      <c r="S57">
        <f t="shared" si="28"/>
        <v>8710.1844707428318</v>
      </c>
      <c r="T57">
        <f t="shared" si="74"/>
        <v>0.87298366884614254</v>
      </c>
      <c r="U57">
        <f t="shared" si="2"/>
        <v>54.006116207951074</v>
      </c>
      <c r="V57">
        <f t="shared" si="112"/>
        <v>1.7690423355985452</v>
      </c>
      <c r="W57">
        <f t="shared" si="75"/>
        <v>48.487806256645861</v>
      </c>
      <c r="X57">
        <f t="shared" si="29"/>
        <v>55.775158543549622</v>
      </c>
      <c r="Y57">
        <f t="shared" si="3"/>
        <v>1.1502924724688888</v>
      </c>
      <c r="Z57">
        <f t="shared" si="30"/>
        <v>48.487806256645861</v>
      </c>
      <c r="AE57">
        <f t="shared" si="113"/>
        <v>0.62523853373583815</v>
      </c>
      <c r="AF57">
        <f t="shared" si="114"/>
        <v>0.79227258534502698</v>
      </c>
      <c r="AG57">
        <f t="shared" si="31"/>
        <v>1.0267888452735965</v>
      </c>
      <c r="AH57">
        <f t="shared" si="4"/>
        <v>0</v>
      </c>
      <c r="AI57">
        <f t="shared" si="5"/>
        <v>1.0267888452735965</v>
      </c>
      <c r="AJ57">
        <f t="shared" si="76"/>
        <v>1.0267888452735965</v>
      </c>
      <c r="AK57">
        <f t="shared" si="6"/>
        <v>0</v>
      </c>
      <c r="AL57">
        <f t="shared" si="7"/>
        <v>30</v>
      </c>
      <c r="AM57">
        <f t="shared" si="77"/>
        <v>30</v>
      </c>
      <c r="AO57">
        <f t="shared" si="78"/>
        <v>1.5591229990942621</v>
      </c>
      <c r="AQ57">
        <f t="shared" si="32"/>
        <v>0.93107903544008608</v>
      </c>
      <c r="AS57">
        <f t="shared" si="8"/>
        <v>4.2831759247628671</v>
      </c>
      <c r="AT57">
        <f t="shared" si="8"/>
        <v>1.1552213933906863</v>
      </c>
      <c r="AU57">
        <f t="shared" si="79"/>
        <v>5.4383973181535534</v>
      </c>
      <c r="AV57">
        <f t="shared" si="33"/>
        <v>0.78758054518478848</v>
      </c>
      <c r="AW57">
        <f t="shared" si="80"/>
        <v>0.21241945481521152</v>
      </c>
      <c r="AX57">
        <f t="shared" si="9"/>
        <v>-18.608980450572382</v>
      </c>
      <c r="AY57">
        <f t="shared" si="81"/>
        <v>0.13</v>
      </c>
      <c r="AZ57">
        <f t="shared" si="82"/>
        <v>9.3593891649430017</v>
      </c>
      <c r="BA57">
        <f t="shared" si="83"/>
        <v>2.5243339947587495</v>
      </c>
      <c r="BB57">
        <f t="shared" si="10"/>
        <v>51.222420132462823</v>
      </c>
      <c r="BC57">
        <f t="shared" si="84"/>
        <v>4.7736474127211929E-3</v>
      </c>
      <c r="BD57">
        <f t="shared" si="85"/>
        <v>2.0391192193903317E-3</v>
      </c>
      <c r="BE57">
        <f t="shared" si="86"/>
        <v>0.95299532670509168</v>
      </c>
      <c r="BF57">
        <f t="shared" si="87"/>
        <v>2.1396948780855306E-3</v>
      </c>
      <c r="BG57">
        <f t="shared" si="34"/>
        <v>3.5762757810263897E-2</v>
      </c>
      <c r="BH57">
        <f t="shared" si="35"/>
        <v>114.13694567538005</v>
      </c>
      <c r="BI57">
        <f t="shared" si="88"/>
        <v>3.1333200304814283E-4</v>
      </c>
      <c r="BJ57">
        <f t="shared" si="89"/>
        <v>0.4282911692967693</v>
      </c>
      <c r="BK57">
        <f t="shared" si="90"/>
        <v>1.4146731451044428</v>
      </c>
      <c r="BL57">
        <f t="shared" si="91"/>
        <v>0.55022650289870978</v>
      </c>
      <c r="BM57">
        <f t="shared" si="36"/>
        <v>7.2755418537189407E-5</v>
      </c>
      <c r="BN57">
        <f t="shared" si="92"/>
        <v>1.0835233064783307</v>
      </c>
      <c r="BO57">
        <f t="shared" si="93"/>
        <v>0.99611997488788917</v>
      </c>
      <c r="BP57">
        <f t="shared" si="94"/>
        <v>1.0877437796589497</v>
      </c>
      <c r="BQ57">
        <f t="shared" si="37"/>
        <v>0.59850545593156868</v>
      </c>
      <c r="BR57">
        <f t="shared" si="38"/>
        <v>0.59850545593156868</v>
      </c>
      <c r="BS57">
        <f t="shared" si="39"/>
        <v>0.59850545593156868</v>
      </c>
      <c r="BT57">
        <f t="shared" si="11"/>
        <v>207.68180440303186</v>
      </c>
      <c r="BU57">
        <f t="shared" si="12"/>
        <v>3.3283739158486232</v>
      </c>
      <c r="BV57">
        <f t="shared" si="13"/>
        <v>1590982.9828958279</v>
      </c>
      <c r="BW57">
        <f t="shared" si="14"/>
        <v>0.1875384949223762</v>
      </c>
      <c r="BX57">
        <f t="shared" si="15"/>
        <v>559911.05673844239</v>
      </c>
      <c r="BY57">
        <f t="shared" si="95"/>
        <v>1.6187778227438283E-4</v>
      </c>
      <c r="BZ57">
        <f t="shared" si="96"/>
        <v>9.0107168616904479E-6</v>
      </c>
      <c r="CA57">
        <f t="shared" si="97"/>
        <v>-3.8719750086462414</v>
      </c>
      <c r="CB57">
        <f t="shared" si="98"/>
        <v>14.824190477212966</v>
      </c>
      <c r="CC57">
        <f t="shared" si="99"/>
        <v>4.5504885584881985E-3</v>
      </c>
      <c r="CD57">
        <f t="shared" si="16"/>
        <v>30.17698530667284</v>
      </c>
      <c r="CE57" s="20">
        <f t="shared" si="17"/>
        <v>92751195881.355835</v>
      </c>
      <c r="CF57" s="33">
        <f t="shared" si="40"/>
        <v>0.21825126248416946</v>
      </c>
      <c r="CG57" s="33">
        <f t="shared" si="18"/>
        <v>43.650252496833893</v>
      </c>
      <c r="CH57">
        <f t="shared" si="100"/>
        <v>8000</v>
      </c>
      <c r="CI57" s="6">
        <f t="shared" si="116"/>
        <v>1739.5203332885799</v>
      </c>
      <c r="CJ57" s="20"/>
      <c r="CK57" s="20"/>
      <c r="CL57" s="20"/>
      <c r="CM57" s="20"/>
      <c r="CN57" s="20"/>
      <c r="CO57" s="20"/>
      <c r="CP57" s="20"/>
      <c r="CQ57" s="25">
        <f t="shared" si="20"/>
        <v>1.5591229990942621</v>
      </c>
      <c r="CR57" s="26">
        <v>0.8</v>
      </c>
      <c r="CS57" s="26">
        <f t="shared" si="101"/>
        <v>0.2894122067068724</v>
      </c>
      <c r="CT57" s="26">
        <f t="shared" si="41"/>
        <v>-0.10187059138717662</v>
      </c>
      <c r="CU57" s="26">
        <f t="shared" si="102"/>
        <v>1.6620047742622945E-2</v>
      </c>
      <c r="CV57" s="26">
        <f t="shared" si="103"/>
        <v>-7.4845491392371718E-5</v>
      </c>
      <c r="CW57" s="26">
        <f t="shared" si="42"/>
        <v>9.064239588911005E-3</v>
      </c>
      <c r="CX57" s="26">
        <f t="shared" si="43"/>
        <v>0.9413968033011918</v>
      </c>
      <c r="CY57" s="26">
        <f t="shared" si="44"/>
        <v>0.92335734802019565</v>
      </c>
      <c r="CZ57" s="26">
        <f t="shared" si="45"/>
        <v>0.1233573480201956</v>
      </c>
      <c r="DA57" s="26">
        <v>0.85</v>
      </c>
      <c r="DB57" s="26">
        <f t="shared" si="46"/>
        <v>0.27238795925352705</v>
      </c>
      <c r="DC57" s="26">
        <f t="shared" si="47"/>
        <v>-9.5878203658519193E-2</v>
      </c>
      <c r="DD57" s="26">
        <f t="shared" si="48"/>
        <v>1.4722256823915144E-2</v>
      </c>
      <c r="DE57" s="26">
        <f t="shared" si="49"/>
        <v>-5.5274007158641836E-5</v>
      </c>
      <c r="DF57" s="26">
        <f t="shared" si="50"/>
        <v>7.9770079217223663E-3</v>
      </c>
      <c r="DG57" s="26">
        <f t="shared" si="104"/>
        <v>0.94791092752381734</v>
      </c>
      <c r="DH57" s="26">
        <f t="shared" si="105"/>
        <v>0.92646082015049935</v>
      </c>
      <c r="DI57" s="26">
        <f t="shared" si="106"/>
        <v>7.6460820150499376E-2</v>
      </c>
      <c r="DJ57" s="26">
        <f t="shared" si="107"/>
        <v>-0.93793055739392572</v>
      </c>
      <c r="DK57" s="26">
        <f t="shared" si="108"/>
        <v>0.93152076883276791</v>
      </c>
      <c r="DL57" s="26">
        <f t="shared" si="51"/>
        <v>0.85</v>
      </c>
      <c r="DM57" s="26">
        <f t="shared" si="52"/>
        <v>0.27238795925352705</v>
      </c>
      <c r="DN57" s="26">
        <f t="shared" si="53"/>
        <v>-9.5878203658519193E-2</v>
      </c>
      <c r="DO57" s="26">
        <f t="shared" si="54"/>
        <v>1.4722256823915144E-2</v>
      </c>
      <c r="DP57" s="26">
        <f t="shared" si="55"/>
        <v>-5.5274007158641836E-5</v>
      </c>
      <c r="DQ57" s="26">
        <f t="shared" si="56"/>
        <v>7.9770079217223663E-3</v>
      </c>
      <c r="DR57" s="26">
        <f t="shared" si="57"/>
        <v>0.94791092752381734</v>
      </c>
      <c r="DS57" s="26">
        <f t="shared" si="58"/>
        <v>0.92646082015049935</v>
      </c>
      <c r="DT57" s="26">
        <f t="shared" si="59"/>
        <v>7.6460820150499376E-2</v>
      </c>
      <c r="DU57" s="26">
        <f t="shared" si="60"/>
        <v>0.93152076883276791</v>
      </c>
      <c r="DV57" s="26">
        <f t="shared" si="61"/>
        <v>0.24855029872883441</v>
      </c>
      <c r="DW57" s="26">
        <f t="shared" si="62"/>
        <v>-8.7487553510867608E-2</v>
      </c>
      <c r="DX57" s="26">
        <f t="shared" si="63"/>
        <v>1.2258212806567409E-2</v>
      </c>
      <c r="DY57" s="26">
        <f t="shared" si="64"/>
        <v>-3.4966556727051507E-5</v>
      </c>
      <c r="DZ57" s="26">
        <f t="shared" si="65"/>
        <v>6.5854593894498258E-3</v>
      </c>
      <c r="EA57" s="26">
        <f t="shared" si="66"/>
        <v>0.95643600476530088</v>
      </c>
      <c r="EB57" s="26">
        <f t="shared" si="67"/>
        <v>0.93110419632041641</v>
      </c>
      <c r="EC57" s="26">
        <f t="shared" si="68"/>
        <v>-4.165725123514985E-4</v>
      </c>
      <c r="ED57" s="26">
        <f t="shared" si="69"/>
        <v>-0.94304057436648447</v>
      </c>
      <c r="EE57" s="26">
        <f t="shared" si="70"/>
        <v>0.93107903544008608</v>
      </c>
      <c r="EI57">
        <f t="shared" si="21"/>
        <v>1039.9350403958729</v>
      </c>
      <c r="ES57">
        <f t="shared" si="109"/>
        <v>2.8811567504645361</v>
      </c>
      <c r="ET57">
        <f t="shared" si="71"/>
        <v>4.2991046388777515E-2</v>
      </c>
      <c r="EU57">
        <f t="shared" si="110"/>
        <v>1.0844917391577018</v>
      </c>
      <c r="EV57">
        <f t="shared" si="111"/>
        <v>1.487222380394608E-2</v>
      </c>
    </row>
    <row r="58" spans="3:152">
      <c r="C58" s="6"/>
      <c r="E58" s="6"/>
      <c r="F58" s="6"/>
      <c r="G58" s="6"/>
      <c r="I58" s="6"/>
      <c r="CE58" s="20"/>
      <c r="CF58" s="33"/>
      <c r="CG58" s="33"/>
      <c r="CI58" s="6"/>
      <c r="CJ58" s="20"/>
      <c r="CK58" s="20"/>
      <c r="CL58" s="20"/>
      <c r="CM58" s="20"/>
      <c r="CN58" s="20"/>
      <c r="CO58" s="20"/>
      <c r="CP58" s="20"/>
      <c r="CQ58" s="25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</row>
    <row r="59" spans="3:152">
      <c r="C59" s="6"/>
      <c r="E59" s="6"/>
      <c r="F59" s="6"/>
      <c r="G59" s="6"/>
      <c r="I59" s="6"/>
      <c r="CE59" s="20"/>
      <c r="CF59" s="33"/>
      <c r="CG59" s="33"/>
      <c r="CI59" s="6"/>
      <c r="CJ59" s="20"/>
      <c r="CK59" s="20"/>
      <c r="CL59" s="20"/>
      <c r="CM59" s="20"/>
      <c r="CN59" s="20"/>
      <c r="CO59" s="20"/>
      <c r="CP59" s="20"/>
      <c r="CQ59" s="25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</row>
    <row r="60" spans="3:152">
      <c r="C60" s="6"/>
      <c r="E60" s="6"/>
      <c r="F60" s="6"/>
      <c r="G60" s="6"/>
      <c r="I60" s="6"/>
      <c r="CE60" s="20"/>
      <c r="CF60" s="33"/>
      <c r="CG60" s="33"/>
      <c r="CI60" s="6"/>
      <c r="CJ60" s="20"/>
      <c r="CK60" s="20"/>
      <c r="CL60" s="20"/>
      <c r="CM60" s="20"/>
      <c r="CN60" s="20"/>
      <c r="CO60" s="20"/>
      <c r="CP60" s="20"/>
      <c r="CQ60" s="25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</row>
    <row r="61" spans="3:152">
      <c r="C61" s="6"/>
      <c r="E61" s="6"/>
      <c r="F61" s="6"/>
      <c r="G61" s="6"/>
      <c r="I61" s="6"/>
      <c r="CE61" s="20"/>
      <c r="CF61" s="33"/>
      <c r="CG61" s="33"/>
      <c r="CI61" s="6"/>
      <c r="CJ61" s="20"/>
      <c r="CK61" s="20"/>
      <c r="CL61" s="20"/>
      <c r="CM61" s="20"/>
      <c r="CN61" s="20"/>
      <c r="CO61" s="20"/>
      <c r="CP61" s="20"/>
      <c r="CQ61" s="25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</row>
    <row r="62" spans="3:152">
      <c r="C62" s="6"/>
      <c r="E62" s="6"/>
      <c r="F62" s="6"/>
      <c r="G62" s="6"/>
      <c r="I62" s="6"/>
      <c r="CE62" s="20"/>
      <c r="CF62" s="33"/>
      <c r="CG62" s="33"/>
      <c r="CI62" s="6"/>
      <c r="CJ62" s="20"/>
      <c r="CK62" s="20"/>
      <c r="CL62" s="20"/>
      <c r="CM62" s="20"/>
      <c r="CN62" s="20"/>
      <c r="CO62" s="20"/>
      <c r="CP62" s="20"/>
      <c r="CQ62" s="25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</row>
    <row r="63" spans="3:152">
      <c r="C63" s="6"/>
      <c r="E63" s="6"/>
      <c r="F63" s="6"/>
      <c r="G63" s="6"/>
      <c r="I63" s="6"/>
      <c r="CE63" s="20"/>
      <c r="CF63" s="33"/>
      <c r="CG63" s="33"/>
      <c r="CI63" s="6"/>
      <c r="CJ63" s="20"/>
      <c r="CK63" s="20"/>
      <c r="CL63" s="20"/>
      <c r="CM63" s="20"/>
      <c r="CN63" s="20"/>
      <c r="CO63" s="20"/>
      <c r="CP63" s="20"/>
      <c r="CQ63" s="25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</row>
    <row r="64" spans="3:152">
      <c r="C64" s="6"/>
      <c r="E64" s="6"/>
      <c r="F64" s="6"/>
      <c r="G64" s="6"/>
      <c r="I64" s="6"/>
      <c r="CE64" s="20"/>
      <c r="CF64" s="33"/>
      <c r="CG64" s="33"/>
      <c r="CI64" s="6"/>
      <c r="CJ64" s="20"/>
      <c r="CK64" s="20"/>
      <c r="CL64" s="20"/>
      <c r="CM64" s="20"/>
      <c r="CN64" s="20"/>
      <c r="CO64" s="20"/>
      <c r="CP64" s="20"/>
      <c r="CQ64" s="25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</row>
    <row r="65" spans="3:135">
      <c r="C65" s="6"/>
      <c r="E65" s="6"/>
      <c r="F65" s="6"/>
      <c r="G65" s="6"/>
      <c r="I65" s="6"/>
      <c r="CE65" s="20"/>
      <c r="CF65" s="33"/>
      <c r="CG65" s="33"/>
      <c r="CI65" s="6"/>
      <c r="CJ65" s="20"/>
      <c r="CK65" s="20"/>
      <c r="CL65" s="20"/>
      <c r="CM65" s="20"/>
      <c r="CN65" s="20"/>
      <c r="CO65" s="20"/>
      <c r="CP65" s="20"/>
      <c r="CQ65" s="25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</row>
    <row r="66" spans="3:135">
      <c r="C66" s="6"/>
      <c r="E66" s="6"/>
      <c r="F66" s="6"/>
      <c r="G66" s="6"/>
      <c r="I66" s="6"/>
      <c r="CE66" s="20"/>
      <c r="CF66" s="33"/>
      <c r="CG66" s="33"/>
      <c r="CI66" s="6"/>
      <c r="CJ66" s="20"/>
      <c r="CK66" s="20"/>
      <c r="CL66" s="20"/>
      <c r="CM66" s="20"/>
      <c r="CN66" s="20"/>
      <c r="CO66" s="20"/>
      <c r="CP66" s="20"/>
      <c r="CQ66" s="25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</row>
    <row r="67" spans="3:135">
      <c r="C67" s="6"/>
      <c r="E67" s="6"/>
      <c r="F67" s="6"/>
      <c r="G67" s="6"/>
      <c r="I67" s="6"/>
      <c r="CE67" s="20"/>
      <c r="CF67" s="33"/>
      <c r="CG67" s="33"/>
      <c r="CI67" s="6"/>
      <c r="CJ67" s="20"/>
      <c r="CK67" s="20"/>
      <c r="CL67" s="20"/>
      <c r="CM67" s="20"/>
      <c r="CN67" s="20"/>
      <c r="CO67" s="20"/>
      <c r="CP67" s="20"/>
      <c r="CQ67" s="25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</row>
    <row r="68" spans="3:135">
      <c r="C68" s="6"/>
      <c r="E68" s="6"/>
      <c r="F68" s="6"/>
      <c r="G68" s="6"/>
      <c r="I68" s="6"/>
      <c r="CE68" s="20"/>
      <c r="CF68" s="33"/>
      <c r="CG68" s="33"/>
      <c r="CI68" s="6"/>
      <c r="CJ68" s="20"/>
      <c r="CK68" s="20"/>
      <c r="CL68" s="20"/>
      <c r="CM68" s="20"/>
      <c r="CN68" s="20"/>
      <c r="CO68" s="20"/>
      <c r="CP68" s="20"/>
      <c r="CQ68" s="25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84C9-751D-406E-B729-AB19DE1F4FC3}">
  <dimension ref="C3:FF68"/>
  <sheetViews>
    <sheetView zoomScale="84" workbookViewId="0">
      <selection activeCell="P14" sqref="P14"/>
    </sheetView>
  </sheetViews>
  <sheetFormatPr defaultRowHeight="14.4"/>
  <cols>
    <col min="3" max="3" width="9" bestFit="1" customWidth="1"/>
    <col min="4" max="4" width="9.21875" bestFit="1" customWidth="1"/>
    <col min="5" max="6" width="9" bestFit="1" customWidth="1"/>
    <col min="7" max="7" width="10.77734375" customWidth="1"/>
    <col min="8" max="11" width="9" bestFit="1" customWidth="1"/>
    <col min="13" max="36" width="9" bestFit="1" customWidth="1"/>
  </cols>
  <sheetData>
    <row r="3" spans="16:161" ht="15.6">
      <c r="Q3" s="2" t="s">
        <v>0</v>
      </c>
      <c r="R3" s="2">
        <f>Sheet3!N3</f>
        <v>5000</v>
      </c>
      <c r="S3" s="2" t="s">
        <v>1</v>
      </c>
      <c r="U3" s="47" t="s">
        <v>176</v>
      </c>
      <c r="V3" s="2">
        <f>Sheet3!R3</f>
        <v>0</v>
      </c>
      <c r="W3" s="47" t="s">
        <v>177</v>
      </c>
      <c r="EE3" s="39"/>
    </row>
    <row r="4" spans="16:161" ht="15.6">
      <c r="Q4" s="2" t="s">
        <v>4</v>
      </c>
      <c r="R4" s="2">
        <f>Sheet3!N4</f>
        <v>0</v>
      </c>
      <c r="S4" s="2" t="s">
        <v>5</v>
      </c>
      <c r="U4" s="3" t="s">
        <v>2</v>
      </c>
      <c r="V4" s="2">
        <f>Sheet3!R4</f>
        <v>30</v>
      </c>
      <c r="W4" s="2" t="s">
        <v>3</v>
      </c>
      <c r="EE4" s="39"/>
    </row>
    <row r="5" spans="16:161" ht="15.6">
      <c r="Q5" s="2" t="s">
        <v>7</v>
      </c>
      <c r="R5" s="2">
        <f>Sheet3!N5</f>
        <v>250</v>
      </c>
      <c r="S5" s="2" t="s">
        <v>8</v>
      </c>
      <c r="U5" s="3" t="s">
        <v>6</v>
      </c>
      <c r="V5" s="2">
        <f>Sheet3!R5</f>
        <v>1.0740000000000001</v>
      </c>
      <c r="W5" s="2"/>
      <c r="EE5" s="39"/>
    </row>
    <row r="6" spans="16:161" ht="15.6">
      <c r="Q6" s="3" t="s">
        <v>11</v>
      </c>
      <c r="R6" s="2">
        <f>Sheet3!N6</f>
        <v>0.71</v>
      </c>
      <c r="S6" s="2"/>
      <c r="U6" s="3" t="s">
        <v>9</v>
      </c>
      <c r="V6" s="2">
        <f>Sheet3!R6</f>
        <v>67.017600000000002</v>
      </c>
      <c r="W6" s="2" t="s">
        <v>10</v>
      </c>
      <c r="EE6" s="39"/>
    </row>
    <row r="7" spans="16:161" ht="15.6">
      <c r="Q7" s="2" t="s">
        <v>14</v>
      </c>
      <c r="R7" s="2">
        <f>Sheet3!N7</f>
        <v>100</v>
      </c>
      <c r="S7" s="2" t="s">
        <v>15</v>
      </c>
      <c r="U7" s="3" t="s">
        <v>12</v>
      </c>
      <c r="V7" s="2">
        <f>Sheet3!R7</f>
        <v>1</v>
      </c>
      <c r="W7" s="2" t="s">
        <v>13</v>
      </c>
      <c r="EE7" s="39"/>
    </row>
    <row r="8" spans="16:161" ht="15.6">
      <c r="Q8" s="3" t="s">
        <v>17</v>
      </c>
      <c r="R8" s="2">
        <f>Sheet3!N8</f>
        <v>0.71</v>
      </c>
      <c r="S8" s="2"/>
      <c r="U8" s="3" t="s">
        <v>16</v>
      </c>
      <c r="V8" s="2">
        <f>Sheet3!R8</f>
        <v>72</v>
      </c>
      <c r="W8" s="2" t="s">
        <v>3</v>
      </c>
      <c r="EE8" s="39"/>
    </row>
    <row r="9" spans="16:161" ht="16.8">
      <c r="Q9" s="31" t="s">
        <v>150</v>
      </c>
      <c r="R9" s="2">
        <f>Sheet3!N9</f>
        <v>32</v>
      </c>
      <c r="S9" s="2" t="s">
        <v>20</v>
      </c>
      <c r="U9" s="3" t="s">
        <v>18</v>
      </c>
      <c r="V9" s="2">
        <f>Sheet3!R9</f>
        <v>0.33333333333333331</v>
      </c>
      <c r="W9" s="2" t="s">
        <v>19</v>
      </c>
      <c r="EE9" s="39"/>
    </row>
    <row r="10" spans="16:161" ht="16.2">
      <c r="Q10" s="3" t="s">
        <v>23</v>
      </c>
      <c r="R10" s="2">
        <f>Sheet3!N10</f>
        <v>250</v>
      </c>
      <c r="S10" s="2" t="s">
        <v>8</v>
      </c>
      <c r="U10" s="2" t="s">
        <v>21</v>
      </c>
      <c r="V10" s="2">
        <f>Sheet3!R10</f>
        <v>8.7266666666666659E-2</v>
      </c>
      <c r="W10" s="2" t="s">
        <v>22</v>
      </c>
      <c r="EE10" s="39"/>
    </row>
    <row r="11" spans="16:161" ht="15.6">
      <c r="Q11" s="36" t="s">
        <v>153</v>
      </c>
      <c r="R11" s="2">
        <f>Sheet3!N11</f>
        <v>5000</v>
      </c>
      <c r="S11" s="36" t="s">
        <v>1</v>
      </c>
      <c r="EE11" s="39"/>
    </row>
    <row r="12" spans="16:161" ht="15.6">
      <c r="Q12" s="36" t="s">
        <v>152</v>
      </c>
      <c r="R12" s="2">
        <f>Sheet3!N12</f>
        <v>1250000</v>
      </c>
      <c r="S12" s="36" t="s">
        <v>154</v>
      </c>
      <c r="Y12" s="2" t="s">
        <v>24</v>
      </c>
      <c r="Z12" s="3" t="s">
        <v>25</v>
      </c>
      <c r="AA12" s="2" t="s">
        <v>26</v>
      </c>
      <c r="CV12" s="21" t="s">
        <v>27</v>
      </c>
      <c r="CW12" s="21">
        <v>0.32650000000000001</v>
      </c>
      <c r="CX12" s="21" t="s">
        <v>28</v>
      </c>
      <c r="CY12" s="21">
        <v>-1.07</v>
      </c>
      <c r="CZ12" s="21" t="s">
        <v>29</v>
      </c>
      <c r="DA12" s="21">
        <f>-0.5339</f>
        <v>-0.53390000000000004</v>
      </c>
      <c r="DB12" s="21" t="s">
        <v>30</v>
      </c>
      <c r="DC12" s="21">
        <f>0.01569</f>
        <v>1.5689999999999999E-2</v>
      </c>
      <c r="DD12" s="21" t="s">
        <v>31</v>
      </c>
      <c r="DE12" s="21">
        <f>-0.05165</f>
        <v>-5.1650000000000001E-2</v>
      </c>
      <c r="DF12" s="21" t="s">
        <v>32</v>
      </c>
      <c r="DG12" s="21">
        <v>0.54749999999999999</v>
      </c>
      <c r="DH12" s="21" t="s">
        <v>33</v>
      </c>
      <c r="DI12" s="21">
        <v>-0.73609999999999998</v>
      </c>
      <c r="EE12" s="39"/>
    </row>
    <row r="13" spans="16:161">
      <c r="Y13" s="2">
        <v>1400</v>
      </c>
      <c r="Z13" s="2">
        <f>Sheet1!X13</f>
        <v>0.73</v>
      </c>
      <c r="AA13" s="2">
        <f>SLOPE(Z13:Z14,Y13:Y14)</f>
        <v>-1.1428571428571431E-4</v>
      </c>
      <c r="CV13" s="21" t="s">
        <v>34</v>
      </c>
      <c r="CW13" s="21">
        <f>0.1844</f>
        <v>0.18440000000000001</v>
      </c>
      <c r="CX13" s="21" t="s">
        <v>35</v>
      </c>
      <c r="CY13" s="21">
        <f>0.1056</f>
        <v>0.1056</v>
      </c>
      <c r="CZ13" s="21" t="s">
        <v>36</v>
      </c>
      <c r="DA13" s="21">
        <f>0.6134</f>
        <v>0.61339999999999995</v>
      </c>
      <c r="DB13" s="21" t="s">
        <v>37</v>
      </c>
      <c r="DC13" s="21">
        <v>0.72099999999999997</v>
      </c>
      <c r="DD13" s="27"/>
      <c r="DE13" s="27"/>
      <c r="DF13" s="27"/>
      <c r="DG13" s="27"/>
      <c r="DH13" s="27"/>
      <c r="DI13" s="27"/>
      <c r="EE13" s="39"/>
    </row>
    <row r="14" spans="16:161" ht="23.4">
      <c r="Y14" s="2">
        <v>0</v>
      </c>
      <c r="Z14" s="2">
        <f>Sheet1!X14</f>
        <v>0.89</v>
      </c>
      <c r="AA14" s="2"/>
      <c r="AS14" s="13" t="s">
        <v>38</v>
      </c>
      <c r="BY14" s="16"/>
      <c r="CJ14" s="18" t="s">
        <v>39</v>
      </c>
      <c r="CK14" s="19">
        <f>Sheet3!CG14</f>
        <v>200</v>
      </c>
      <c r="CL14" s="19" t="s">
        <v>19</v>
      </c>
      <c r="CP14" s="13" t="s">
        <v>40</v>
      </c>
      <c r="EE14" s="39"/>
      <c r="EK14" s="13" t="s">
        <v>41</v>
      </c>
    </row>
    <row r="15" spans="16:161">
      <c r="CC15" s="17" t="s">
        <v>42</v>
      </c>
      <c r="CD15" s="2">
        <v>5.9999999999999995E-4</v>
      </c>
      <c r="CE15" s="2" t="s">
        <v>43</v>
      </c>
      <c r="EE15" s="39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39"/>
      <c r="FB16" s="35" t="s">
        <v>156</v>
      </c>
      <c r="FE16" s="35" t="s">
        <v>155</v>
      </c>
    </row>
    <row r="17" spans="3:162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40" t="s">
        <v>167</v>
      </c>
      <c r="H17" s="40" t="s">
        <v>168</v>
      </c>
      <c r="I17" s="40" t="s">
        <v>137</v>
      </c>
      <c r="J17" s="40" t="s">
        <v>166</v>
      </c>
      <c r="K17" s="1" t="s">
        <v>158</v>
      </c>
      <c r="M17" s="4" t="s">
        <v>159</v>
      </c>
      <c r="N17" s="4" t="s">
        <v>51</v>
      </c>
      <c r="O17" s="32" t="s">
        <v>151</v>
      </c>
      <c r="P17" s="5" t="s">
        <v>52</v>
      </c>
      <c r="Q17" s="4" t="s">
        <v>53</v>
      </c>
      <c r="R17" s="5" t="s">
        <v>54</v>
      </c>
      <c r="S17" s="4" t="s">
        <v>55</v>
      </c>
      <c r="T17" s="4" t="s">
        <v>56</v>
      </c>
      <c r="U17" s="4" t="s">
        <v>57</v>
      </c>
      <c r="V17" s="4" t="s">
        <v>58</v>
      </c>
      <c r="W17" s="4" t="s">
        <v>59</v>
      </c>
      <c r="X17" s="8" t="s">
        <v>60</v>
      </c>
      <c r="Y17" s="4" t="s">
        <v>61</v>
      </c>
      <c r="Z17" s="9" t="s">
        <v>62</v>
      </c>
      <c r="AA17" s="9" t="s">
        <v>63</v>
      </c>
      <c r="AB17" s="9" t="s">
        <v>64</v>
      </c>
      <c r="AC17" s="4" t="s">
        <v>65</v>
      </c>
      <c r="AD17" s="4" t="s">
        <v>66</v>
      </c>
      <c r="AE17" s="5" t="s">
        <v>67</v>
      </c>
      <c r="AF17" s="5" t="s">
        <v>68</v>
      </c>
      <c r="AG17" s="5" t="s">
        <v>52</v>
      </c>
      <c r="AH17" s="10" t="s">
        <v>69</v>
      </c>
      <c r="AI17" s="5" t="s">
        <v>70</v>
      </c>
      <c r="AJ17" s="5" t="s">
        <v>71</v>
      </c>
      <c r="AK17" s="11" t="s">
        <v>72</v>
      </c>
      <c r="AL17" s="5" t="s">
        <v>73</v>
      </c>
      <c r="AM17" s="5" t="s">
        <v>74</v>
      </c>
      <c r="AN17" s="12" t="s">
        <v>75</v>
      </c>
      <c r="AO17" s="5" t="s">
        <v>76</v>
      </c>
      <c r="AP17" s="5" t="s">
        <v>77</v>
      </c>
      <c r="AQ17" s="11" t="s">
        <v>78</v>
      </c>
      <c r="AS17" s="5" t="s">
        <v>79</v>
      </c>
      <c r="AT17" s="5" t="s">
        <v>80</v>
      </c>
      <c r="AU17" s="5" t="s">
        <v>81</v>
      </c>
      <c r="AW17" s="4" t="s">
        <v>82</v>
      </c>
      <c r="AX17" s="4" t="s">
        <v>83</v>
      </c>
      <c r="AY17" s="4" t="s">
        <v>84</v>
      </c>
      <c r="AZ17" s="10" t="s">
        <v>85</v>
      </c>
      <c r="BA17" s="10" t="s">
        <v>86</v>
      </c>
      <c r="BB17" s="5" t="s">
        <v>87</v>
      </c>
      <c r="BC17" s="5" t="s">
        <v>88</v>
      </c>
      <c r="BD17" s="5" t="s">
        <v>89</v>
      </c>
      <c r="BE17" s="5" t="s">
        <v>90</v>
      </c>
      <c r="BF17" s="5" t="s">
        <v>91</v>
      </c>
      <c r="BG17" s="5" t="s">
        <v>92</v>
      </c>
      <c r="BH17" s="5" t="s">
        <v>93</v>
      </c>
      <c r="BI17" s="5" t="s">
        <v>94</v>
      </c>
      <c r="BJ17" s="5" t="s">
        <v>95</v>
      </c>
      <c r="BK17" s="5" t="s">
        <v>96</v>
      </c>
      <c r="BL17" s="5" t="s">
        <v>97</v>
      </c>
      <c r="BM17" s="5" t="s">
        <v>98</v>
      </c>
      <c r="BN17" s="14" t="s">
        <v>99</v>
      </c>
      <c r="BO17" s="14" t="s">
        <v>100</v>
      </c>
      <c r="BP17" s="14" t="s">
        <v>101</v>
      </c>
      <c r="BQ17" s="5" t="s">
        <v>68</v>
      </c>
      <c r="BR17" s="15" t="s">
        <v>102</v>
      </c>
      <c r="BS17" s="15" t="s">
        <v>103</v>
      </c>
      <c r="BT17" s="15" t="s">
        <v>104</v>
      </c>
      <c r="BU17" s="5" t="s">
        <v>105</v>
      </c>
      <c r="BV17" s="5" t="s">
        <v>105</v>
      </c>
      <c r="BW17" s="5" t="s">
        <v>105</v>
      </c>
      <c r="BX17" s="5" t="s">
        <v>106</v>
      </c>
      <c r="BY17" s="5" t="s">
        <v>107</v>
      </c>
      <c r="BZ17" s="4" t="s">
        <v>108</v>
      </c>
      <c r="CA17" s="10" t="s">
        <v>109</v>
      </c>
      <c r="CB17" s="5" t="s">
        <v>110</v>
      </c>
      <c r="CC17" s="5" t="s">
        <v>111</v>
      </c>
      <c r="CD17" s="5" t="s">
        <v>112</v>
      </c>
      <c r="CE17" s="5" t="s">
        <v>113</v>
      </c>
      <c r="CF17" s="5" t="s">
        <v>114</v>
      </c>
      <c r="CG17" s="5" t="s">
        <v>115</v>
      </c>
      <c r="CH17" s="10" t="s">
        <v>116</v>
      </c>
      <c r="CI17" s="5" t="s">
        <v>117</v>
      </c>
      <c r="CJ17" s="5" t="s">
        <v>118</v>
      </c>
      <c r="CK17" s="10" t="s">
        <v>119</v>
      </c>
      <c r="CL17" s="5" t="s">
        <v>120</v>
      </c>
      <c r="CM17" s="4" t="s">
        <v>50</v>
      </c>
      <c r="CP17" s="22" t="s">
        <v>121</v>
      </c>
      <c r="CQ17" s="22" t="s">
        <v>122</v>
      </c>
      <c r="CR17" s="22" t="s">
        <v>123</v>
      </c>
      <c r="CS17" s="23" t="s">
        <v>124</v>
      </c>
      <c r="CT17" s="23" t="s">
        <v>125</v>
      </c>
      <c r="CU17" s="23" t="s">
        <v>126</v>
      </c>
      <c r="CV17" s="24" t="s">
        <v>81</v>
      </c>
      <c r="CW17" s="24" t="s">
        <v>127</v>
      </c>
      <c r="CX17" s="24" t="s">
        <v>128</v>
      </c>
      <c r="CY17" s="24" t="s">
        <v>129</v>
      </c>
      <c r="CZ17" s="24" t="s">
        <v>130</v>
      </c>
      <c r="DA17" s="24" t="s">
        <v>131</v>
      </c>
      <c r="DB17" s="24" t="s">
        <v>132</v>
      </c>
      <c r="DC17" s="24" t="s">
        <v>133</v>
      </c>
      <c r="DD17" s="24" t="s">
        <v>134</v>
      </c>
      <c r="DE17" s="24" t="s">
        <v>81</v>
      </c>
      <c r="DF17" s="24" t="s">
        <v>127</v>
      </c>
      <c r="DG17" s="24" t="s">
        <v>128</v>
      </c>
      <c r="DH17" s="24" t="s">
        <v>129</v>
      </c>
      <c r="DI17" s="24" t="s">
        <v>130</v>
      </c>
      <c r="DJ17" s="24" t="s">
        <v>131</v>
      </c>
      <c r="DK17" s="24" t="s">
        <v>132</v>
      </c>
      <c r="DL17" s="24" t="s">
        <v>135</v>
      </c>
      <c r="DM17" s="24" t="s">
        <v>136</v>
      </c>
      <c r="DN17" s="24" t="s">
        <v>137</v>
      </c>
      <c r="DO17" s="24" t="s">
        <v>81</v>
      </c>
      <c r="DP17" s="24" t="s">
        <v>81</v>
      </c>
      <c r="DQ17" s="24" t="s">
        <v>127</v>
      </c>
      <c r="DR17" s="24" t="s">
        <v>128</v>
      </c>
      <c r="DS17" s="24" t="s">
        <v>129</v>
      </c>
      <c r="DT17" s="24" t="s">
        <v>130</v>
      </c>
      <c r="DU17" s="24" t="s">
        <v>131</v>
      </c>
      <c r="DV17" s="24" t="s">
        <v>132</v>
      </c>
      <c r="DW17" s="24" t="s">
        <v>133</v>
      </c>
      <c r="DX17" s="24" t="s">
        <v>134</v>
      </c>
      <c r="DY17" s="24" t="s">
        <v>81</v>
      </c>
      <c r="DZ17" s="24" t="s">
        <v>127</v>
      </c>
      <c r="EA17" s="24" t="s">
        <v>128</v>
      </c>
      <c r="EB17" s="24" t="s">
        <v>129</v>
      </c>
      <c r="EC17" s="24" t="s">
        <v>130</v>
      </c>
      <c r="ED17" s="24" t="s">
        <v>131</v>
      </c>
      <c r="EE17" s="24" t="s">
        <v>132</v>
      </c>
      <c r="EF17" s="24" t="s">
        <v>135</v>
      </c>
      <c r="EG17" s="24" t="s">
        <v>136</v>
      </c>
      <c r="EH17" s="24" t="s">
        <v>137</v>
      </c>
      <c r="EI17" s="24" t="s">
        <v>81</v>
      </c>
      <c r="EK17" s="28" t="s">
        <v>138</v>
      </c>
      <c r="EL17" s="28" t="s">
        <v>139</v>
      </c>
      <c r="EM17" s="28" t="s">
        <v>50</v>
      </c>
      <c r="EN17" s="28" t="s">
        <v>140</v>
      </c>
      <c r="EO17" s="28" t="s">
        <v>141</v>
      </c>
      <c r="EP17" s="29" t="s">
        <v>142</v>
      </c>
      <c r="EQ17" s="29" t="s">
        <v>143</v>
      </c>
      <c r="ER17" s="29" t="s">
        <v>27</v>
      </c>
      <c r="ES17" s="29" t="s">
        <v>28</v>
      </c>
      <c r="ET17" s="29" t="s">
        <v>52</v>
      </c>
      <c r="EU17" s="29" t="s">
        <v>68</v>
      </c>
      <c r="EV17" s="29" t="s">
        <v>67</v>
      </c>
      <c r="EW17" s="28" t="s">
        <v>144</v>
      </c>
      <c r="EX17" s="28" t="s">
        <v>145</v>
      </c>
      <c r="EY17" s="29" t="s">
        <v>146</v>
      </c>
      <c r="EZ17" s="28" t="s">
        <v>147</v>
      </c>
      <c r="FB17" s="30" t="s">
        <v>148</v>
      </c>
      <c r="FC17" s="30" t="s">
        <v>149</v>
      </c>
      <c r="FE17" s="38" t="s">
        <v>148</v>
      </c>
      <c r="FF17" s="38" t="s">
        <v>149</v>
      </c>
    </row>
    <row r="18" spans="3:162">
      <c r="C18">
        <f>Sheet1!C18</f>
        <v>314.7</v>
      </c>
      <c r="D18" s="6">
        <f>Sheet2!J18</f>
        <v>343.29617632043141</v>
      </c>
      <c r="E18" s="6">
        <f>CM18</f>
        <v>343.29636656724131</v>
      </c>
      <c r="F18" s="6">
        <f>D18-E18</f>
        <v>-1.902468098933241E-4</v>
      </c>
      <c r="G18" s="6">
        <f>Sheet3!D18</f>
        <v>345</v>
      </c>
      <c r="H18" s="6">
        <f>Sheet3!F18</f>
        <v>1.680933774308528</v>
      </c>
      <c r="I18" s="6">
        <f>(H18-F18)/(G18-D18)</f>
        <v>0.98667722562940752</v>
      </c>
      <c r="J18" s="6">
        <f>D18-F18*(1/I18)</f>
        <v>343.29636913608067</v>
      </c>
      <c r="K18">
        <f t="shared" ref="K18:K57" si="0">AVERAGE(C18,D18)</f>
        <v>328.99808816021573</v>
      </c>
      <c r="M18">
        <f t="shared" ref="M18:M57" si="1">K18</f>
        <v>328.99808816021573</v>
      </c>
      <c r="N18">
        <f>Sheet1!L18</f>
        <v>220</v>
      </c>
      <c r="O18">
        <f>460+N18</f>
        <v>680</v>
      </c>
      <c r="P18">
        <f>$R$9/($N$18+460)</f>
        <v>4.7058823529411764E-2</v>
      </c>
      <c r="Q18">
        <f>(($R$8*M18^1.187)/56.06)*10^(10.393*$P$18)</f>
        <v>37.98360171799203</v>
      </c>
      <c r="R18">
        <f>($N$18-60)*($R$9/$R$8)</f>
        <v>7211.2676056338032</v>
      </c>
      <c r="S18">
        <f>1+(4.67*10^-4*Q18)+(0.11*10^-4*$R$18)+(0.1337*10^-8*Q18*$R$18)</f>
        <v>1.0974285032227875</v>
      </c>
      <c r="T18">
        <f>0.0283*AU18*($O$18)/M18</f>
        <v>5.7045406078094787E-2</v>
      </c>
      <c r="U18">
        <f>$R$3*($R$4+S18)</f>
        <v>5487.1425161139377</v>
      </c>
      <c r="V18">
        <f>U18*5.615</f>
        <v>30810.305227979763</v>
      </c>
      <c r="W18">
        <f>IF($R$5&gt;0,T18*($R$10-Q18)*$R$3,0)</f>
        <v>60472.807676061115</v>
      </c>
      <c r="X18">
        <f>$Z$14+$AA$13*(Q18-$Y$14)</f>
        <v>0.88565901694651517</v>
      </c>
      <c r="Y18">
        <f t="shared" ref="Y18:Y57" si="2">(8830/(131.5+$R$9))</f>
        <v>54.006116207951074</v>
      </c>
      <c r="Z18">
        <f>0.01361*X18*Q18</f>
        <v>0.45784746845754559</v>
      </c>
      <c r="AA18">
        <f>(Y18+Z18)/S18</f>
        <v>49.628712500601019</v>
      </c>
      <c r="AB18">
        <f>($V$6*$R$4)+(S18*AA18)</f>
        <v>54.463963676408618</v>
      </c>
      <c r="AC18">
        <f t="shared" ref="AC18:AC57" si="3">$R$4+S18</f>
        <v>1.0974285032227875</v>
      </c>
      <c r="AD18">
        <f>AB18/AC18</f>
        <v>49.628712500601019</v>
      </c>
      <c r="AE18">
        <f>3.0324-0.02023*$R$9</f>
        <v>2.38504</v>
      </c>
      <c r="AF18">
        <f>10^$AE$18</f>
        <v>242.68336044245018</v>
      </c>
      <c r="AG18">
        <f>$AF$18*$N$18^-1.163</f>
        <v>0.45793350719104758</v>
      </c>
      <c r="AH18">
        <f>10^$AG$18-1</f>
        <v>1.8703410838025638</v>
      </c>
      <c r="AI18">
        <f>10.715*(Q18+100)^-0.515</f>
        <v>0.84719039779468286</v>
      </c>
      <c r="AJ18">
        <f>5.44*(Q18+150)^-0.338</f>
        <v>0.92671533805384732</v>
      </c>
      <c r="AK18">
        <f>AI18*$AH$18^AJ18</f>
        <v>1.5134713824959991</v>
      </c>
      <c r="AL18">
        <f t="shared" ref="AL18:AL57" si="4">(($R$4*$V$6)/($R$4*$V$6+S18*AA18))*$V$7</f>
        <v>0</v>
      </c>
      <c r="AM18">
        <f t="shared" ref="AM18:AM57" si="5">((S18*AA18)/($R$4*$V$6+S18*AA18))*AK18</f>
        <v>1.5134713824959991</v>
      </c>
      <c r="AN18">
        <f>AL18+AM18</f>
        <v>1.5134713824959991</v>
      </c>
      <c r="AO18">
        <f t="shared" ref="AO18:AO57" si="6">(($R$4*$V$6)/($R$4*$V$6+S18*AA18))*$V$8</f>
        <v>0</v>
      </c>
      <c r="AP18">
        <f t="shared" ref="AP18:AP57" si="7">((S18*AA18)/($R$4*$V$6+S18*AA18))*$V$4</f>
        <v>30</v>
      </c>
      <c r="AQ18">
        <f>AO18+AP18</f>
        <v>30</v>
      </c>
      <c r="AS18">
        <f>CU18</f>
        <v>0.49325050698683021</v>
      </c>
      <c r="AT18">
        <f>CT18</f>
        <v>1.8181818181818181</v>
      </c>
      <c r="AU18">
        <f>EI18</f>
        <v>0.97525615973894908</v>
      </c>
      <c r="AW18">
        <f t="shared" ref="AW18:AX57" si="8">(V18)*(1/86400)/$V$10</f>
        <v>4.0863340903758916</v>
      </c>
      <c r="AX18">
        <f t="shared" si="8"/>
        <v>8.0204364649728799</v>
      </c>
      <c r="AY18">
        <f>AW18+AX18</f>
        <v>12.106770555348771</v>
      </c>
      <c r="AZ18">
        <f>AW18/AY18</f>
        <v>0.33752469923290562</v>
      </c>
      <c r="BA18">
        <f>1-AZ18</f>
        <v>0.66247530076709438</v>
      </c>
      <c r="BB18">
        <f t="shared" ref="BB18:BB57" si="9">1.071-(0.2218*((AY18^2)/($V$9)))</f>
        <v>-96.459268588418837</v>
      </c>
      <c r="BC18">
        <f>IF(BB18&lt;0.13,0.13,BB18)</f>
        <v>0.13</v>
      </c>
      <c r="BD18">
        <f>1.938*AW18*(AD18/AQ18)^(1/4)</f>
        <v>8.9813285121020883</v>
      </c>
      <c r="BE18">
        <f>1.938*AX18*(AD18/AQ18)^(1/4)</f>
        <v>17.628067874337209</v>
      </c>
      <c r="BF18">
        <f t="shared" ref="BF18:BF57" si="10">120.872*$V$9*SQRT(AD18/AQ18)</f>
        <v>51.821541847057389</v>
      </c>
      <c r="BG18">
        <f>0.15726*AN18*(1/(AD18*AQ18^3))^(1/4)</f>
        <v>6.9954924409311612E-3</v>
      </c>
      <c r="BH18">
        <f>0.0019+0.0322*BG18-0.6642*BG18^2+4.9951*BG18^3</f>
        <v>2.0944609696147086E-3</v>
      </c>
      <c r="BI18">
        <f>1-10.0147*BG18+33.8696*BG18^2+277.2817*BG18^3</f>
        <v>0.93169463958228516</v>
      </c>
      <c r="BJ18">
        <f>BH18/BI18</f>
        <v>2.2480122570563859E-3</v>
      </c>
      <c r="BK18">
        <f>BD18*($M$18^0.1)*BJ18</f>
        <v>3.6046125816174404E-2</v>
      </c>
      <c r="BL18">
        <f>(BE18^0.575)*(14.7^0.1)*BF18</f>
        <v>353.02850572723321</v>
      </c>
      <c r="BM18">
        <f>BK18/BL18</f>
        <v>1.0210542557156949E-4</v>
      </c>
      <c r="BN18">
        <f>(0.0047+1123.32*BM18+729489.64*BM18^2)</f>
        <v>0.12700237397546454</v>
      </c>
      <c r="BO18">
        <f>(1+1097.1566*BM18+722153.97*BM18^2)</f>
        <v>1.1195544707249434</v>
      </c>
      <c r="BP18">
        <f>SQRT(BN18/BO18)</f>
        <v>0.33680870320623085</v>
      </c>
      <c r="BQ18">
        <f>(BE18*BG18^0.38)/BF18^2.14</f>
        <v>5.7303817863152558E-4</v>
      </c>
      <c r="BR18">
        <f>1.0886-69.9473*BQ18+2334.3497*BQ18^2-12896.683*BQ18^3</f>
        <v>1.0492816366775388</v>
      </c>
      <c r="BS18">
        <f>1-53.4401*BQ18+1517.9369*BQ18^2-8419.8115*BQ18^3</f>
        <v>0.96987364719363955</v>
      </c>
      <c r="BT18">
        <f>BR18/BS18</f>
        <v>1.081874571717325</v>
      </c>
      <c r="BU18">
        <f>IF(W18&lt;=0,1,(BP18*BT18))</f>
        <v>0.36438477153190862</v>
      </c>
      <c r="BV18">
        <f>IF(W18&gt;1,BP18*BT18,1)</f>
        <v>0.36438477153190862</v>
      </c>
      <c r="BW18">
        <f>IF($R$5=0,1,BV18)</f>
        <v>0.36438477153190862</v>
      </c>
      <c r="BX18">
        <f t="shared" ref="BX18:BX57" si="11">AD18*AW18</f>
        <v>202.7994997526701</v>
      </c>
      <c r="BY18">
        <f t="shared" ref="BY18:BY57" si="12">EW18*AX18</f>
        <v>6.977777115546461</v>
      </c>
      <c r="BZ18">
        <f t="shared" ref="BZ18:BZ57" si="13">$V$10*(BX18+BY18)*86400</f>
        <v>1581687.103222054</v>
      </c>
      <c r="CA18">
        <f t="shared" ref="CA18:CA57" si="14">(AN18^BU18)*EZ18^(1-BU18)</f>
        <v>7.6941163103799184E-2</v>
      </c>
      <c r="CB18">
        <f t="shared" ref="CB18:CB57" si="15">2.2*10^-2*BZ18/CA18/$V$9</f>
        <v>1356768.53067355</v>
      </c>
      <c r="CC18">
        <f>$CD$15/3.7065</f>
        <v>1.6187778227438283E-4</v>
      </c>
      <c r="CD18">
        <f>5.0452/CB18</f>
        <v>3.7185414357269746E-6</v>
      </c>
      <c r="CE18">
        <f>LOG(($CD$15^1.1098/2.8257)+(7.149/CB18)^0.8981)</f>
        <v>-3.9499685659781143</v>
      </c>
      <c r="CF18">
        <f>-4*LOG(CC18-(CD18*CE18))</f>
        <v>15.012372630205375</v>
      </c>
      <c r="CG18">
        <f>1/CF18^2</f>
        <v>4.4371215769919963E-3</v>
      </c>
      <c r="CH18">
        <f t="shared" ref="CH18:CH57" si="16">BU18*AD18+(1-BU18)*EW18</f>
        <v>18.636932107961279</v>
      </c>
      <c r="CI18" s="20">
        <f t="shared" ref="CI18:CI57" si="17">CG18*BZ18^2/($V$9)^5/CH18</f>
        <v>144735253450.14145</v>
      </c>
      <c r="CJ18" s="33">
        <f>(1/144)*(CH18+(CI18/74130000000))</f>
        <v>0.14298183283620655</v>
      </c>
      <c r="CK18" s="33">
        <f t="shared" ref="CK18:CK57" si="18">CJ18*$CK$14</f>
        <v>28.596366567241311</v>
      </c>
      <c r="CL18">
        <v>200</v>
      </c>
      <c r="CM18" s="6">
        <f t="shared" ref="CM18:CM49" si="19">C18+CK18</f>
        <v>343.29636656724131</v>
      </c>
      <c r="CN18" s="20"/>
      <c r="CO18" s="20"/>
      <c r="CP18" s="25">
        <f>N18</f>
        <v>220</v>
      </c>
      <c r="CQ18" s="25">
        <f>CP18+460</f>
        <v>680</v>
      </c>
      <c r="CR18" s="25">
        <v>374</v>
      </c>
      <c r="CS18" s="25">
        <v>667</v>
      </c>
      <c r="CT18" s="25">
        <f>CQ18/CR18</f>
        <v>1.8181818181818181</v>
      </c>
      <c r="CU18" s="25">
        <f t="shared" ref="CU18:CU57" si="20">M18/$CS$18</f>
        <v>0.49325050698683021</v>
      </c>
      <c r="CV18" s="26">
        <v>0.8</v>
      </c>
      <c r="CW18" s="26">
        <f>0.27*CU18/CV18/$CT$18</f>
        <v>9.1559625359430352E-2</v>
      </c>
      <c r="CX18" s="26">
        <f>($CW$12+$CY$12/$CT$18+$DA$12/$CT$18^3+$DC$12/$CT$18^4+$DE$12/$CT$18^5)*CW18</f>
        <v>-3.2228195516302037E-2</v>
      </c>
      <c r="CY18" s="26">
        <f>($DG$12+$DI$12/$CT$18+$CW$13/$CT$18^2)*CW18^2</f>
        <v>1.6634378974882086E-3</v>
      </c>
      <c r="CZ18" s="26">
        <f>$CY$13*($DI$12/$CT$18+$CW$13/$CT$18^2)*CW18^5</f>
        <v>-2.3719277475220613E-7</v>
      </c>
      <c r="DA18" s="26">
        <f>$DA$13*(1+$DC$13*CW18^2)*(CW18^2/$CT$18^3)</f>
        <v>8.6071018568127493E-4</v>
      </c>
      <c r="DB18" s="26">
        <f>EXP(-$DC$13*CW18^2)</f>
        <v>0.99397396784218339</v>
      </c>
      <c r="DC18" s="26">
        <f>1+CX18+CY18-CZ18+DA18*DB18</f>
        <v>0.9702910030923847</v>
      </c>
      <c r="DD18" s="26">
        <f>DC18-CV18</f>
        <v>0.17029100309238465</v>
      </c>
      <c r="DE18" s="26">
        <v>0.85</v>
      </c>
      <c r="DF18" s="26">
        <f>0.27*CU18/DE18/$CT$18</f>
        <v>8.6173765044169751E-2</v>
      </c>
      <c r="DG18" s="26">
        <f>($CW$12+$CY$12/$CT$18+$DA$12/$CT$18^3+$DC$12/$CT$18^4+$DE$12/$CT$18^5)*DF18</f>
        <v>-3.0332419309460745E-2</v>
      </c>
      <c r="DH18" s="26">
        <f>($DG$12+$DI$12/$CT$18+$CW$13/$CT$18^2)*DF18^2</f>
        <v>1.4734951617888629E-3</v>
      </c>
      <c r="DI18" s="26">
        <f>$CY$13*($DI$12/$CT$18+$CW$13/$CT$18^2)*DF18^5</f>
        <v>-1.7516880289956616E-7</v>
      </c>
      <c r="DJ18" s="26">
        <f>$DA$13*(1+$DC$13*DF18^2)*DF18^2/$CT$18^3</f>
        <v>7.6190535200593352E-4</v>
      </c>
      <c r="DK18" s="26">
        <f>EXP(-$DC$13*DF18^2)</f>
        <v>0.99466022085550865</v>
      </c>
      <c r="DL18" s="26">
        <f>1+DG18+DH18-DI18+DJ18*DK18</f>
        <v>0.97189908796682822</v>
      </c>
      <c r="DM18" s="26">
        <f>DL18-DE18</f>
        <v>0.12189908796682825</v>
      </c>
      <c r="DN18" s="26">
        <f>(DM18-DD18)/(DE18-CV18)</f>
        <v>-0.96783830251112946</v>
      </c>
      <c r="DO18" s="26">
        <f>CV18-DD18/DN18</f>
        <v>0.97594984890611569</v>
      </c>
      <c r="DP18" s="26">
        <f>DE18</f>
        <v>0.85</v>
      </c>
      <c r="DQ18" s="26">
        <f>0.27*CU18/DP18/$CT$18</f>
        <v>8.6173765044169751E-2</v>
      </c>
      <c r="DR18" s="26">
        <f>($CW$12+$CY$12/$CT$18+$DA$12/$CT$18^3+$DC$12/$CT$18^4+$DE$12/$CT$18^5)*DQ18</f>
        <v>-3.0332419309460745E-2</v>
      </c>
      <c r="DS18" s="26">
        <f>($DG$12+$DI$12/$CT$18+$CW$13/$CT$18^2)*DQ18^2</f>
        <v>1.4734951617888629E-3</v>
      </c>
      <c r="DT18" s="26">
        <f>$CY$13*($DI$12/$CT$18+$CW$13/$CT$18^2)*DQ18^5</f>
        <v>-1.7516880289956616E-7</v>
      </c>
      <c r="DU18" s="26">
        <f>$DA$13*(1+$DC$13*DQ18^2)*(DQ18^2/$CT$18^3)</f>
        <v>7.6190535200593363E-4</v>
      </c>
      <c r="DV18" s="26">
        <f>EXP(-$DC$13*DQ18^2)</f>
        <v>0.99466022085550865</v>
      </c>
      <c r="DW18" s="26">
        <f>1+DR18+DS18-DT18+DU18*DV18</f>
        <v>0.97189908796682822</v>
      </c>
      <c r="DX18" s="26">
        <f>DW18-DP18</f>
        <v>0.12189908796682825</v>
      </c>
      <c r="DY18" s="26">
        <f>DO18</f>
        <v>0.97594984890611569</v>
      </c>
      <c r="DZ18" s="26">
        <f>0.27*CU18/DY18/$CT$18</f>
        <v>7.5052729778731245E-2</v>
      </c>
      <c r="EA18" s="26">
        <f>($CW$12+$CY$12/$CT$18+$DA$12/$CT$18^3+$DC$12/$CT$18^4+$DE$12/$CT$18^5)*DZ18</f>
        <v>-2.6417911168222188E-2</v>
      </c>
      <c r="EB18" s="26">
        <f>($DG$12+$DI$12/$CT$18+$CW$13/$CT$18^2)*DZ18^2</f>
        <v>1.1177162455706957E-3</v>
      </c>
      <c r="EC18" s="26">
        <f>$CY$13*($DI$12/$CT$18+$CW$13/$CT$18^2)*DZ18^5</f>
        <v>-8.7783700557123875E-8</v>
      </c>
      <c r="ED18" s="26">
        <f>$DA$13*(1+$DC$13*DZ18^2)*DZ18^2/$CT$18^3</f>
        <v>5.7719833118010874E-4</v>
      </c>
      <c r="EE18" s="26">
        <f>EXP(-$DC$13*DZ18^2)</f>
        <v>0.99594690631579064</v>
      </c>
      <c r="EF18" s="26">
        <f>1+EA18+EB18-EC18+ED18*EE18</f>
        <v>0.97527475175331846</v>
      </c>
      <c r="EG18" s="26">
        <f>EF18-DY18</f>
        <v>-6.750971527972327E-4</v>
      </c>
      <c r="EH18" s="26">
        <f>(EG18-DX18)/(DY18-DP18)</f>
        <v>-0.97319834985267439</v>
      </c>
      <c r="EI18" s="26">
        <f>DP18-DX18/EH18</f>
        <v>0.97525615973894908</v>
      </c>
      <c r="EK18">
        <f>N18</f>
        <v>220</v>
      </c>
      <c r="EL18">
        <f>460+EK18</f>
        <v>680</v>
      </c>
      <c r="EM18">
        <f t="shared" ref="EM18:EM57" si="21">M18</f>
        <v>328.99808816021573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171676.47200412527</v>
      </c>
      <c r="ES18">
        <f>209.2+19.26*EQ18+EL18</f>
        <v>1251.8754300000001</v>
      </c>
      <c r="ET18">
        <f>ER18/ES18</f>
        <v>137.13542728778157</v>
      </c>
      <c r="EU18">
        <f>3.448+(986.4/EL18)+0.01009*EQ18</f>
        <v>5.0885879802941174</v>
      </c>
      <c r="EV18">
        <f>2.447-0.2224*EU18</f>
        <v>1.3152980331825883</v>
      </c>
      <c r="EW18">
        <f>(EM18*$EQ$18)/(DO18*10.73*$EL$18)</f>
        <v>0.86999967470848305</v>
      </c>
      <c r="EX18">
        <f>EW18/67.0176</f>
        <v>1.2981659664155133E-2</v>
      </c>
      <c r="EY18">
        <f>EXP($EU$18*EX18^$EV$18)</f>
        <v>1.0169322765536837</v>
      </c>
      <c r="EZ18">
        <f>$ET$18*10^-4*EY18</f>
        <v>1.3945744226792588E-2</v>
      </c>
      <c r="FB18" s="30">
        <v>84.5</v>
      </c>
      <c r="FC18" s="30">
        <v>38.9</v>
      </c>
      <c r="FE18" s="37">
        <v>108.5</v>
      </c>
      <c r="FF18" s="37">
        <v>20.100000000000001</v>
      </c>
    </row>
    <row r="19" spans="3:162">
      <c r="C19" s="6">
        <f>E18</f>
        <v>343.29636656724131</v>
      </c>
      <c r="D19" s="6">
        <f>Sheet2!J19</f>
        <v>372.99712737017722</v>
      </c>
      <c r="E19" s="6">
        <f t="shared" ref="E19:E57" si="22">CM19</f>
        <v>372.56909496169391</v>
      </c>
      <c r="F19" s="6">
        <f t="shared" ref="F19:F57" si="23">D19-E19</f>
        <v>0.42803240848331825</v>
      </c>
      <c r="G19" s="6">
        <f>Sheet3!D19</f>
        <v>346</v>
      </c>
      <c r="H19" s="6">
        <f>Sheet3!F19</f>
        <v>-26.284218995685649</v>
      </c>
      <c r="I19" s="6">
        <f t="shared" ref="I19:I57" si="24">(H19-F19)/(G19-D19)</f>
        <v>0.98944791562072076</v>
      </c>
      <c r="J19" s="6">
        <f t="shared" ref="J19:J57" si="25">D19-F19*(1/I19)</f>
        <v>372.56453015942378</v>
      </c>
      <c r="K19">
        <f t="shared" si="0"/>
        <v>358.14674696870929</v>
      </c>
      <c r="M19">
        <f t="shared" si="1"/>
        <v>358.14674696870929</v>
      </c>
      <c r="Q19">
        <f t="shared" ref="Q19:Q57" si="26">(($R$8*M19^1.187)/56.06)*10^(10.393*$P$18)</f>
        <v>42.010517184368496</v>
      </c>
      <c r="S19">
        <f t="shared" ref="S19:S57" si="27">1+(4.67*10^-4*Q19)+(0.11*10^-4*$R$18)+(0.1337*10^-8*Q19*$R$18)</f>
        <v>1.0993478981092615</v>
      </c>
      <c r="T19">
        <f t="shared" ref="T19:T57" si="28">0.0283*AU19*($O$18)/M19</f>
        <v>5.2290770107949691E-2</v>
      </c>
      <c r="U19">
        <f t="shared" ref="U19:U57" si="29">$R$3*($R$4+S19)</f>
        <v>5496.739490546307</v>
      </c>
      <c r="V19">
        <f>U19*5.615</f>
        <v>30864.192239417516</v>
      </c>
      <c r="W19">
        <f t="shared" ref="W19:W57" si="30">IF($R$5&gt;0,T19*($R$10-Q19)*$R$3,0)</f>
        <v>54379.651153917701</v>
      </c>
      <c r="X19">
        <f>$Z$14+$AA$13*(Q19-$Y$14)</f>
        <v>0.88519879803607215</v>
      </c>
      <c r="Y19">
        <f t="shared" si="2"/>
        <v>54.006116207951074</v>
      </c>
      <c r="Z19">
        <f>0.01361*X19*Q19</f>
        <v>0.50612404329724858</v>
      </c>
      <c r="AA19">
        <f>(Y19+Z19)/S19</f>
        <v>49.585977600905444</v>
      </c>
      <c r="AB19">
        <f t="shared" ref="AB19:AB57" si="31">($R$4*$V$6)+(S19*AA19)</f>
        <v>54.512240251248322</v>
      </c>
      <c r="AC19">
        <f t="shared" si="3"/>
        <v>1.0993478981092615</v>
      </c>
      <c r="AD19">
        <f t="shared" ref="AD19:AD57" si="32">AB19/AC19</f>
        <v>49.585977600905444</v>
      </c>
      <c r="AI19">
        <f>10.715*(Q19+100)^-0.515</f>
        <v>0.83473209690991601</v>
      </c>
      <c r="AJ19">
        <f>5.44*(Q19+150)^-0.338</f>
        <v>0.92010002778398714</v>
      </c>
      <c r="AK19">
        <f t="shared" ref="AK19:AK57" si="33">AI19*$AH$18^AJ19</f>
        <v>1.4850513174626143</v>
      </c>
      <c r="AL19">
        <f t="shared" si="4"/>
        <v>0</v>
      </c>
      <c r="AM19">
        <f t="shared" si="5"/>
        <v>1.4850513174626143</v>
      </c>
      <c r="AN19">
        <f>AL19+AM19</f>
        <v>1.4850513174626143</v>
      </c>
      <c r="AO19">
        <f t="shared" si="6"/>
        <v>0</v>
      </c>
      <c r="AP19">
        <f t="shared" si="7"/>
        <v>30</v>
      </c>
      <c r="AQ19">
        <f>AO19+AP19</f>
        <v>30</v>
      </c>
      <c r="AS19">
        <f>CU19</f>
        <v>0.53695164463074851</v>
      </c>
      <c r="AU19">
        <f t="shared" ref="AU19:AU57" si="34">EI19</f>
        <v>0.9731744549288508</v>
      </c>
      <c r="AW19">
        <f t="shared" si="8"/>
        <v>4.0934810605288066</v>
      </c>
      <c r="AX19">
        <f t="shared" si="8"/>
        <v>7.2123083717847738</v>
      </c>
      <c r="AY19">
        <f>AW19+AX19</f>
        <v>11.305789432313581</v>
      </c>
      <c r="AZ19">
        <f t="shared" ref="AZ19:AZ57" si="35">AW19/AY19</f>
        <v>0.36206945875261443</v>
      </c>
      <c r="BA19">
        <f>1-AZ19</f>
        <v>0.63793054124738557</v>
      </c>
      <c r="BB19">
        <f t="shared" si="9"/>
        <v>-83.981010017271061</v>
      </c>
      <c r="BC19">
        <f>IF(BB19&lt;0.13,0.13,BB19)</f>
        <v>0.13</v>
      </c>
      <c r="BD19">
        <f>1.938*AW19*(AD19/AQ19)^(1/4)</f>
        <v>8.9950993483572841</v>
      </c>
      <c r="BE19">
        <f>1.938*AX19*(AD19/AQ19)^(1/4)</f>
        <v>15.848474532043451</v>
      </c>
      <c r="BF19">
        <f t="shared" si="10"/>
        <v>51.799225477884285</v>
      </c>
      <c r="BG19">
        <f>0.15726*AN19*(1/(AD19*AQ19^3))^(1/4)</f>
        <v>6.8656090825606753E-3</v>
      </c>
      <c r="BH19">
        <f>0.0019+0.0322*BG19-0.6642*BG19^2+4.9951*BG19^3</f>
        <v>2.0913810118505746E-3</v>
      </c>
      <c r="BI19">
        <f>1-10.0147*BG19+33.8696*BG19^2+277.2817*BG19^3</f>
        <v>0.93292921639272974</v>
      </c>
      <c r="BJ19">
        <f>BH19/BI19</f>
        <v>2.2417360021557927E-3</v>
      </c>
      <c r="BK19">
        <f t="shared" ref="BK19:BK57" si="36">BD19*($M$18^0.1)*BJ19</f>
        <v>3.6000602442270532E-2</v>
      </c>
      <c r="BL19">
        <f t="shared" ref="BL19:BL57" si="37">(BE19^0.575)*(14.7^0.1)*BF19</f>
        <v>331.93098342964095</v>
      </c>
      <c r="BM19">
        <f>BK19/BL19</f>
        <v>1.0845809592794926E-4</v>
      </c>
      <c r="BN19">
        <f>(0.0047+1123.32*BM19+729489.64*BM19^2)</f>
        <v>0.13511425062996585</v>
      </c>
      <c r="BO19">
        <f>(1+1097.1566*BM19+722153.97*BM19^2)</f>
        <v>1.1274903274335204</v>
      </c>
      <c r="BP19">
        <f>SQRT(BN19/BO19)</f>
        <v>0.34617377658613513</v>
      </c>
      <c r="BQ19">
        <f t="shared" ref="BQ19:BQ57" si="38">(BE19*BG19^0.38)/BF19^2.14</f>
        <v>5.1200443655698288E-4</v>
      </c>
      <c r="BR19">
        <f>1.0886-69.9473*BQ19+2334.3497*BQ19^2-12896.683*BQ19^3</f>
        <v>1.0533968874391628</v>
      </c>
      <c r="BS19">
        <f>1-53.4401*BQ19+1517.9369*BQ19^2-8419.8115*BQ19^3</f>
        <v>0.97303522653938701</v>
      </c>
      <c r="BT19">
        <f>BR19/BS19</f>
        <v>1.0825886450026925</v>
      </c>
      <c r="BU19">
        <f t="shared" ref="BU19:BU57" si="39">IF(W19&lt;=0,1,(BP19*BT19))</f>
        <v>0.3747637997298488</v>
      </c>
      <c r="BV19">
        <f t="shared" ref="BV19:BV57" si="40">IF(W19&gt;1,BP19*BT19,1)</f>
        <v>0.3747637997298488</v>
      </c>
      <c r="BW19">
        <f t="shared" ref="BW19:BW57" si="41">IF($R$5=0,1,BV19)</f>
        <v>0.3747637997298488</v>
      </c>
      <c r="BX19">
        <f t="shared" si="11"/>
        <v>202.97926017711205</v>
      </c>
      <c r="BY19">
        <f t="shared" si="12"/>
        <v>6.8450564510965339</v>
      </c>
      <c r="BZ19">
        <f t="shared" si="13"/>
        <v>1582041.7754860322</v>
      </c>
      <c r="CA19">
        <f t="shared" si="14"/>
        <v>8.0306925637145241E-2</v>
      </c>
      <c r="CB19">
        <f t="shared" si="15"/>
        <v>1300196.1705502279</v>
      </c>
      <c r="CC19">
        <f>$CD$15/3.7065</f>
        <v>1.6187778227438283E-4</v>
      </c>
      <c r="CD19">
        <f>5.0452/CB19</f>
        <v>3.8803375323470846E-6</v>
      </c>
      <c r="CE19">
        <f>LOG(($CD$15^1.1098/2.8257)+(7.149/CB19)^0.8981)</f>
        <v>-3.9472336102238526</v>
      </c>
      <c r="CF19">
        <f>-4*LOG(CC19-(CD19*CE19))</f>
        <v>15.006200216453164</v>
      </c>
      <c r="CG19">
        <f>1/CF19^2</f>
        <v>4.4407725189319373E-3</v>
      </c>
      <c r="CH19">
        <f t="shared" si="16"/>
        <v>19.176428449831466</v>
      </c>
      <c r="CI19" s="20">
        <f t="shared" si="17"/>
        <v>140842255248.14999</v>
      </c>
      <c r="CJ19" s="33">
        <f t="shared" ref="CJ19:CJ57" si="42">(1/144)*(CH19+(CI19/74130000000))</f>
        <v>0.14636364197226312</v>
      </c>
      <c r="CK19" s="33">
        <f t="shared" si="18"/>
        <v>29.272728394452624</v>
      </c>
      <c r="CL19">
        <f>CL18+200</f>
        <v>400</v>
      </c>
      <c r="CM19" s="6">
        <f t="shared" si="19"/>
        <v>372.56909496169391</v>
      </c>
      <c r="CN19" s="20"/>
      <c r="CO19" s="20"/>
      <c r="CU19" s="25">
        <f t="shared" si="20"/>
        <v>0.53695164463074851</v>
      </c>
      <c r="CV19" s="26">
        <v>0.8</v>
      </c>
      <c r="CW19" s="26">
        <f>0.27*CU19/CV19/$CT$18</f>
        <v>9.9671649034582699E-2</v>
      </c>
      <c r="CX19" s="26">
        <f t="shared" ref="CX19:CX57" si="43">($CW$12+$CY$12/$CT$18+$DA$12/$CT$18^3+$DC$12/$CT$18^4+$DE$12/$CT$18^5)*CW19</f>
        <v>-3.5083557626067963E-2</v>
      </c>
      <c r="CY19" s="26">
        <f>($DG$12+$DI$12/$CT$18+$CW$13/$CT$18^2)*CW19^2</f>
        <v>1.9712507194387221E-3</v>
      </c>
      <c r="CZ19" s="26">
        <f>$CY$13*($DI$12/$CT$18+$CW$13/$CT$18^2)*CW19^5</f>
        <v>-3.6260988463478141E-7</v>
      </c>
      <c r="DA19" s="26">
        <f t="shared" ref="DA19:DA57" si="44">$DA$13*(1+$DC$13*CW19^2)*(CW19^2/$CT$18^3)</f>
        <v>1.0211152762403285E-3</v>
      </c>
      <c r="DB19" s="26">
        <f t="shared" ref="DB19:DB57" si="45">EXP(-$DC$13*CW19^2)</f>
        <v>0.99286286168476134</v>
      </c>
      <c r="DC19" s="26">
        <f t="shared" ref="DC19:DC57" si="46">1+CX19+CY19-CZ19+DA19*DB19</f>
        <v>0.96790188313853343</v>
      </c>
      <c r="DD19" s="26">
        <f t="shared" ref="DD19:DD57" si="47">DC19-CV19</f>
        <v>0.16790188313853338</v>
      </c>
      <c r="DE19" s="26">
        <v>0.85</v>
      </c>
      <c r="DF19" s="26">
        <f t="shared" ref="DF19:DF57" si="48">0.27*CU19/DE19/$CT$18</f>
        <v>9.3808610856077862E-2</v>
      </c>
      <c r="DG19" s="26">
        <f t="shared" ref="DG19:DG57" si="49">($CW$12+$CY$12/$CT$18+$DA$12/$CT$18^3+$DC$12/$CT$18^4+$DE$12/$CT$18^5)*DF19</f>
        <v>-3.3019818942181624E-2</v>
      </c>
      <c r="DH19" s="26">
        <f t="shared" ref="DH19:DH57" si="50">($DG$12+$DI$12/$CT$18+$CW$13/$CT$18^2)*DF19^2</f>
        <v>1.7461598068384541E-3</v>
      </c>
      <c r="DI19" s="26">
        <f t="shared" ref="DI19:DI57" si="51">$CY$13*($DI$12/$CT$18+$CW$13/$CT$18^2)*DF19^5</f>
        <v>-2.6779036367099021E-7</v>
      </c>
      <c r="DJ19" s="26">
        <f t="shared" ref="DJ19:DJ57" si="52">$DA$13*(1+$DC$13*DF19^2)*DF19^2/$CT$18^3</f>
        <v>9.0378280413020524E-4</v>
      </c>
      <c r="DK19" s="26">
        <f>EXP(-$DC$13*DF19^2)</f>
        <v>0.99367524599961099</v>
      </c>
      <c r="DL19" s="26">
        <f>1+DG19+DH19-DI19+DJ19*DK19</f>
        <v>0.96962467525524476</v>
      </c>
      <c r="DM19" s="26">
        <f>DL19-DE19</f>
        <v>0.11962467525524478</v>
      </c>
      <c r="DN19" s="26">
        <f>(DM19-DD19)/(DE19-CV19)</f>
        <v>-0.96554415766577328</v>
      </c>
      <c r="DO19" s="26">
        <f>CV19-DD19/DN19</f>
        <v>0.9738935312336624</v>
      </c>
      <c r="DP19" s="26">
        <f t="shared" ref="DP19:DP57" si="53">DE19</f>
        <v>0.85</v>
      </c>
      <c r="DQ19" s="26">
        <f t="shared" ref="DQ19:DQ57" si="54">0.27*CU19/DP19/$CT$18</f>
        <v>9.3808610856077862E-2</v>
      </c>
      <c r="DR19" s="26">
        <f t="shared" ref="DR19:DR57" si="55">($CW$12+$CY$12/$CT$18+$DA$12/$CT$18^3+$DC$12/$CT$18^4+$DE$12/$CT$18^5)*DQ19</f>
        <v>-3.3019818942181624E-2</v>
      </c>
      <c r="DS19" s="26">
        <f t="shared" ref="DS19:DS57" si="56">($DG$12+$DI$12/$CT$18+$CW$13/$CT$18^2)*DQ19^2</f>
        <v>1.7461598068384541E-3</v>
      </c>
      <c r="DT19" s="26">
        <f t="shared" ref="DT19:DT57" si="57">$CY$13*($DI$12/$CT$18+$CW$13/$CT$18^2)*DQ19^5</f>
        <v>-2.6779036367099021E-7</v>
      </c>
      <c r="DU19" s="26">
        <f t="shared" ref="DU19:DU57" si="58">$DA$13*(1+$DC$13*DQ19^2)*(DQ19^2/$CT$18^3)</f>
        <v>9.0378280413020513E-4</v>
      </c>
      <c r="DV19" s="26">
        <f t="shared" ref="DV19:DV57" si="59">EXP(-$DC$13*DQ19^2)</f>
        <v>0.99367524599961099</v>
      </c>
      <c r="DW19" s="26">
        <f t="shared" ref="DW19:DW57" si="60">1+DR19+DS19-DT19+DU19*DV19</f>
        <v>0.96962467525524476</v>
      </c>
      <c r="DX19" s="26">
        <f t="shared" ref="DX19:DX57" si="61">DW19-DP19</f>
        <v>0.11962467525524478</v>
      </c>
      <c r="DY19" s="26">
        <f t="shared" ref="DY19:DY57" si="62">DO19</f>
        <v>0.9738935312336624</v>
      </c>
      <c r="DZ19" s="26">
        <f t="shared" ref="DZ19:DZ57" si="63">0.27*CU19/DY19/$CT$18</f>
        <v>8.1874780630959029E-2</v>
      </c>
      <c r="EA19" s="26">
        <f t="shared" ref="EA19:EA57" si="64">($CW$12+$CY$12/$CT$18+$DA$12/$CT$18^3+$DC$12/$CT$18^4+$DE$12/$CT$18^5)*DZ19</f>
        <v>-2.8819214011311059E-2</v>
      </c>
      <c r="EB19" s="26">
        <f t="shared" ref="EB19:EB57" si="65">($DG$12+$DI$12/$CT$18+$CW$13/$CT$18^2)*DZ19^2</f>
        <v>1.3301446636204319E-3</v>
      </c>
      <c r="EC19" s="26">
        <f t="shared" ref="EC19:EC57" si="66">$CY$13*($DI$12/$CT$18+$CW$13/$CT$18^2)*DZ19^5</f>
        <v>-1.3562263178244717E-7</v>
      </c>
      <c r="ED19" s="26">
        <f t="shared" ref="ED19:ED57" si="67">$DA$13*(1+$DC$13*DZ19^2)*DZ19^2/$CT$18^3</f>
        <v>6.8742626034790945E-4</v>
      </c>
      <c r="EE19" s="26">
        <f t="shared" ref="EE19:EE57" si="68">EXP(-$DC$13*DZ19^2)</f>
        <v>0.99517845229333957</v>
      </c>
      <c r="EF19" s="26">
        <f t="shared" ref="EF19:EF57" si="69">1+EA19+EB19-EC19+ED19*EE19</f>
        <v>0.97319517807678002</v>
      </c>
      <c r="EG19" s="26">
        <f t="shared" ref="EG19:EG57" si="70">EF19-DY19</f>
        <v>-6.9835315688238087E-4</v>
      </c>
      <c r="EH19" s="26">
        <f t="shared" ref="EH19:EH57" si="71">(EG19-DX19)/(DY19-DP19)</f>
        <v>-0.97118087775865136</v>
      </c>
      <c r="EI19" s="26">
        <f t="shared" ref="EI19:EI57" si="72">DP19-DX19/EH19</f>
        <v>0.9731744549288508</v>
      </c>
      <c r="EM19">
        <f t="shared" si="21"/>
        <v>358.14674696870929</v>
      </c>
      <c r="EW19">
        <f>(EM19*$EQ$18)/(DO19*10.73*$EL$18)</f>
        <v>0.94907983661306505</v>
      </c>
      <c r="EX19">
        <f t="shared" ref="EX19:EX57" si="73">EW19/67.0176</f>
        <v>1.4161650620330556E-2</v>
      </c>
      <c r="EY19">
        <f>EXP($EU$18*EX19^$EV$18)</f>
        <v>1.0190044567745582</v>
      </c>
      <c r="EZ19">
        <f>$ET$18*10^-4*EY19</f>
        <v>1.3974161158793279E-2</v>
      </c>
      <c r="FB19" s="30">
        <v>190.6</v>
      </c>
      <c r="FC19" s="30">
        <v>803.1</v>
      </c>
      <c r="FE19" s="37">
        <v>240</v>
      </c>
      <c r="FF19" s="37">
        <v>366</v>
      </c>
    </row>
    <row r="20" spans="3:162">
      <c r="C20" s="6">
        <f t="shared" ref="C20:C57" si="74">E19</f>
        <v>372.56909496169391</v>
      </c>
      <c r="D20" s="6">
        <f>Sheet2!J20</f>
        <v>403.80691607032986</v>
      </c>
      <c r="E20" s="6">
        <f t="shared" si="22"/>
        <v>402.51793550659875</v>
      </c>
      <c r="F20" s="6">
        <f t="shared" si="23"/>
        <v>1.2889805637311156</v>
      </c>
      <c r="G20" s="6">
        <f>Sheet3!D20</f>
        <v>347</v>
      </c>
      <c r="H20" s="6">
        <f>Sheet3!F20</f>
        <v>-54.593765407226044</v>
      </c>
      <c r="I20" s="6">
        <f t="shared" si="24"/>
        <v>0.98373138055534415</v>
      </c>
      <c r="J20" s="6">
        <f t="shared" si="25"/>
        <v>402.49661877860024</v>
      </c>
      <c r="K20">
        <f t="shared" si="0"/>
        <v>388.18800551601191</v>
      </c>
      <c r="M20">
        <f t="shared" si="1"/>
        <v>388.18800551601191</v>
      </c>
      <c r="Q20">
        <f t="shared" si="26"/>
        <v>46.225391213429909</v>
      </c>
      <c r="S20">
        <f t="shared" si="27"/>
        <v>1.1013568818403734</v>
      </c>
      <c r="T20">
        <f t="shared" si="28"/>
        <v>4.8138742019060231E-2</v>
      </c>
      <c r="U20">
        <f t="shared" si="29"/>
        <v>5506.7844092018668</v>
      </c>
      <c r="V20">
        <f t="shared" ref="V20:V57" si="75">U20*5.615</f>
        <v>30920.594457668481</v>
      </c>
      <c r="W20">
        <f t="shared" si="30"/>
        <v>49047.266612058113</v>
      </c>
      <c r="X20">
        <f t="shared" ref="X20:X57" si="76">$Z$14+$AA$13*(Q20-$Y$14)</f>
        <v>0.88471709814703658</v>
      </c>
      <c r="Y20">
        <f t="shared" si="2"/>
        <v>54.006116207951074</v>
      </c>
      <c r="Z20">
        <f>0.01361*X20*Q20</f>
        <v>0.55659992200052888</v>
      </c>
      <c r="AA20">
        <f t="shared" ref="AA20:AA57" si="77">(Y20+Z20)/S20</f>
        <v>49.541358509311721</v>
      </c>
      <c r="AB20">
        <f t="shared" si="31"/>
        <v>54.562716129951603</v>
      </c>
      <c r="AC20">
        <f t="shared" si="3"/>
        <v>1.1013568818403734</v>
      </c>
      <c r="AD20">
        <f t="shared" si="32"/>
        <v>49.541358509311721</v>
      </c>
      <c r="AI20">
        <f>10.715*(Q20+100)^-0.515</f>
        <v>0.82225294478188682</v>
      </c>
      <c r="AJ20">
        <f>5.44*(Q20+150)^-0.338</f>
        <v>0.91337188848826278</v>
      </c>
      <c r="AK20">
        <f t="shared" si="33"/>
        <v>1.4567004842755265</v>
      </c>
      <c r="AL20">
        <f t="shared" si="4"/>
        <v>0</v>
      </c>
      <c r="AM20">
        <f t="shared" si="5"/>
        <v>1.4567004842755265</v>
      </c>
      <c r="AN20">
        <f t="shared" ref="AN20:AN57" si="78">AL20+AM20</f>
        <v>1.4567004842755265</v>
      </c>
      <c r="AO20">
        <f t="shared" si="6"/>
        <v>0</v>
      </c>
      <c r="AP20">
        <f t="shared" si="7"/>
        <v>30</v>
      </c>
      <c r="AQ20">
        <f t="shared" ref="AQ20:AQ57" si="79">AO20+AP20</f>
        <v>30</v>
      </c>
      <c r="AS20">
        <f t="shared" ref="AS20:AS57" si="80">CU20</f>
        <v>0.5819910127676341</v>
      </c>
      <c r="AU20">
        <f t="shared" si="34"/>
        <v>0.97104979486743026</v>
      </c>
      <c r="AW20">
        <f t="shared" si="8"/>
        <v>4.1009616195659966</v>
      </c>
      <c r="AX20">
        <f t="shared" si="8"/>
        <v>6.5050805603379001</v>
      </c>
      <c r="AY20">
        <f t="shared" ref="AY20:AY57" si="81">AW20+AX20</f>
        <v>10.606042179903897</v>
      </c>
      <c r="AZ20">
        <f t="shared" si="35"/>
        <v>0.38666276731733273</v>
      </c>
      <c r="BA20">
        <f t="shared" ref="BA20:BA57" si="82">1-AZ20</f>
        <v>0.61333723268266727</v>
      </c>
      <c r="BB20">
        <f t="shared" si="9"/>
        <v>-73.778602182352671</v>
      </c>
      <c r="BC20">
        <f t="shared" ref="BC20:BC57" si="83">IF(BB20&lt;0.13,0.13,BB20)</f>
        <v>0.13</v>
      </c>
      <c r="BD20">
        <f t="shared" ref="BD20:BD57" si="84">1.938*AW20*(AD20/AQ20)^(1/4)</f>
        <v>9.0095093786705345</v>
      </c>
      <c r="BE20">
        <f t="shared" ref="BE20:BE57" si="85">1.938*AX20*(AD20/AQ20)^(1/4)</f>
        <v>14.291180887368096</v>
      </c>
      <c r="BF20">
        <f t="shared" si="10"/>
        <v>51.775914910430096</v>
      </c>
      <c r="BG20">
        <f t="shared" ref="BG20:BG57" si="86">0.15726*AN20*(1/(AD20*AQ20^3))^(1/4)</f>
        <v>6.7360548835138792E-3</v>
      </c>
      <c r="BH20">
        <f t="shared" ref="BH20:BH57" si="87">0.0019+0.0322*BG20-0.6642*BG20^2+4.9951*BG20^3</f>
        <v>2.0882899930372793E-3</v>
      </c>
      <c r="BI20">
        <f t="shared" ref="BI20:BI57" si="88">1-10.0147*BG20+33.8696*BG20^2+277.2817*BG20^3</f>
        <v>0.93416199481352524</v>
      </c>
      <c r="BJ20">
        <f t="shared" ref="BJ20:BJ57" si="89">BH20/BI20</f>
        <v>2.2354687994496475E-3</v>
      </c>
      <c r="BK20">
        <f t="shared" si="36"/>
        <v>3.5957467112263032E-2</v>
      </c>
      <c r="BL20">
        <f t="shared" si="37"/>
        <v>312.62498376322191</v>
      </c>
      <c r="BM20">
        <f t="shared" ref="BM20:BM57" si="90">BK20/BL20</f>
        <v>1.150178935778746E-4</v>
      </c>
      <c r="BN20">
        <f t="shared" ref="BN20:BN57" si="91">(0.0047+1123.32*BM20+729489.64*BM20^2)</f>
        <v>0.14355240316779308</v>
      </c>
      <c r="BO20">
        <f t="shared" ref="BO20:BO57" si="92">(1+1097.1566*BM20+722153.97*BM20^2)</f>
        <v>1.1357460995827409</v>
      </c>
      <c r="BP20">
        <f t="shared" ref="BP20:BP57" si="93">SQRT(BN20/BO20)</f>
        <v>0.35552046609725291</v>
      </c>
      <c r="BQ20">
        <f t="shared" si="38"/>
        <v>4.5880569235561577E-4</v>
      </c>
      <c r="BR20">
        <f t="shared" ref="BR20:BR57" si="94">1.0886-69.9473*BQ20+2334.3497*BQ20^2-12896.683*BQ20^3</f>
        <v>1.0569979218647809</v>
      </c>
      <c r="BS20">
        <f t="shared" ref="BS20:BS57" si="95">1-53.4401*BQ20+1517.9369*BQ20^2-8419.8115*BQ20^3</f>
        <v>0.97580009449629479</v>
      </c>
      <c r="BT20">
        <f t="shared" ref="BT20:BT57" si="96">BR20/BS20</f>
        <v>1.0832115387428818</v>
      </c>
      <c r="BU20">
        <f t="shared" si="39"/>
        <v>0.38510387113579186</v>
      </c>
      <c r="BV20">
        <f t="shared" si="40"/>
        <v>0.38510387113579186</v>
      </c>
      <c r="BW20">
        <f t="shared" si="41"/>
        <v>0.38510387113579186</v>
      </c>
      <c r="BX20">
        <f t="shared" si="11"/>
        <v>203.16720982784665</v>
      </c>
      <c r="BY20">
        <f t="shared" si="12"/>
        <v>6.7061850772907494</v>
      </c>
      <c r="BZ20">
        <f t="shared" si="13"/>
        <v>1582411.817841551</v>
      </c>
      <c r="CA20">
        <f t="shared" si="14"/>
        <v>8.3764554273276434E-2</v>
      </c>
      <c r="CB20">
        <f t="shared" si="15"/>
        <v>1246818.3097687876</v>
      </c>
      <c r="CC20">
        <f t="shared" ref="CC20:CC57" si="97">$CD$15/3.7065</f>
        <v>1.6187778227438283E-4</v>
      </c>
      <c r="CD20">
        <f t="shared" ref="CD20:CD57" si="98">5.0452/CB20</f>
        <v>4.0464596649495726E-6</v>
      </c>
      <c r="CE20">
        <f t="shared" ref="CE20:CE57" si="99">LOG(($CD$15^1.1098/2.8257)+(7.149/CB20)^0.8981)</f>
        <v>-3.9444552836055169</v>
      </c>
      <c r="CF20">
        <f t="shared" ref="CF20:CF57" si="100">-4*LOG(CC20-(CD20*CE20))</f>
        <v>14.999893322573893</v>
      </c>
      <c r="CG20">
        <f t="shared" ref="CG20:CG57" si="101">1/CF20^2</f>
        <v>4.444507661371333E-3</v>
      </c>
      <c r="CH20">
        <f t="shared" si="16"/>
        <v>19.712474581358986</v>
      </c>
      <c r="CI20" s="20">
        <f t="shared" si="17"/>
        <v>137191694991.39108</v>
      </c>
      <c r="CJ20" s="33">
        <f t="shared" si="42"/>
        <v>0.14974420272452418</v>
      </c>
      <c r="CK20" s="33">
        <f t="shared" si="18"/>
        <v>29.948840544904836</v>
      </c>
      <c r="CL20">
        <f t="shared" ref="CL20:CL57" si="102">CL19+200</f>
        <v>600</v>
      </c>
      <c r="CM20" s="6">
        <f t="shared" si="19"/>
        <v>402.51793550659875</v>
      </c>
      <c r="CN20" s="20"/>
      <c r="CO20" s="20"/>
      <c r="CU20" s="25">
        <f t="shared" si="20"/>
        <v>0.5819910127676341</v>
      </c>
      <c r="CV20" s="26">
        <v>0.8</v>
      </c>
      <c r="CW20" s="26">
        <f t="shared" ref="CW20:CW57" si="103">0.27*CU20/CV20/$CT$18</f>
        <v>0.10803208174499208</v>
      </c>
      <c r="CX20" s="26">
        <f t="shared" si="43"/>
        <v>-3.8026357565825571E-2</v>
      </c>
      <c r="CY20" s="26">
        <f t="shared" ref="CY20:CY57" si="104">($DG$12+$DI$12/$CT$18+$CW$13/$CT$18^2)*CW20^2</f>
        <v>2.3158160923313197E-3</v>
      </c>
      <c r="CZ20" s="26">
        <f t="shared" ref="CZ20:CZ57" si="105">$CY$13*($DI$12/$CT$18+$CW$13/$CT$18^2)*CW20^5</f>
        <v>-5.4243180393958183E-7</v>
      </c>
      <c r="DA20" s="26">
        <f t="shared" si="44"/>
        <v>1.20109266699594E-3</v>
      </c>
      <c r="DB20" s="26">
        <f t="shared" si="45"/>
        <v>0.99162056381211638</v>
      </c>
      <c r="DC20" s="26">
        <f t="shared" si="46"/>
        <v>0.9654810291459468</v>
      </c>
      <c r="DD20" s="26">
        <f t="shared" si="47"/>
        <v>0.16548102914594676</v>
      </c>
      <c r="DE20" s="26">
        <v>0.85</v>
      </c>
      <c r="DF20" s="26">
        <f t="shared" si="48"/>
        <v>0.10167725340705137</v>
      </c>
      <c r="DG20" s="26">
        <f t="shared" si="49"/>
        <v>-3.578951300312995E-2</v>
      </c>
      <c r="DH20" s="26">
        <f t="shared" si="50"/>
        <v>2.0513803447640756E-3</v>
      </c>
      <c r="DI20" s="26">
        <f t="shared" si="51"/>
        <v>-4.0059032088988594E-7</v>
      </c>
      <c r="DJ20" s="26">
        <f t="shared" si="52"/>
        <v>1.0629299146478789E-3</v>
      </c>
      <c r="DK20" s="26">
        <f t="shared" ref="DK20:DK57" si="106">EXP(-$DC$13*DF20^2)</f>
        <v>0.99257382308649034</v>
      </c>
      <c r="DL20" s="26">
        <f t="shared" ref="DL20:DL57" si="107">1+DG20+DH20-DI20+DJ20*DK20</f>
        <v>0.96731730434101004</v>
      </c>
      <c r="DM20" s="26">
        <f t="shared" ref="DM20:DM57" si="108">DL20-DE20</f>
        <v>0.11731730434101006</v>
      </c>
      <c r="DN20" s="26">
        <f t="shared" ref="DN20:DN57" si="109">(DM20-DD20)/(DE20-CV20)</f>
        <v>-0.96327449609873517</v>
      </c>
      <c r="DO20" s="26">
        <f t="shared" ref="DO20:DO57" si="110">CV20-DD20/DN20</f>
        <v>0.97179010740567251</v>
      </c>
      <c r="DP20" s="26">
        <f t="shared" si="53"/>
        <v>0.85</v>
      </c>
      <c r="DQ20" s="26">
        <f t="shared" si="54"/>
        <v>0.10167725340705137</v>
      </c>
      <c r="DR20" s="26">
        <f t="shared" si="55"/>
        <v>-3.578951300312995E-2</v>
      </c>
      <c r="DS20" s="26">
        <f t="shared" si="56"/>
        <v>2.0513803447640756E-3</v>
      </c>
      <c r="DT20" s="26">
        <f t="shared" si="57"/>
        <v>-4.0059032088988594E-7</v>
      </c>
      <c r="DU20" s="26">
        <f t="shared" si="58"/>
        <v>1.0629299146478789E-3</v>
      </c>
      <c r="DV20" s="26">
        <f t="shared" si="59"/>
        <v>0.99257382308649034</v>
      </c>
      <c r="DW20" s="26">
        <f t="shared" si="60"/>
        <v>0.96731730434101004</v>
      </c>
      <c r="DX20" s="26">
        <f t="shared" si="61"/>
        <v>0.11731730434101006</v>
      </c>
      <c r="DY20" s="26">
        <f t="shared" si="62"/>
        <v>0.97179010740567251</v>
      </c>
      <c r="DZ20" s="26">
        <f t="shared" si="63"/>
        <v>8.8934498033447662E-2</v>
      </c>
      <c r="EA20" s="26">
        <f t="shared" si="64"/>
        <v>-3.1304173422668127E-2</v>
      </c>
      <c r="EB20" s="26">
        <f t="shared" si="65"/>
        <v>1.5694196791559752E-3</v>
      </c>
      <c r="EC20" s="26">
        <f t="shared" si="66"/>
        <v>-2.0508444015660156E-7</v>
      </c>
      <c r="ED20" s="26">
        <f t="shared" si="67"/>
        <v>8.1178672594056959E-4</v>
      </c>
      <c r="EE20" s="26">
        <f t="shared" si="68"/>
        <v>0.9943135914719532</v>
      </c>
      <c r="EF20" s="26">
        <f t="shared" si="69"/>
        <v>0.97107262191590737</v>
      </c>
      <c r="EG20" s="26">
        <f t="shared" si="70"/>
        <v>-7.1748548976513504E-4</v>
      </c>
      <c r="EH20" s="26">
        <f t="shared" si="71"/>
        <v>-0.96916566004504223</v>
      </c>
      <c r="EI20" s="26">
        <f t="shared" si="72"/>
        <v>0.97104979486743026</v>
      </c>
      <c r="EM20">
        <f t="shared" si="21"/>
        <v>388.18800551601191</v>
      </c>
      <c r="EW20">
        <f t="shared" ref="EW20:EW57" si="111">(EM20*$EQ$18)/(DO20*10.73*$EL$18)</f>
        <v>1.0309149925335288</v>
      </c>
      <c r="EX20">
        <f t="shared" si="73"/>
        <v>1.5382750091521165E-2</v>
      </c>
      <c r="EY20">
        <f t="shared" ref="EY20:EY57" si="112">EXP($EU$18*EX20^$EV$18)</f>
        <v>1.0212115539335638</v>
      </c>
      <c r="EZ20">
        <f t="shared" ref="EZ20:EZ57" si="113">$ET$18*10^-4*EY20</f>
        <v>1.4004428279989867E-2</v>
      </c>
      <c r="FB20" s="30">
        <v>260.60000000000002</v>
      </c>
      <c r="FC20" s="30">
        <v>1509.8</v>
      </c>
      <c r="FE20" s="37">
        <v>491</v>
      </c>
      <c r="FF20" s="37">
        <v>1000.3</v>
      </c>
    </row>
    <row r="21" spans="3:162">
      <c r="C21" s="6">
        <f t="shared" si="74"/>
        <v>402.51793550659875</v>
      </c>
      <c r="D21" s="6">
        <f>Sheet2!J21</f>
        <v>435.7320283679212</v>
      </c>
      <c r="E21" s="6">
        <f t="shared" si="22"/>
        <v>433.14471287026237</v>
      </c>
      <c r="F21" s="6">
        <f t="shared" si="23"/>
        <v>2.5873154976588353</v>
      </c>
      <c r="G21" s="6">
        <f>Sheet3!D21</f>
        <v>348</v>
      </c>
      <c r="H21" s="6">
        <f>Sheet3!F21</f>
        <v>-83.246333986510876</v>
      </c>
      <c r="I21" s="6">
        <f t="shared" si="24"/>
        <v>0.97836162096024648</v>
      </c>
      <c r="J21" s="6">
        <f t="shared" si="25"/>
        <v>433.0874893322225</v>
      </c>
      <c r="K21">
        <f t="shared" si="0"/>
        <v>419.12498193725997</v>
      </c>
      <c r="M21">
        <f t="shared" si="1"/>
        <v>419.12498193725997</v>
      </c>
      <c r="Q21">
        <f t="shared" si="26"/>
        <v>50.630171605091277</v>
      </c>
      <c r="S21">
        <f t="shared" si="27"/>
        <v>1.1034563828183277</v>
      </c>
      <c r="T21">
        <f t="shared" si="28"/>
        <v>4.448603874109941E-2</v>
      </c>
      <c r="U21">
        <f t="shared" si="29"/>
        <v>5517.2819140916381</v>
      </c>
      <c r="V21">
        <f t="shared" si="75"/>
        <v>30979.537947624551</v>
      </c>
      <c r="W21">
        <f t="shared" si="30"/>
        <v>44345.869548911258</v>
      </c>
      <c r="X21">
        <f t="shared" si="76"/>
        <v>0.88421369467370392</v>
      </c>
      <c r="Y21">
        <f t="shared" si="2"/>
        <v>54.006116207951074</v>
      </c>
      <c r="Z21">
        <f t="shared" ref="Z21:Z57" si="114">0.01361*X21*Q21</f>
        <v>0.60929099782882823</v>
      </c>
      <c r="AA21">
        <f t="shared" si="77"/>
        <v>49.494849145090086</v>
      </c>
      <c r="AB21">
        <f t="shared" si="31"/>
        <v>54.615407205779903</v>
      </c>
      <c r="AC21">
        <f t="shared" si="3"/>
        <v>1.1034563828183277</v>
      </c>
      <c r="AD21">
        <f t="shared" si="32"/>
        <v>49.494849145090086</v>
      </c>
      <c r="AI21">
        <f t="shared" ref="AI21:AI57" si="115">10.715*(Q21+100)^-0.515</f>
        <v>0.80978086526637139</v>
      </c>
      <c r="AJ21">
        <f t="shared" ref="AJ21:AJ57" si="116">5.44*(Q21+150)^-0.338</f>
        <v>0.9065441694267744</v>
      </c>
      <c r="AK21">
        <f t="shared" si="33"/>
        <v>1.4284851781774421</v>
      </c>
      <c r="AL21">
        <f t="shared" si="4"/>
        <v>0</v>
      </c>
      <c r="AM21">
        <f t="shared" si="5"/>
        <v>1.4284851781774421</v>
      </c>
      <c r="AN21">
        <f t="shared" si="78"/>
        <v>1.4284851781774421</v>
      </c>
      <c r="AO21">
        <f t="shared" si="6"/>
        <v>0</v>
      </c>
      <c r="AP21">
        <f t="shared" si="7"/>
        <v>30</v>
      </c>
      <c r="AQ21">
        <f t="shared" si="79"/>
        <v>30</v>
      </c>
      <c r="AS21">
        <f t="shared" si="80"/>
        <v>0.62837328626275857</v>
      </c>
      <c r="AU21">
        <f t="shared" si="34"/>
        <v>0.96888433713487521</v>
      </c>
      <c r="AW21">
        <f t="shared" si="8"/>
        <v>4.1087792244430323</v>
      </c>
      <c r="AX21">
        <f t="shared" si="8"/>
        <v>5.8815398667493293</v>
      </c>
      <c r="AY21">
        <f t="shared" si="81"/>
        <v>9.9903190911923616</v>
      </c>
      <c r="AZ21">
        <f t="shared" si="35"/>
        <v>0.41127607506204716</v>
      </c>
      <c r="BA21">
        <f t="shared" si="82"/>
        <v>0.58872392493795278</v>
      </c>
      <c r="BB21">
        <f t="shared" si="9"/>
        <v>-65.34022882687286</v>
      </c>
      <c r="BC21">
        <f t="shared" si="83"/>
        <v>0.13</v>
      </c>
      <c r="BD21">
        <f t="shared" si="84"/>
        <v>9.0245647722863414</v>
      </c>
      <c r="BE21">
        <f t="shared" si="85"/>
        <v>12.91827440435395</v>
      </c>
      <c r="BF21">
        <f t="shared" si="10"/>
        <v>51.751605622246835</v>
      </c>
      <c r="BG21">
        <f t="shared" si="86"/>
        <v>6.6071332809722267E-3</v>
      </c>
      <c r="BH21">
        <f t="shared" si="87"/>
        <v>2.0851952978595081E-3</v>
      </c>
      <c r="BI21">
        <f t="shared" si="88"/>
        <v>0.93539006910333578</v>
      </c>
      <c r="BJ21">
        <f t="shared" si="89"/>
        <v>2.2292253966929268E-3</v>
      </c>
      <c r="BK21">
        <f t="shared" si="36"/>
        <v>3.5916961235486662E-2</v>
      </c>
      <c r="BL21">
        <f t="shared" si="37"/>
        <v>294.84797719381118</v>
      </c>
      <c r="BM21">
        <f t="shared" si="90"/>
        <v>1.2181518617601883E-4</v>
      </c>
      <c r="BN21">
        <f t="shared" si="91"/>
        <v>0.1523622876297015</v>
      </c>
      <c r="BO21">
        <f t="shared" si="92"/>
        <v>1.1443663346237725</v>
      </c>
      <c r="BP21">
        <f t="shared" si="93"/>
        <v>0.36488516418990391</v>
      </c>
      <c r="BQ21">
        <f t="shared" si="38"/>
        <v>4.1210935947524717E-4</v>
      </c>
      <c r="BR21">
        <f t="shared" si="94"/>
        <v>1.0601696125949394</v>
      </c>
      <c r="BS21">
        <f t="shared" si="95"/>
        <v>0.97823404279809789</v>
      </c>
      <c r="BT21">
        <f t="shared" si="96"/>
        <v>1.083758657143516</v>
      </c>
      <c r="BU21">
        <f t="shared" si="39"/>
        <v>0.39544745555404165</v>
      </c>
      <c r="BV21">
        <f t="shared" si="40"/>
        <v>0.39544745555404165</v>
      </c>
      <c r="BW21">
        <f t="shared" si="41"/>
        <v>0.39544745555404165</v>
      </c>
      <c r="BX21">
        <f t="shared" si="11"/>
        <v>203.36340788428814</v>
      </c>
      <c r="BY21">
        <f t="shared" si="12"/>
        <v>6.5610988429077945</v>
      </c>
      <c r="BZ21">
        <f t="shared" si="13"/>
        <v>1582797.1928019808</v>
      </c>
      <c r="CA21">
        <f t="shared" si="14"/>
        <v>8.7330876014086706E-2</v>
      </c>
      <c r="CB21">
        <f t="shared" si="15"/>
        <v>1196193.3681746228</v>
      </c>
      <c r="CC21">
        <f t="shared" si="97"/>
        <v>1.6187778227438283E-4</v>
      </c>
      <c r="CD21">
        <f t="shared" si="98"/>
        <v>4.2177127329329012E-6</v>
      </c>
      <c r="CE21">
        <f t="shared" si="99"/>
        <v>-3.9416216511471571</v>
      </c>
      <c r="CF21">
        <f t="shared" si="100"/>
        <v>14.993423663049164</v>
      </c>
      <c r="CG21">
        <f t="shared" si="101"/>
        <v>4.4483440973636284E-3</v>
      </c>
      <c r="CH21">
        <f t="shared" si="16"/>
        <v>20.247015305222053</v>
      </c>
      <c r="CI21" s="20">
        <f t="shared" si="17"/>
        <v>133750119721.12607</v>
      </c>
      <c r="CJ21" s="33">
        <f t="shared" si="42"/>
        <v>0.1531338868183181</v>
      </c>
      <c r="CK21" s="33">
        <f t="shared" si="18"/>
        <v>30.626777363663621</v>
      </c>
      <c r="CL21">
        <f t="shared" si="102"/>
        <v>800</v>
      </c>
      <c r="CM21" s="6">
        <f t="shared" si="19"/>
        <v>433.14471287026237</v>
      </c>
      <c r="CN21" s="20"/>
      <c r="CO21" s="20"/>
      <c r="CP21" s="20"/>
      <c r="CQ21" s="20"/>
      <c r="CR21" s="20"/>
      <c r="CS21" s="20"/>
      <c r="CT21" s="20"/>
      <c r="CU21" s="25">
        <f t="shared" si="20"/>
        <v>0.62837328626275857</v>
      </c>
      <c r="CV21" s="26">
        <v>0.8</v>
      </c>
      <c r="CW21" s="26">
        <f t="shared" si="103"/>
        <v>0.11664179126252457</v>
      </c>
      <c r="CX21" s="26">
        <f t="shared" si="43"/>
        <v>-4.1056900783759613E-2</v>
      </c>
      <c r="CY21" s="26">
        <f t="shared" si="104"/>
        <v>2.6996467398299737E-3</v>
      </c>
      <c r="CZ21" s="26">
        <f t="shared" si="105"/>
        <v>-7.9588867147815588E-7</v>
      </c>
      <c r="DA21" s="26">
        <f t="shared" si="44"/>
        <v>1.4021020414116368E-3</v>
      </c>
      <c r="DB21" s="26">
        <f t="shared" si="45"/>
        <v>0.99023852880745333</v>
      </c>
      <c r="DC21" s="26">
        <f t="shared" si="46"/>
        <v>0.96303195730746727</v>
      </c>
      <c r="DD21" s="26">
        <f t="shared" si="47"/>
        <v>0.16303195730746722</v>
      </c>
      <c r="DE21" s="26">
        <v>0.85</v>
      </c>
      <c r="DF21" s="26">
        <f t="shared" si="48"/>
        <v>0.10978050942355254</v>
      </c>
      <c r="DG21" s="26">
        <f t="shared" si="49"/>
        <v>-3.8641788972950224E-2</v>
      </c>
      <c r="DH21" s="26">
        <f t="shared" si="50"/>
        <v>2.3913825792265518E-3</v>
      </c>
      <c r="DI21" s="26">
        <f t="shared" si="51"/>
        <v>-5.8777028925017035E-7</v>
      </c>
      <c r="DJ21" s="26">
        <f t="shared" si="52"/>
        <v>1.2406227642343991E-3</v>
      </c>
      <c r="DK21" s="26">
        <f t="shared" si="106"/>
        <v>0.99134832388416083</v>
      </c>
      <c r="DL21" s="26">
        <f t="shared" si="107"/>
        <v>0.9649800706744619</v>
      </c>
      <c r="DM21" s="26">
        <f t="shared" si="108"/>
        <v>0.11498007067446192</v>
      </c>
      <c r="DN21" s="26">
        <f t="shared" si="109"/>
        <v>-0.96103773266010739</v>
      </c>
      <c r="DO21" s="26">
        <f t="shared" si="110"/>
        <v>0.96964157781422633</v>
      </c>
      <c r="DP21" s="26">
        <f t="shared" si="53"/>
        <v>0.85</v>
      </c>
      <c r="DQ21" s="26">
        <f t="shared" si="54"/>
        <v>0.10978050942355254</v>
      </c>
      <c r="DR21" s="26">
        <f t="shared" si="55"/>
        <v>-3.8641788972950224E-2</v>
      </c>
      <c r="DS21" s="26">
        <f t="shared" si="56"/>
        <v>2.3913825792265518E-3</v>
      </c>
      <c r="DT21" s="26">
        <f t="shared" si="57"/>
        <v>-5.8777028925017035E-7</v>
      </c>
      <c r="DU21" s="26">
        <f t="shared" si="58"/>
        <v>1.2406227642343991E-3</v>
      </c>
      <c r="DV21" s="26">
        <f t="shared" si="59"/>
        <v>0.99134832388416083</v>
      </c>
      <c r="DW21" s="26">
        <f t="shared" si="60"/>
        <v>0.9649800706744619</v>
      </c>
      <c r="DX21" s="26">
        <f t="shared" si="61"/>
        <v>0.11498007067446192</v>
      </c>
      <c r="DY21" s="26">
        <f t="shared" si="62"/>
        <v>0.96964157781422633</v>
      </c>
      <c r="DZ21" s="26">
        <f t="shared" si="63"/>
        <v>9.6234975010423468E-2</v>
      </c>
      <c r="EA21" s="26">
        <f t="shared" si="64"/>
        <v>-3.387387812004547E-2</v>
      </c>
      <c r="EB21" s="26">
        <f t="shared" si="65"/>
        <v>1.8376570008177516E-3</v>
      </c>
      <c r="EC21" s="26">
        <f t="shared" si="66"/>
        <v>-3.0426087517228983E-7</v>
      </c>
      <c r="ED21" s="26">
        <f t="shared" si="67"/>
        <v>9.5145443138194125E-4</v>
      </c>
      <c r="EE21" s="26">
        <f t="shared" si="68"/>
        <v>0.99334493978732685</v>
      </c>
      <c r="EF21" s="26">
        <f t="shared" si="69"/>
        <v>0.96890920558649885</v>
      </c>
      <c r="EG21" s="26">
        <f t="shared" si="70"/>
        <v>-7.3237222772748467E-4</v>
      </c>
      <c r="EH21" s="26">
        <f t="shared" si="71"/>
        <v>-0.9671591182277961</v>
      </c>
      <c r="EI21" s="26">
        <f t="shared" si="72"/>
        <v>0.96888433713487521</v>
      </c>
      <c r="EM21">
        <f t="shared" si="21"/>
        <v>419.12498193725997</v>
      </c>
      <c r="EW21">
        <f t="shared" si="111"/>
        <v>1.1155409963299374</v>
      </c>
      <c r="EX21">
        <f t="shared" si="73"/>
        <v>1.6645493069431572E-2</v>
      </c>
      <c r="EY21">
        <f t="shared" si="112"/>
        <v>1.0235579951033331</v>
      </c>
      <c r="EZ21">
        <f t="shared" si="113"/>
        <v>1.4036606301232064E-2</v>
      </c>
      <c r="FB21" s="30">
        <v>355.1</v>
      </c>
      <c r="FC21" s="30">
        <v>2140.4</v>
      </c>
      <c r="FE21" s="37">
        <v>802</v>
      </c>
      <c r="FF21" s="37">
        <v>1750.1</v>
      </c>
    </row>
    <row r="22" spans="3:162">
      <c r="C22" s="6">
        <f t="shared" si="74"/>
        <v>433.14471287026237</v>
      </c>
      <c r="D22" s="6">
        <f>Sheet2!J22</f>
        <v>468.78137481389234</v>
      </c>
      <c r="E22" s="6">
        <f t="shared" si="22"/>
        <v>464.45328851392173</v>
      </c>
      <c r="F22" s="6">
        <f t="shared" si="23"/>
        <v>4.3280862999706073</v>
      </c>
      <c r="G22" s="6">
        <f>Sheet3!D22</f>
        <v>349</v>
      </c>
      <c r="H22" s="6">
        <f>Sheet3!F22</f>
        <v>-112.2408607793472</v>
      </c>
      <c r="I22" s="6">
        <f t="shared" si="24"/>
        <v>0.9731809078033562</v>
      </c>
      <c r="J22" s="6">
        <f t="shared" si="25"/>
        <v>464.33401434343278</v>
      </c>
      <c r="K22">
        <f t="shared" si="0"/>
        <v>450.96304384207735</v>
      </c>
      <c r="M22">
        <f t="shared" si="1"/>
        <v>450.96304384207735</v>
      </c>
      <c r="Q22">
        <f t="shared" si="26"/>
        <v>55.227186575440498</v>
      </c>
      <c r="S22">
        <f t="shared" si="27"/>
        <v>1.1056475107674504</v>
      </c>
      <c r="T22">
        <f t="shared" si="28"/>
        <v>4.1251261736770239E-2</v>
      </c>
      <c r="U22">
        <f t="shared" si="29"/>
        <v>5528.2375538372517</v>
      </c>
      <c r="V22">
        <f t="shared" si="75"/>
        <v>31041.053864796169</v>
      </c>
      <c r="W22">
        <f t="shared" si="30"/>
        <v>40173.121528918098</v>
      </c>
      <c r="X22">
        <f t="shared" si="76"/>
        <v>0.88368832153423538</v>
      </c>
      <c r="Y22">
        <f t="shared" si="2"/>
        <v>54.006116207951074</v>
      </c>
      <c r="Z22">
        <f t="shared" si="114"/>
        <v>0.66421726558564254</v>
      </c>
      <c r="AA22">
        <f t="shared" si="77"/>
        <v>49.446440154863666</v>
      </c>
      <c r="AB22">
        <f t="shared" si="31"/>
        <v>54.670333473536715</v>
      </c>
      <c r="AC22">
        <f t="shared" si="3"/>
        <v>1.1056475107674504</v>
      </c>
      <c r="AD22">
        <f t="shared" si="32"/>
        <v>49.446440154863666</v>
      </c>
      <c r="AI22">
        <f t="shared" si="115"/>
        <v>0.79734039233970178</v>
      </c>
      <c r="AJ22">
        <f t="shared" si="116"/>
        <v>0.89962912360945224</v>
      </c>
      <c r="AK22">
        <f t="shared" si="33"/>
        <v>1.4004630305029513</v>
      </c>
      <c r="AL22">
        <f t="shared" si="4"/>
        <v>0</v>
      </c>
      <c r="AM22">
        <f t="shared" si="5"/>
        <v>1.4004630305029513</v>
      </c>
      <c r="AN22">
        <f t="shared" si="78"/>
        <v>1.4004630305029513</v>
      </c>
      <c r="AO22">
        <f t="shared" si="6"/>
        <v>0</v>
      </c>
      <c r="AP22">
        <f t="shared" si="7"/>
        <v>30</v>
      </c>
      <c r="AQ22">
        <f t="shared" si="79"/>
        <v>30</v>
      </c>
      <c r="AS22">
        <f t="shared" si="80"/>
        <v>0.6761065125068626</v>
      </c>
      <c r="AU22">
        <f t="shared" si="34"/>
        <v>0.96668024086157389</v>
      </c>
      <c r="AW22">
        <f t="shared" si="8"/>
        <v>4.1169380072781614</v>
      </c>
      <c r="AX22">
        <f t="shared" si="8"/>
        <v>5.3281132661857677</v>
      </c>
      <c r="AY22">
        <f t="shared" si="81"/>
        <v>9.4450512734639283</v>
      </c>
      <c r="AZ22">
        <f t="shared" si="35"/>
        <v>0.43588307655298664</v>
      </c>
      <c r="BA22">
        <f t="shared" si="82"/>
        <v>0.56411692344701336</v>
      </c>
      <c r="BB22">
        <f t="shared" si="9"/>
        <v>-58.288664313734458</v>
      </c>
      <c r="BC22">
        <f t="shared" si="83"/>
        <v>0.13</v>
      </c>
      <c r="BD22">
        <f t="shared" si="84"/>
        <v>9.0402729692386217</v>
      </c>
      <c r="BE22">
        <f t="shared" si="85"/>
        <v>11.69986000570993</v>
      </c>
      <c r="BF22">
        <f t="shared" si="10"/>
        <v>51.726291312939701</v>
      </c>
      <c r="BG22">
        <f t="shared" si="86"/>
        <v>6.4791080329649753E-3</v>
      </c>
      <c r="BH22">
        <f t="shared" si="87"/>
        <v>2.0821035270316697E-3</v>
      </c>
      <c r="BI22">
        <f t="shared" si="88"/>
        <v>0.93661089991875857</v>
      </c>
      <c r="BJ22">
        <f t="shared" si="89"/>
        <v>2.2230186806626645E-3</v>
      </c>
      <c r="BK22">
        <f t="shared" si="36"/>
        <v>3.5879302669724847E-2</v>
      </c>
      <c r="BL22">
        <f t="shared" si="37"/>
        <v>278.38572210440168</v>
      </c>
      <c r="BM22">
        <f t="shared" si="90"/>
        <v>1.2888341542268179E-4</v>
      </c>
      <c r="BN22">
        <f t="shared" si="91"/>
        <v>0.16159482303877853</v>
      </c>
      <c r="BO22">
        <f t="shared" si="92"/>
        <v>1.1534009423518372</v>
      </c>
      <c r="BP22">
        <f t="shared" si="93"/>
        <v>0.3743032264545299</v>
      </c>
      <c r="BQ22">
        <f t="shared" si="38"/>
        <v>3.7086357368136178E-4</v>
      </c>
      <c r="BR22">
        <f t="shared" si="94"/>
        <v>1.0629795024803936</v>
      </c>
      <c r="BS22">
        <f t="shared" si="95"/>
        <v>0.98038936077706118</v>
      </c>
      <c r="BT22">
        <f t="shared" si="96"/>
        <v>1.0842421847967334</v>
      </c>
      <c r="BU22">
        <f t="shared" si="39"/>
        <v>0.40583534802752597</v>
      </c>
      <c r="BV22">
        <f t="shared" si="40"/>
        <v>0.40583534802752597</v>
      </c>
      <c r="BW22">
        <f t="shared" si="41"/>
        <v>0.40583534802752597</v>
      </c>
      <c r="BX22">
        <f t="shared" si="11"/>
        <v>203.56792879816328</v>
      </c>
      <c r="BY22">
        <f t="shared" si="12"/>
        <v>6.409720627455485</v>
      </c>
      <c r="BZ22">
        <f t="shared" si="13"/>
        <v>1583197.8802452572</v>
      </c>
      <c r="CA22">
        <f t="shared" si="14"/>
        <v>9.1024429606887405E-2</v>
      </c>
      <c r="CB22">
        <f t="shared" si="15"/>
        <v>1147945.2334659908</v>
      </c>
      <c r="CC22">
        <f t="shared" si="97"/>
        <v>1.6187778227438283E-4</v>
      </c>
      <c r="CD22">
        <f t="shared" si="98"/>
        <v>4.3949831864077947E-6</v>
      </c>
      <c r="CE22">
        <f t="shared" si="99"/>
        <v>-3.9387199964743971</v>
      </c>
      <c r="CF22">
        <f t="shared" si="100"/>
        <v>14.986760526316328</v>
      </c>
      <c r="CG22">
        <f t="shared" si="101"/>
        <v>4.4523004578968396E-3</v>
      </c>
      <c r="CH22">
        <f t="shared" si="16"/>
        <v>20.781893366357838</v>
      </c>
      <c r="CI22" s="20">
        <f t="shared" si="17"/>
        <v>130489637726.31061</v>
      </c>
      <c r="CJ22" s="33">
        <f t="shared" si="42"/>
        <v>0.15654287821829677</v>
      </c>
      <c r="CK22" s="33">
        <f t="shared" si="18"/>
        <v>31.308575643659353</v>
      </c>
      <c r="CL22">
        <f t="shared" si="102"/>
        <v>1000</v>
      </c>
      <c r="CM22" s="6">
        <f t="shared" si="19"/>
        <v>464.45328851392173</v>
      </c>
      <c r="CN22" s="20"/>
      <c r="CO22" s="20"/>
      <c r="CP22" s="20"/>
      <c r="CQ22" s="20"/>
      <c r="CR22" s="20"/>
      <c r="CS22" s="20"/>
      <c r="CT22" s="20"/>
      <c r="CU22" s="25">
        <f t="shared" si="20"/>
        <v>0.6761065125068626</v>
      </c>
      <c r="CV22" s="26">
        <v>0.8</v>
      </c>
      <c r="CW22" s="26">
        <f t="shared" si="103"/>
        <v>0.12550227138408637</v>
      </c>
      <c r="CX22" s="26">
        <f t="shared" si="43"/>
        <v>-4.4175713083449628E-2</v>
      </c>
      <c r="CY22" s="26">
        <f t="shared" si="104"/>
        <v>3.125372233640056E-3</v>
      </c>
      <c r="CZ22" s="26">
        <f t="shared" si="105"/>
        <v>-1.1477289869038631E-6</v>
      </c>
      <c r="DA22" s="26">
        <f t="shared" si="44"/>
        <v>1.6256955382767267E-3</v>
      </c>
      <c r="DB22" s="26">
        <f t="shared" si="45"/>
        <v>0.98870789852912155</v>
      </c>
      <c r="DC22" s="26">
        <f t="shared" si="46"/>
        <v>0.96055814489847513</v>
      </c>
      <c r="DD22" s="26">
        <f t="shared" si="47"/>
        <v>0.16055814489847509</v>
      </c>
      <c r="DE22" s="26">
        <v>0.85</v>
      </c>
      <c r="DF22" s="26">
        <f t="shared" si="48"/>
        <v>0.1181197848320813</v>
      </c>
      <c r="DG22" s="26">
        <f t="shared" si="49"/>
        <v>-4.1577141725599655E-2</v>
      </c>
      <c r="DH22" s="26">
        <f t="shared" si="50"/>
        <v>2.768495819418181E-3</v>
      </c>
      <c r="DI22" s="26">
        <f t="shared" si="51"/>
        <v>-8.4760723803291839E-7</v>
      </c>
      <c r="DJ22" s="26">
        <f t="shared" si="52"/>
        <v>1.4382160587482805E-3</v>
      </c>
      <c r="DK22" s="26">
        <f t="shared" si="106"/>
        <v>0.9899908320488594</v>
      </c>
      <c r="DL22" s="26">
        <f t="shared" si="107"/>
        <v>0.96261602241372279</v>
      </c>
      <c r="DM22" s="26">
        <f t="shared" si="108"/>
        <v>0.11261602241372282</v>
      </c>
      <c r="DN22" s="26">
        <f t="shared" si="109"/>
        <v>-0.95884244969504673</v>
      </c>
      <c r="DO22" s="26">
        <f t="shared" si="110"/>
        <v>0.96744997569677849</v>
      </c>
      <c r="DP22" s="26">
        <f t="shared" si="53"/>
        <v>0.85</v>
      </c>
      <c r="DQ22" s="26">
        <f t="shared" si="54"/>
        <v>0.1181197848320813</v>
      </c>
      <c r="DR22" s="26">
        <f t="shared" si="55"/>
        <v>-4.1577141725599655E-2</v>
      </c>
      <c r="DS22" s="26">
        <f t="shared" si="56"/>
        <v>2.768495819418181E-3</v>
      </c>
      <c r="DT22" s="26">
        <f t="shared" si="57"/>
        <v>-8.4760723803291839E-7</v>
      </c>
      <c r="DU22" s="26">
        <f t="shared" si="58"/>
        <v>1.4382160587482803E-3</v>
      </c>
      <c r="DV22" s="26">
        <f t="shared" si="59"/>
        <v>0.9899908320488594</v>
      </c>
      <c r="DW22" s="26">
        <f t="shared" si="60"/>
        <v>0.96261602241372279</v>
      </c>
      <c r="DX22" s="26">
        <f t="shared" si="61"/>
        <v>0.11261602241372282</v>
      </c>
      <c r="DY22" s="26">
        <f t="shared" si="62"/>
        <v>0.96744997569677849</v>
      </c>
      <c r="DZ22" s="26">
        <f t="shared" si="63"/>
        <v>0.1037798538730207</v>
      </c>
      <c r="EA22" s="26">
        <f t="shared" si="64"/>
        <v>-3.6529610165431714E-2</v>
      </c>
      <c r="EB22" s="26">
        <f t="shared" si="65"/>
        <v>2.1370992277790746E-3</v>
      </c>
      <c r="EC22" s="26">
        <f t="shared" si="66"/>
        <v>-4.4375851037632053E-7</v>
      </c>
      <c r="ED22" s="26">
        <f t="shared" si="67"/>
        <v>1.1076878049185073E-3</v>
      </c>
      <c r="EE22" s="26">
        <f t="shared" si="68"/>
        <v>0.99226471641749969</v>
      </c>
      <c r="EF22" s="26">
        <f t="shared" si="69"/>
        <v>0.96670705234648424</v>
      </c>
      <c r="EG22" s="26">
        <f t="shared" si="70"/>
        <v>-7.429233502942445E-4</v>
      </c>
      <c r="EH22" s="26">
        <f t="shared" si="71"/>
        <v>-0.96516789459945662</v>
      </c>
      <c r="EI22" s="26">
        <f t="shared" si="72"/>
        <v>0.96668024086157389</v>
      </c>
      <c r="EM22">
        <f t="shared" si="21"/>
        <v>450.96304384207735</v>
      </c>
      <c r="EW22">
        <f t="shared" si="111"/>
        <v>1.2030000691115199</v>
      </c>
      <c r="EX22">
        <f t="shared" si="73"/>
        <v>1.795050955437855E-2</v>
      </c>
      <c r="EY22">
        <f t="shared" si="112"/>
        <v>1.026048567026288</v>
      </c>
      <c r="EZ22">
        <f t="shared" si="113"/>
        <v>1.4070760865716601E-2</v>
      </c>
      <c r="FB22" s="30">
        <v>472.9</v>
      </c>
      <c r="FC22" s="30">
        <v>3019.3</v>
      </c>
      <c r="FE22" s="37">
        <v>1124.9000000000001</v>
      </c>
      <c r="FF22" s="37">
        <v>2538.3000000000002</v>
      </c>
    </row>
    <row r="23" spans="3:162">
      <c r="C23" s="6">
        <f t="shared" si="74"/>
        <v>464.45328851392173</v>
      </c>
      <c r="D23" s="6">
        <f>Sheet2!J23</f>
        <v>502.96631329676075</v>
      </c>
      <c r="E23" s="6">
        <f t="shared" si="22"/>
        <v>496.44956343142519</v>
      </c>
      <c r="F23" s="6">
        <f t="shared" si="23"/>
        <v>6.5167498653355551</v>
      </c>
      <c r="G23" s="6">
        <f>Sheet3!D23</f>
        <v>350</v>
      </c>
      <c r="H23" s="6">
        <f>Sheet3!F23</f>
        <v>-141.5765776348216</v>
      </c>
      <c r="I23" s="6">
        <f t="shared" si="24"/>
        <v>0.96814340561931567</v>
      </c>
      <c r="J23" s="6">
        <f t="shared" si="25"/>
        <v>496.23513088358629</v>
      </c>
      <c r="K23">
        <f t="shared" si="0"/>
        <v>483.70980090534124</v>
      </c>
      <c r="M23">
        <f t="shared" si="1"/>
        <v>483.70980090534124</v>
      </c>
      <c r="Q23">
        <f t="shared" si="26"/>
        <v>60.019153962374915</v>
      </c>
      <c r="S23">
        <f t="shared" si="27"/>
        <v>1.1079315611219789</v>
      </c>
      <c r="T23">
        <f t="shared" si="28"/>
        <v>3.8369446428706183E-2</v>
      </c>
      <c r="U23">
        <f t="shared" si="29"/>
        <v>5539.6578056098942</v>
      </c>
      <c r="V23">
        <f t="shared" si="75"/>
        <v>31105.178578499559</v>
      </c>
      <c r="W23">
        <f t="shared" si="30"/>
        <v>36447.299472604667</v>
      </c>
      <c r="X23">
        <f t="shared" si="76"/>
        <v>0.88314066811858571</v>
      </c>
      <c r="Y23">
        <f t="shared" si="2"/>
        <v>54.006116207951074</v>
      </c>
      <c r="Z23">
        <f t="shared" si="114"/>
        <v>0.72140289148862147</v>
      </c>
      <c r="AA23">
        <f t="shared" si="77"/>
        <v>49.396118875806998</v>
      </c>
      <c r="AB23">
        <f t="shared" si="31"/>
        <v>54.727519099439697</v>
      </c>
      <c r="AC23">
        <f t="shared" si="3"/>
        <v>1.1079315611219789</v>
      </c>
      <c r="AD23">
        <f t="shared" si="32"/>
        <v>49.396118875806998</v>
      </c>
      <c r="AI23">
        <f t="shared" si="115"/>
        <v>0.78495292272711115</v>
      </c>
      <c r="AJ23">
        <f t="shared" si="116"/>
        <v>0.89263803888780846</v>
      </c>
      <c r="AK23">
        <f t="shared" si="33"/>
        <v>1.3726836874782167</v>
      </c>
      <c r="AL23">
        <f t="shared" si="4"/>
        <v>0</v>
      </c>
      <c r="AM23">
        <f t="shared" si="5"/>
        <v>1.3726836874782167</v>
      </c>
      <c r="AN23">
        <f t="shared" si="78"/>
        <v>1.3726836874782167</v>
      </c>
      <c r="AO23">
        <f t="shared" si="6"/>
        <v>0</v>
      </c>
      <c r="AP23">
        <f t="shared" si="7"/>
        <v>30</v>
      </c>
      <c r="AQ23">
        <f t="shared" si="79"/>
        <v>30</v>
      </c>
      <c r="AS23">
        <f t="shared" si="80"/>
        <v>0.72520210030785792</v>
      </c>
      <c r="AU23">
        <f t="shared" si="34"/>
        <v>0.96443968472654451</v>
      </c>
      <c r="AW23">
        <f t="shared" si="8"/>
        <v>4.1254427916904817</v>
      </c>
      <c r="AX23">
        <f t="shared" si="8"/>
        <v>4.8339619239406497</v>
      </c>
      <c r="AY23">
        <f t="shared" si="81"/>
        <v>8.9594047156311305</v>
      </c>
      <c r="AZ23">
        <f t="shared" si="35"/>
        <v>0.46045947500205897</v>
      </c>
      <c r="BA23">
        <f t="shared" si="82"/>
        <v>0.53954052499794103</v>
      </c>
      <c r="BB23">
        <f t="shared" si="9"/>
        <v>-52.341278724028165</v>
      </c>
      <c r="BC23">
        <f t="shared" si="83"/>
        <v>0.13</v>
      </c>
      <c r="BD23">
        <f t="shared" si="84"/>
        <v>9.0566427091782202</v>
      </c>
      <c r="BE23">
        <f t="shared" si="85"/>
        <v>10.612064746863863</v>
      </c>
      <c r="BF23">
        <f t="shared" si="10"/>
        <v>51.69996387950615</v>
      </c>
      <c r="BG23">
        <f t="shared" si="86"/>
        <v>6.3522063295649136E-3</v>
      </c>
      <c r="BH23">
        <f t="shared" si="87"/>
        <v>2.0790205433054605E-3</v>
      </c>
      <c r="BI23">
        <f t="shared" si="88"/>
        <v>0.9378222868420748</v>
      </c>
      <c r="BJ23">
        <f t="shared" si="89"/>
        <v>2.216859817126055E-3</v>
      </c>
      <c r="BK23">
        <f t="shared" si="36"/>
        <v>3.5844687930912125E-2</v>
      </c>
      <c r="BL23">
        <f t="shared" si="37"/>
        <v>263.06126881626915</v>
      </c>
      <c r="BM23">
        <f t="shared" si="90"/>
        <v>1.3625984582301724E-4</v>
      </c>
      <c r="BN23">
        <f t="shared" si="91"/>
        <v>0.17130765856174571</v>
      </c>
      <c r="BO23">
        <f t="shared" si="92"/>
        <v>1.1629064381929637</v>
      </c>
      <c r="BP23">
        <f t="shared" si="93"/>
        <v>0.38380974922209754</v>
      </c>
      <c r="BQ23">
        <f t="shared" si="38"/>
        <v>3.3422745709786806E-4</v>
      </c>
      <c r="BR23">
        <f t="shared" si="94"/>
        <v>1.0654819758012786</v>
      </c>
      <c r="BS23">
        <f t="shared" si="95"/>
        <v>0.98230810259360357</v>
      </c>
      <c r="BT23">
        <f t="shared" si="96"/>
        <v>1.0846718794114287</v>
      </c>
      <c r="BU23">
        <f t="shared" si="39"/>
        <v>0.41630764202516168</v>
      </c>
      <c r="BV23">
        <f t="shared" si="40"/>
        <v>0.41630764202516168</v>
      </c>
      <c r="BW23">
        <f t="shared" si="41"/>
        <v>0.41630764202516168</v>
      </c>
      <c r="BX23">
        <f t="shared" si="11"/>
        <v>203.78086255368413</v>
      </c>
      <c r="BY23">
        <f t="shared" si="12"/>
        <v>6.2519600445718222</v>
      </c>
      <c r="BZ23">
        <f t="shared" si="13"/>
        <v>1583613.8771392342</v>
      </c>
      <c r="CA23">
        <f t="shared" si="14"/>
        <v>9.4865899392306788E-2</v>
      </c>
      <c r="CB23">
        <f t="shared" si="15"/>
        <v>1101750.1184378746</v>
      </c>
      <c r="CC23">
        <f t="shared" si="97"/>
        <v>1.6187778227438283E-4</v>
      </c>
      <c r="CD23">
        <f t="shared" si="98"/>
        <v>4.5792597754864585E-6</v>
      </c>
      <c r="CE23">
        <f t="shared" si="99"/>
        <v>-3.9357365577440087</v>
      </c>
      <c r="CF23">
        <f t="shared" si="100"/>
        <v>14.979870109211225</v>
      </c>
      <c r="CG23">
        <f t="shared" si="101"/>
        <v>4.456397324246842E-3</v>
      </c>
      <c r="CH23">
        <f t="shared" si="16"/>
        <v>21.318894899019263</v>
      </c>
      <c r="CI23" s="20">
        <f t="shared" si="17"/>
        <v>127386700072.5643</v>
      </c>
      <c r="CJ23" s="33">
        <f t="shared" si="42"/>
        <v>0.15998137458751724</v>
      </c>
      <c r="CK23" s="33">
        <f t="shared" si="18"/>
        <v>31.996274917503449</v>
      </c>
      <c r="CL23">
        <f t="shared" si="102"/>
        <v>1200</v>
      </c>
      <c r="CM23" s="6">
        <f t="shared" si="19"/>
        <v>496.44956343142519</v>
      </c>
      <c r="CN23" s="20"/>
      <c r="CO23" s="20"/>
      <c r="CP23" s="20"/>
      <c r="CQ23" s="20"/>
      <c r="CR23" s="20"/>
      <c r="CS23" s="20"/>
      <c r="CT23" s="20"/>
      <c r="CU23" s="25">
        <f t="shared" si="20"/>
        <v>0.72520210030785792</v>
      </c>
      <c r="CV23" s="26">
        <v>0.8</v>
      </c>
      <c r="CW23" s="26">
        <f t="shared" si="103"/>
        <v>0.13461563986964614</v>
      </c>
      <c r="CX23" s="26">
        <f t="shared" si="43"/>
        <v>-4.7383539898071633E-2</v>
      </c>
      <c r="CY23" s="26">
        <f t="shared" si="104"/>
        <v>3.5957510623397652E-3</v>
      </c>
      <c r="CZ23" s="26">
        <f t="shared" si="105"/>
        <v>-1.6295174672254971E-6</v>
      </c>
      <c r="DA23" s="26">
        <f t="shared" si="44"/>
        <v>1.8735289534471389E-3</v>
      </c>
      <c r="DB23" s="26">
        <f t="shared" si="45"/>
        <v>0.98701947510362342</v>
      </c>
      <c r="DC23" s="26">
        <f t="shared" si="46"/>
        <v>0.95806305024595817</v>
      </c>
      <c r="DD23" s="26">
        <f t="shared" si="47"/>
        <v>0.15806305024595813</v>
      </c>
      <c r="DE23" s="26">
        <v>0.85</v>
      </c>
      <c r="DF23" s="26">
        <f t="shared" si="48"/>
        <v>0.12669707281849049</v>
      </c>
      <c r="DG23" s="26">
        <f t="shared" si="49"/>
        <v>-4.4596272845243895E-2</v>
      </c>
      <c r="DH23" s="26">
        <f t="shared" si="50"/>
        <v>3.1851635707923183E-3</v>
      </c>
      <c r="DI23" s="26">
        <f t="shared" si="51"/>
        <v>-1.2034119687499822E-6</v>
      </c>
      <c r="DJ23" s="26">
        <f t="shared" si="52"/>
        <v>1.6571525466955183E-3</v>
      </c>
      <c r="DK23" s="26">
        <f t="shared" si="106"/>
        <v>0.98849311756843938</v>
      </c>
      <c r="DL23" s="26">
        <f t="shared" si="107"/>
        <v>0.96022817802468674</v>
      </c>
      <c r="DM23" s="26">
        <f t="shared" si="108"/>
        <v>0.11022817802468676</v>
      </c>
      <c r="DN23" s="26">
        <f t="shared" si="109"/>
        <v>-0.95669744442542848</v>
      </c>
      <c r="DO23" s="26">
        <f t="shared" si="110"/>
        <v>0.9652173852527508</v>
      </c>
      <c r="DP23" s="26">
        <f t="shared" si="53"/>
        <v>0.85</v>
      </c>
      <c r="DQ23" s="26">
        <f t="shared" si="54"/>
        <v>0.12669707281849049</v>
      </c>
      <c r="DR23" s="26">
        <f t="shared" si="55"/>
        <v>-4.4596272845243895E-2</v>
      </c>
      <c r="DS23" s="26">
        <f t="shared" si="56"/>
        <v>3.1851635707923183E-3</v>
      </c>
      <c r="DT23" s="26">
        <f t="shared" si="57"/>
        <v>-1.2034119687499822E-6</v>
      </c>
      <c r="DU23" s="26">
        <f t="shared" si="58"/>
        <v>1.6571525466955181E-3</v>
      </c>
      <c r="DV23" s="26">
        <f t="shared" si="59"/>
        <v>0.98849311756843938</v>
      </c>
      <c r="DW23" s="26">
        <f t="shared" si="60"/>
        <v>0.96022817802468674</v>
      </c>
      <c r="DX23" s="26">
        <f t="shared" si="61"/>
        <v>0.11022817802468676</v>
      </c>
      <c r="DY23" s="26">
        <f t="shared" si="62"/>
        <v>0.9652173852527508</v>
      </c>
      <c r="DZ23" s="26">
        <f t="shared" si="63"/>
        <v>0.11157332383473041</v>
      </c>
      <c r="EA23" s="26">
        <f t="shared" si="64"/>
        <v>-3.9272844125710672E-2</v>
      </c>
      <c r="EB23" s="26">
        <f t="shared" si="65"/>
        <v>2.4701272115308565E-3</v>
      </c>
      <c r="EC23" s="26">
        <f t="shared" si="66"/>
        <v>-6.373577581267029E-7</v>
      </c>
      <c r="ED23" s="26">
        <f t="shared" si="67"/>
        <v>1.2818381111463866E-3</v>
      </c>
      <c r="EE23" s="26">
        <f t="shared" si="68"/>
        <v>0.99106471371881655</v>
      </c>
      <c r="EF23" s="26">
        <f t="shared" si="69"/>
        <v>0.96446830496423552</v>
      </c>
      <c r="EG23" s="26">
        <f t="shared" si="70"/>
        <v>-7.490802885152803E-4</v>
      </c>
      <c r="EH23" s="26">
        <f t="shared" si="71"/>
        <v>-0.9631988963276048</v>
      </c>
      <c r="EI23" s="26">
        <f t="shared" si="72"/>
        <v>0.96443968472654451</v>
      </c>
      <c r="EM23">
        <f t="shared" si="21"/>
        <v>483.70980090534124</v>
      </c>
      <c r="EW23">
        <f t="shared" si="111"/>
        <v>1.2933407715953251</v>
      </c>
      <c r="EX23">
        <f t="shared" si="73"/>
        <v>1.9298524142841958E-2</v>
      </c>
      <c r="EY23">
        <f t="shared" si="112"/>
        <v>1.0286884385706261</v>
      </c>
      <c r="EZ23">
        <f t="shared" si="113"/>
        <v>1.4106962856938366E-2</v>
      </c>
      <c r="FB23" s="30">
        <v>591.20000000000005</v>
      </c>
      <c r="FC23" s="30">
        <v>3745.5</v>
      </c>
      <c r="FE23" s="37">
        <v>1603.3</v>
      </c>
      <c r="FF23" s="37">
        <v>3672.7</v>
      </c>
    </row>
    <row r="24" spans="3:162">
      <c r="C24" s="6">
        <f t="shared" si="74"/>
        <v>496.44956343142519</v>
      </c>
      <c r="D24" s="6">
        <f>Sheet2!J24</f>
        <v>538.30069271995285</v>
      </c>
      <c r="E24" s="6">
        <f t="shared" si="22"/>
        <v>529.14152004436562</v>
      </c>
      <c r="F24" s="6">
        <f t="shared" si="23"/>
        <v>9.1591726755872287</v>
      </c>
      <c r="G24" s="6">
        <f>Sheet3!D24</f>
        <v>351</v>
      </c>
      <c r="H24" s="6">
        <f>Sheet3!F24</f>
        <v>-171.25300246610834</v>
      </c>
      <c r="I24" s="6">
        <f t="shared" si="24"/>
        <v>0.96322214574744358</v>
      </c>
      <c r="J24" s="6">
        <f t="shared" si="25"/>
        <v>528.79180350262709</v>
      </c>
      <c r="K24">
        <f t="shared" si="0"/>
        <v>517.37512807568896</v>
      </c>
      <c r="M24">
        <f t="shared" si="1"/>
        <v>517.37512807568896</v>
      </c>
      <c r="Q24">
        <f t="shared" si="26"/>
        <v>65.009195623340204</v>
      </c>
      <c r="S24">
        <f t="shared" si="27"/>
        <v>1.1103100218886182</v>
      </c>
      <c r="T24">
        <f t="shared" si="28"/>
        <v>3.5788154538152817E-2</v>
      </c>
      <c r="U24">
        <f t="shared" si="29"/>
        <v>5551.5501094430911</v>
      </c>
      <c r="V24">
        <f t="shared" si="75"/>
        <v>31171.953864522959</v>
      </c>
      <c r="W24">
        <f t="shared" si="30"/>
        <v>33102.397475845486</v>
      </c>
      <c r="X24">
        <f t="shared" si="76"/>
        <v>0.8825703776430468</v>
      </c>
      <c r="Y24">
        <f t="shared" si="2"/>
        <v>54.006116207951074</v>
      </c>
      <c r="Z24">
        <f t="shared" si="114"/>
        <v>0.78087634041255982</v>
      </c>
      <c r="AA24">
        <f t="shared" si="77"/>
        <v>49.34386925119518</v>
      </c>
      <c r="AB24">
        <f t="shared" si="31"/>
        <v>54.786992548363635</v>
      </c>
      <c r="AC24">
        <f t="shared" si="3"/>
        <v>1.1103100218886182</v>
      </c>
      <c r="AD24">
        <f t="shared" si="32"/>
        <v>49.34386925119518</v>
      </c>
      <c r="AI24">
        <f t="shared" si="115"/>
        <v>0.77263696046522712</v>
      </c>
      <c r="AJ24">
        <f t="shared" si="116"/>
        <v>0.88558126876822052</v>
      </c>
      <c r="AK24">
        <f t="shared" si="33"/>
        <v>1.3451894689752371</v>
      </c>
      <c r="AL24">
        <f t="shared" si="4"/>
        <v>0</v>
      </c>
      <c r="AM24">
        <f t="shared" si="5"/>
        <v>1.3451894689752371</v>
      </c>
      <c r="AN24">
        <f t="shared" si="78"/>
        <v>1.3451894689752371</v>
      </c>
      <c r="AO24">
        <f t="shared" si="6"/>
        <v>0</v>
      </c>
      <c r="AP24">
        <f t="shared" si="7"/>
        <v>30</v>
      </c>
      <c r="AQ24">
        <f t="shared" si="79"/>
        <v>30</v>
      </c>
      <c r="AS24">
        <f t="shared" si="80"/>
        <v>0.77567485468619035</v>
      </c>
      <c r="AU24">
        <f t="shared" si="34"/>
        <v>0.96216488452345483</v>
      </c>
      <c r="AW24">
        <f t="shared" si="8"/>
        <v>4.1342991183530371</v>
      </c>
      <c r="AX24">
        <f t="shared" si="8"/>
        <v>4.3903315555562834</v>
      </c>
      <c r="AY24">
        <f t="shared" si="81"/>
        <v>8.5246306739093214</v>
      </c>
      <c r="AZ24">
        <f t="shared" si="35"/>
        <v>0.48498278418167334</v>
      </c>
      <c r="BA24">
        <f t="shared" si="82"/>
        <v>0.5150172158183266</v>
      </c>
      <c r="BB24">
        <f t="shared" si="9"/>
        <v>-47.283170935410169</v>
      </c>
      <c r="BC24">
        <f t="shared" si="83"/>
        <v>0.13</v>
      </c>
      <c r="BD24">
        <f t="shared" si="84"/>
        <v>9.0736840776357344</v>
      </c>
      <c r="BE24">
        <f t="shared" si="85"/>
        <v>9.6356070015229704</v>
      </c>
      <c r="BF24">
        <f t="shared" si="10"/>
        <v>51.672613366118426</v>
      </c>
      <c r="BG24">
        <f t="shared" si="86"/>
        <v>6.2266218123764238E-3</v>
      </c>
      <c r="BH24">
        <f t="shared" si="87"/>
        <v>2.0759515174770026E-3</v>
      </c>
      <c r="BI24">
        <f t="shared" si="88"/>
        <v>0.93902234158921105</v>
      </c>
      <c r="BJ24">
        <f t="shared" si="89"/>
        <v>2.2107583872430989E-3</v>
      </c>
      <c r="BK24">
        <f t="shared" si="36"/>
        <v>3.5813294409659233E-2</v>
      </c>
      <c r="BL24">
        <f t="shared" si="37"/>
        <v>248.72682743016301</v>
      </c>
      <c r="BM24">
        <f t="shared" si="90"/>
        <v>1.4398645606379076E-4</v>
      </c>
      <c r="BN24">
        <f t="shared" si="91"/>
        <v>0.18156671764802265</v>
      </c>
      <c r="BO24">
        <f t="shared" si="92"/>
        <v>1.1729474585628856</v>
      </c>
      <c r="BP24">
        <f t="shared" si="93"/>
        <v>0.39344029945607284</v>
      </c>
      <c r="BQ24">
        <f t="shared" si="38"/>
        <v>3.015211015073202E-4</v>
      </c>
      <c r="BR24">
        <f t="shared" si="94"/>
        <v>1.0677212868663701</v>
      </c>
      <c r="BS24">
        <f t="shared" si="95"/>
        <v>0.98402445456766074</v>
      </c>
      <c r="BT24">
        <f t="shared" si="96"/>
        <v>1.0850556425810396</v>
      </c>
      <c r="BU24">
        <f t="shared" si="39"/>
        <v>0.42690461694358578</v>
      </c>
      <c r="BV24">
        <f t="shared" si="40"/>
        <v>0.42690461694358578</v>
      </c>
      <c r="BW24">
        <f t="shared" si="41"/>
        <v>0.42690461694358578</v>
      </c>
      <c r="BX24">
        <f t="shared" si="11"/>
        <v>204.00231514134376</v>
      </c>
      <c r="BY24">
        <f t="shared" si="12"/>
        <v>6.0877129768434788</v>
      </c>
      <c r="BZ24">
        <f t="shared" si="13"/>
        <v>1584045.1976066327</v>
      </c>
      <c r="CA24">
        <f t="shared" si="14"/>
        <v>9.8878626287705218E-2</v>
      </c>
      <c r="CB24">
        <f t="shared" si="15"/>
        <v>1057326.4108447405</v>
      </c>
      <c r="CC24">
        <f t="shared" si="97"/>
        <v>1.6187778227438283E-4</v>
      </c>
      <c r="CD24">
        <f t="shared" si="98"/>
        <v>4.7716579745408871E-6</v>
      </c>
      <c r="CE24">
        <f t="shared" si="99"/>
        <v>-3.93265623325772</v>
      </c>
      <c r="CF24">
        <f t="shared" si="100"/>
        <v>14.972714751910587</v>
      </c>
      <c r="CG24">
        <f t="shared" si="101"/>
        <v>4.4606577052096093E-3</v>
      </c>
      <c r="CH24">
        <f t="shared" si="16"/>
        <v>21.859790003246825</v>
      </c>
      <c r="CI24" s="20">
        <f t="shared" si="17"/>
        <v>124421182535.75267</v>
      </c>
      <c r="CJ24" s="33">
        <f t="shared" si="42"/>
        <v>0.16345978306470238</v>
      </c>
      <c r="CK24" s="33">
        <f t="shared" si="18"/>
        <v>32.691956612940473</v>
      </c>
      <c r="CL24">
        <f t="shared" si="102"/>
        <v>1400</v>
      </c>
      <c r="CM24" s="6">
        <f t="shared" si="19"/>
        <v>529.14152004436562</v>
      </c>
      <c r="CN24" s="20"/>
      <c r="CO24" s="20"/>
      <c r="CP24" s="20"/>
      <c r="CQ24" s="20"/>
      <c r="CR24" s="20"/>
      <c r="CS24" s="20"/>
      <c r="CT24" s="20"/>
      <c r="CU24" s="25">
        <f t="shared" si="20"/>
        <v>0.77567485468619035</v>
      </c>
      <c r="CV24" s="26">
        <v>0.8</v>
      </c>
      <c r="CW24" s="26">
        <f t="shared" si="103"/>
        <v>0.14398464490112409</v>
      </c>
      <c r="CX24" s="26">
        <f t="shared" si="43"/>
        <v>-5.0681348563871173E-2</v>
      </c>
      <c r="CY24" s="26">
        <f t="shared" si="104"/>
        <v>4.1136840897400247E-3</v>
      </c>
      <c r="CZ24" s="26">
        <f t="shared" si="105"/>
        <v>-2.2811945170688682E-6</v>
      </c>
      <c r="DA24" s="26">
        <f t="shared" si="44"/>
        <v>2.1473743626828994E-3</v>
      </c>
      <c r="DB24" s="26">
        <f t="shared" si="45"/>
        <v>0.98516369114409841</v>
      </c>
      <c r="DC24" s="26">
        <f t="shared" si="46"/>
        <v>0.95555013197379479</v>
      </c>
      <c r="DD24" s="26">
        <f t="shared" si="47"/>
        <v>0.15555013197379475</v>
      </c>
      <c r="DE24" s="26">
        <v>0.85</v>
      </c>
      <c r="DF24" s="26">
        <f t="shared" si="48"/>
        <v>0.13551495990694035</v>
      </c>
      <c r="DG24" s="26">
        <f t="shared" si="49"/>
        <v>-4.7700092765996412E-2</v>
      </c>
      <c r="DH24" s="26">
        <f t="shared" si="50"/>
        <v>3.6439554566555254E-3</v>
      </c>
      <c r="DI24" s="26">
        <f t="shared" si="51"/>
        <v>-1.6846807966788265E-6</v>
      </c>
      <c r="DJ24" s="26">
        <f t="shared" si="52"/>
        <v>1.8989736240654822E-3</v>
      </c>
      <c r="DK24" s="26">
        <f t="shared" si="106"/>
        <v>0.98684660853739803</v>
      </c>
      <c r="DL24" s="26">
        <f t="shared" si="107"/>
        <v>0.95781954305206674</v>
      </c>
      <c r="DM24" s="26">
        <f t="shared" si="108"/>
        <v>0.10781954305206676</v>
      </c>
      <c r="DN24" s="26">
        <f t="shared" si="109"/>
        <v>-0.95461177843456102</v>
      </c>
      <c r="DO24" s="26">
        <f t="shared" si="110"/>
        <v>0.96294595927663573</v>
      </c>
      <c r="DP24" s="26">
        <f t="shared" si="53"/>
        <v>0.85</v>
      </c>
      <c r="DQ24" s="26">
        <f t="shared" si="54"/>
        <v>0.13551495990694035</v>
      </c>
      <c r="DR24" s="26">
        <f t="shared" si="55"/>
        <v>-4.7700092765996412E-2</v>
      </c>
      <c r="DS24" s="26">
        <f t="shared" si="56"/>
        <v>3.6439554566555254E-3</v>
      </c>
      <c r="DT24" s="26">
        <f t="shared" si="57"/>
        <v>-1.6846807966788265E-6</v>
      </c>
      <c r="DU24" s="26">
        <f t="shared" si="58"/>
        <v>1.8989736240654822E-3</v>
      </c>
      <c r="DV24" s="26">
        <f t="shared" si="59"/>
        <v>0.98684660853739803</v>
      </c>
      <c r="DW24" s="26">
        <f t="shared" si="60"/>
        <v>0.95781954305206674</v>
      </c>
      <c r="DX24" s="26">
        <f t="shared" si="61"/>
        <v>0.10781954305206676</v>
      </c>
      <c r="DY24" s="26">
        <f t="shared" si="62"/>
        <v>0.96294595927663573</v>
      </c>
      <c r="DZ24" s="26">
        <f t="shared" si="63"/>
        <v>0.11962012490028849</v>
      </c>
      <c r="EA24" s="26">
        <f t="shared" si="64"/>
        <v>-4.2105248441516259E-2</v>
      </c>
      <c r="EB24" s="26">
        <f t="shared" si="65"/>
        <v>2.8392725307135771E-3</v>
      </c>
      <c r="EC24" s="26">
        <f t="shared" si="66"/>
        <v>-9.0282313301230465E-7</v>
      </c>
      <c r="ED24" s="26">
        <f t="shared" si="67"/>
        <v>1.4753596620721652E-3</v>
      </c>
      <c r="EE24" s="26">
        <f t="shared" si="68"/>
        <v>0.98973626487845823</v>
      </c>
      <c r="EF24" s="26">
        <f t="shared" si="69"/>
        <v>0.96219514387362193</v>
      </c>
      <c r="EG24" s="26">
        <f t="shared" si="70"/>
        <v>-7.5081540301380478E-4</v>
      </c>
      <c r="EH24" s="26">
        <f t="shared" si="71"/>
        <v>-0.96125934163932203</v>
      </c>
      <c r="EI24" s="26">
        <f t="shared" si="72"/>
        <v>0.96216488452345483</v>
      </c>
      <c r="EM24">
        <f t="shared" si="21"/>
        <v>517.37512807568896</v>
      </c>
      <c r="EW24">
        <f t="shared" si="111"/>
        <v>1.3866180491856102</v>
      </c>
      <c r="EX24">
        <f t="shared" si="73"/>
        <v>2.0690356700114747E-2</v>
      </c>
      <c r="EY24">
        <f t="shared" si="112"/>
        <v>1.031483186756303</v>
      </c>
      <c r="EZ24">
        <f t="shared" si="113"/>
        <v>1.4145288755598822E-2</v>
      </c>
      <c r="FB24" s="30">
        <v>709.5</v>
      </c>
      <c r="FC24" s="30">
        <v>4490.8</v>
      </c>
      <c r="FE24" s="37">
        <v>2141.6</v>
      </c>
      <c r="FF24" s="37">
        <v>4960.8</v>
      </c>
    </row>
    <row r="25" spans="3:162">
      <c r="C25" s="6">
        <f t="shared" si="74"/>
        <v>529.14152004436562</v>
      </c>
      <c r="D25" s="6">
        <f>Sheet2!J25</f>
        <v>574.80091782606064</v>
      </c>
      <c r="E25" s="6">
        <f t="shared" si="22"/>
        <v>562.5393042675646</v>
      </c>
      <c r="F25" s="6">
        <f t="shared" si="23"/>
        <v>12.261613558496038</v>
      </c>
      <c r="G25" s="6">
        <f>Sheet3!D25</f>
        <v>352</v>
      </c>
      <c r="H25" s="6">
        <f>Sheet3!F25</f>
        <v>-201.26993131339702</v>
      </c>
      <c r="I25" s="6">
        <f t="shared" si="24"/>
        <v>0.95839616351399359</v>
      </c>
      <c r="J25" s="6">
        <f t="shared" si="25"/>
        <v>562.0070294265721</v>
      </c>
      <c r="K25">
        <f t="shared" si="0"/>
        <v>551.97121893521307</v>
      </c>
      <c r="M25">
        <f t="shared" si="1"/>
        <v>551.97121893521307</v>
      </c>
      <c r="Q25">
        <f t="shared" si="26"/>
        <v>70.20085707800159</v>
      </c>
      <c r="S25">
        <f t="shared" si="27"/>
        <v>1.112784583009055</v>
      </c>
      <c r="T25">
        <f t="shared" si="28"/>
        <v>3.3464624326798559E-2</v>
      </c>
      <c r="U25">
        <f t="shared" si="29"/>
        <v>5563.9229150452747</v>
      </c>
      <c r="V25">
        <f t="shared" si="75"/>
        <v>31241.427167979218</v>
      </c>
      <c r="W25">
        <f t="shared" si="30"/>
        <v>30084.553860825195</v>
      </c>
      <c r="X25">
        <f t="shared" si="76"/>
        <v>0.88197704490537121</v>
      </c>
      <c r="Y25">
        <f t="shared" si="2"/>
        <v>54.006116207951074</v>
      </c>
      <c r="Z25">
        <f t="shared" si="114"/>
        <v>0.84267056031128496</v>
      </c>
      <c r="AA25">
        <f t="shared" si="77"/>
        <v>49.289671699033626</v>
      </c>
      <c r="AB25">
        <f t="shared" si="31"/>
        <v>54.848786768262357</v>
      </c>
      <c r="AC25">
        <f t="shared" si="3"/>
        <v>1.112784583009055</v>
      </c>
      <c r="AD25">
        <f t="shared" si="32"/>
        <v>49.289671699033626</v>
      </c>
      <c r="AI25">
        <f t="shared" si="115"/>
        <v>0.76040835121267403</v>
      </c>
      <c r="AJ25">
        <f t="shared" si="116"/>
        <v>0.87846826285301349</v>
      </c>
      <c r="AK25">
        <f t="shared" si="33"/>
        <v>1.3180160008719848</v>
      </c>
      <c r="AL25">
        <f t="shared" si="4"/>
        <v>0</v>
      </c>
      <c r="AM25">
        <f t="shared" si="5"/>
        <v>1.3180160008719848</v>
      </c>
      <c r="AN25">
        <f t="shared" si="78"/>
        <v>1.3180160008719848</v>
      </c>
      <c r="AO25">
        <f t="shared" si="6"/>
        <v>0</v>
      </c>
      <c r="AP25">
        <f t="shared" si="7"/>
        <v>30</v>
      </c>
      <c r="AQ25">
        <f t="shared" si="79"/>
        <v>30</v>
      </c>
      <c r="AS25">
        <f t="shared" si="80"/>
        <v>0.82754305687438245</v>
      </c>
      <c r="AU25">
        <f t="shared" si="34"/>
        <v>0.95985811062523307</v>
      </c>
      <c r="AW25">
        <f t="shared" si="8"/>
        <v>4.1435132798546412</v>
      </c>
      <c r="AX25">
        <f t="shared" si="8"/>
        <v>3.9900785508479224</v>
      </c>
      <c r="AY25">
        <f t="shared" si="81"/>
        <v>8.1335918307025636</v>
      </c>
      <c r="AZ25">
        <f t="shared" si="35"/>
        <v>0.50943216307139583</v>
      </c>
      <c r="BA25">
        <f t="shared" si="82"/>
        <v>0.49056783692860417</v>
      </c>
      <c r="BB25">
        <f t="shared" si="9"/>
        <v>-42.948747311960922</v>
      </c>
      <c r="BC25">
        <f t="shared" si="83"/>
        <v>0.13</v>
      </c>
      <c r="BD25">
        <f t="shared" si="84"/>
        <v>9.0914085698461573</v>
      </c>
      <c r="BE25">
        <f t="shared" si="85"/>
        <v>8.7547527620837542</v>
      </c>
      <c r="BF25">
        <f t="shared" si="10"/>
        <v>51.644227888613543</v>
      </c>
      <c r="BG25">
        <f t="shared" si="86"/>
        <v>6.1025174732012438E-3</v>
      </c>
      <c r="BH25">
        <f t="shared" si="87"/>
        <v>2.072900973861206E-3</v>
      </c>
      <c r="BI25">
        <f t="shared" si="88"/>
        <v>0.9402094621676208</v>
      </c>
      <c r="BJ25">
        <f t="shared" si="89"/>
        <v>2.2047225190461321E-3</v>
      </c>
      <c r="BK25">
        <f t="shared" si="36"/>
        <v>3.578528257447381E-2</v>
      </c>
      <c r="BL25">
        <f t="shared" si="37"/>
        <v>235.25765120359569</v>
      </c>
      <c r="BM25">
        <f t="shared" si="90"/>
        <v>1.5211102547098315E-4</v>
      </c>
      <c r="BN25">
        <f t="shared" si="91"/>
        <v>0.19244811631377298</v>
      </c>
      <c r="BO25">
        <f t="shared" si="92"/>
        <v>1.1835986437082113</v>
      </c>
      <c r="BP25">
        <f t="shared" si="93"/>
        <v>0.40323164066494144</v>
      </c>
      <c r="BQ25">
        <f t="shared" si="38"/>
        <v>2.7218907505663836E-4</v>
      </c>
      <c r="BR25">
        <f t="shared" si="94"/>
        <v>1.0697337937558571</v>
      </c>
      <c r="BS25">
        <f t="shared" si="95"/>
        <v>0.98556647804720865</v>
      </c>
      <c r="BT25">
        <f t="shared" si="96"/>
        <v>1.0853999375825127</v>
      </c>
      <c r="BU25">
        <f t="shared" si="39"/>
        <v>0.43766759760902163</v>
      </c>
      <c r="BV25">
        <f t="shared" si="40"/>
        <v>0.43766759760902163</v>
      </c>
      <c r="BW25">
        <f t="shared" si="41"/>
        <v>0.43766759760902163</v>
      </c>
      <c r="BX25">
        <f t="shared" si="11"/>
        <v>204.23240924462129</v>
      </c>
      <c r="BY25">
        <f t="shared" si="12"/>
        <v>5.9168609405549013</v>
      </c>
      <c r="BZ25">
        <f t="shared" si="13"/>
        <v>1584491.8733129986</v>
      </c>
      <c r="CA25">
        <f t="shared" si="14"/>
        <v>0.10308922748787439</v>
      </c>
      <c r="CB25">
        <f t="shared" si="15"/>
        <v>1014426.6882876629</v>
      </c>
      <c r="CC25">
        <f t="shared" si="97"/>
        <v>1.6187778227438283E-4</v>
      </c>
      <c r="CD25">
        <f t="shared" si="98"/>
        <v>4.9734495930072806E-6</v>
      </c>
      <c r="CE25">
        <f t="shared" si="99"/>
        <v>-3.9294622392706771</v>
      </c>
      <c r="CF25">
        <f t="shared" si="100"/>
        <v>14.965252027727963</v>
      </c>
      <c r="CG25">
        <f t="shared" si="101"/>
        <v>4.4651076079703688E-3</v>
      </c>
      <c r="CH25">
        <f t="shared" si="16"/>
        <v>22.406371178254116</v>
      </c>
      <c r="CI25" s="20">
        <f t="shared" si="17"/>
        <v>121575680571.35776</v>
      </c>
      <c r="CJ25" s="33">
        <f t="shared" si="42"/>
        <v>0.16698892111599511</v>
      </c>
      <c r="CK25" s="33">
        <f t="shared" si="18"/>
        <v>33.397784223199025</v>
      </c>
      <c r="CL25">
        <f t="shared" si="102"/>
        <v>1600</v>
      </c>
      <c r="CM25" s="6">
        <f t="shared" si="19"/>
        <v>562.5393042675646</v>
      </c>
      <c r="CN25" s="20"/>
      <c r="CO25" s="20"/>
      <c r="CP25" s="20"/>
      <c r="CQ25" s="20"/>
      <c r="CR25" s="20"/>
      <c r="CS25" s="20"/>
      <c r="CT25" s="20"/>
      <c r="CU25" s="25">
        <f t="shared" si="20"/>
        <v>0.82754305687438245</v>
      </c>
      <c r="CV25" s="26">
        <v>0.8</v>
      </c>
      <c r="CW25" s="26">
        <f t="shared" si="103"/>
        <v>0.15361267993230723</v>
      </c>
      <c r="CX25" s="26">
        <f t="shared" si="43"/>
        <v>-5.4070333547204946E-2</v>
      </c>
      <c r="CY25" s="26">
        <f t="shared" si="104"/>
        <v>4.6822296367408523E-3</v>
      </c>
      <c r="CZ25" s="26">
        <f t="shared" si="105"/>
        <v>-3.1529475807192052E-6</v>
      </c>
      <c r="DA25" s="26">
        <f t="shared" si="44"/>
        <v>2.4491344005428605E-3</v>
      </c>
      <c r="DB25" s="26">
        <f t="shared" si="45"/>
        <v>0.9831305766943117</v>
      </c>
      <c r="DC25" s="26">
        <f t="shared" si="46"/>
        <v>0.95302286795272417</v>
      </c>
      <c r="DD25" s="26">
        <f t="shared" si="47"/>
        <v>0.15302286795272413</v>
      </c>
      <c r="DE25" s="26">
        <v>0.85</v>
      </c>
      <c r="DF25" s="26">
        <f t="shared" si="48"/>
        <v>0.14457663993628919</v>
      </c>
      <c r="DG25" s="26">
        <f t="shared" si="49"/>
        <v>-5.0889725691487024E-2</v>
      </c>
      <c r="DH25" s="26">
        <f t="shared" si="50"/>
        <v>4.1475805778742516E-3</v>
      </c>
      <c r="DI25" s="26">
        <f t="shared" si="51"/>
        <v>-2.3284775596417281E-6</v>
      </c>
      <c r="DJ25" s="26">
        <f t="shared" si="52"/>
        <v>2.1653313230752592E-3</v>
      </c>
      <c r="DK25" s="26">
        <f t="shared" si="106"/>
        <v>0.98504235978997912</v>
      </c>
      <c r="DL25" s="26">
        <f t="shared" si="107"/>
        <v>0.95539312644015617</v>
      </c>
      <c r="DM25" s="26">
        <f t="shared" si="108"/>
        <v>0.10539312644015619</v>
      </c>
      <c r="DN25" s="26">
        <f t="shared" si="109"/>
        <v>-0.95259483025135994</v>
      </c>
      <c r="DO25" s="26">
        <f t="shared" si="110"/>
        <v>0.96063793660558305</v>
      </c>
      <c r="DP25" s="26">
        <f t="shared" si="53"/>
        <v>0.85</v>
      </c>
      <c r="DQ25" s="26">
        <f t="shared" si="54"/>
        <v>0.14457663993628919</v>
      </c>
      <c r="DR25" s="26">
        <f t="shared" si="55"/>
        <v>-5.0889725691487024E-2</v>
      </c>
      <c r="DS25" s="26">
        <f t="shared" si="56"/>
        <v>4.1475805778742516E-3</v>
      </c>
      <c r="DT25" s="26">
        <f t="shared" si="57"/>
        <v>-2.3284775596417281E-6</v>
      </c>
      <c r="DU25" s="26">
        <f t="shared" si="58"/>
        <v>2.1653313230752592E-3</v>
      </c>
      <c r="DV25" s="26">
        <f t="shared" si="59"/>
        <v>0.98504235978997912</v>
      </c>
      <c r="DW25" s="26">
        <f t="shared" si="60"/>
        <v>0.95539312644015617</v>
      </c>
      <c r="DX25" s="26">
        <f t="shared" si="61"/>
        <v>0.10539312644015619</v>
      </c>
      <c r="DY25" s="26">
        <f t="shared" si="62"/>
        <v>0.96063793660558305</v>
      </c>
      <c r="DZ25" s="26">
        <f t="shared" si="63"/>
        <v>0.12792555786426515</v>
      </c>
      <c r="EA25" s="26">
        <f t="shared" si="64"/>
        <v>-4.5028688946649457E-2</v>
      </c>
      <c r="EB25" s="26">
        <f t="shared" si="65"/>
        <v>3.247231242266104E-3</v>
      </c>
      <c r="EC25" s="26">
        <f t="shared" si="66"/>
        <v>-1.262897252638341E-6</v>
      </c>
      <c r="ED25" s="26">
        <f t="shared" si="67"/>
        <v>1.6898212994325855E-3</v>
      </c>
      <c r="EE25" s="26">
        <f t="shared" si="68"/>
        <v>0.98827020897186024</v>
      </c>
      <c r="EF25" s="26">
        <f t="shared" si="69"/>
        <v>0.95988980524158463</v>
      </c>
      <c r="EG25" s="26">
        <f t="shared" si="70"/>
        <v>-7.4813136399842772E-4</v>
      </c>
      <c r="EH25" s="26">
        <f t="shared" si="71"/>
        <v>-0.95935680889043673</v>
      </c>
      <c r="EI25" s="26">
        <f t="shared" si="72"/>
        <v>0.95985811062523307</v>
      </c>
      <c r="EM25">
        <f t="shared" si="21"/>
        <v>551.97121893521307</v>
      </c>
      <c r="EW25">
        <f t="shared" si="111"/>
        <v>1.4828933478759516</v>
      </c>
      <c r="EX25">
        <f t="shared" si="73"/>
        <v>2.212692408973093E-2</v>
      </c>
      <c r="EY25">
        <f t="shared" si="112"/>
        <v>1.0344388266585187</v>
      </c>
      <c r="EZ25">
        <f t="shared" si="113"/>
        <v>1.4185821049688739E-2</v>
      </c>
      <c r="FB25" s="30">
        <v>852.3</v>
      </c>
      <c r="FC25" s="30">
        <v>5140.8</v>
      </c>
      <c r="FE25" s="37">
        <v>2584.1999999999998</v>
      </c>
      <c r="FF25" s="37">
        <v>5999</v>
      </c>
    </row>
    <row r="26" spans="3:162">
      <c r="C26" s="6">
        <f t="shared" si="74"/>
        <v>562.5393042675646</v>
      </c>
      <c r="D26" s="6">
        <f>Sheet2!J26</f>
        <v>612.48603577763834</v>
      </c>
      <c r="E26" s="6">
        <f t="shared" si="22"/>
        <v>596.65535089387197</v>
      </c>
      <c r="F26" s="6">
        <f t="shared" si="23"/>
        <v>15.830684883766367</v>
      </c>
      <c r="G26" s="6">
        <f>Sheet3!D26</f>
        <v>353</v>
      </c>
      <c r="H26" s="6">
        <f>Sheet3!F26</f>
        <v>-231.6274320684912</v>
      </c>
      <c r="I26" s="6">
        <f t="shared" si="24"/>
        <v>0.95364714409646356</v>
      </c>
      <c r="J26" s="6">
        <f t="shared" si="25"/>
        <v>595.88588656965726</v>
      </c>
      <c r="K26">
        <f t="shared" si="0"/>
        <v>587.51267002260147</v>
      </c>
      <c r="M26">
        <f t="shared" si="1"/>
        <v>587.51267002260147</v>
      </c>
      <c r="Q26">
        <f t="shared" si="26"/>
        <v>75.598132691325716</v>
      </c>
      <c r="S26">
        <f t="shared" si="27"/>
        <v>1.1153571483632583</v>
      </c>
      <c r="T26">
        <f t="shared" si="28"/>
        <v>3.1363660127553504E-2</v>
      </c>
      <c r="U26">
        <f t="shared" si="29"/>
        <v>5576.7857418162912</v>
      </c>
      <c r="V26">
        <f t="shared" si="75"/>
        <v>31313.651940298478</v>
      </c>
      <c r="W26">
        <f t="shared" si="30"/>
        <v>27349.404459399724</v>
      </c>
      <c r="X26">
        <f t="shared" si="76"/>
        <v>0.88136021340670567</v>
      </c>
      <c r="Y26">
        <f t="shared" si="2"/>
        <v>54.006116207951074</v>
      </c>
      <c r="Z26">
        <f t="shared" si="114"/>
        <v>0.90682322638648361</v>
      </c>
      <c r="AA26">
        <f t="shared" si="77"/>
        <v>49.233502932150557</v>
      </c>
      <c r="AB26">
        <f t="shared" si="31"/>
        <v>54.912939434337559</v>
      </c>
      <c r="AC26">
        <f t="shared" si="3"/>
        <v>1.1153571483632583</v>
      </c>
      <c r="AD26">
        <f t="shared" si="32"/>
        <v>49.233502932150557</v>
      </c>
      <c r="AI26">
        <f t="shared" si="115"/>
        <v>0.74828050440363414</v>
      </c>
      <c r="AJ26">
        <f t="shared" si="116"/>
        <v>0.87130759658730772</v>
      </c>
      <c r="AK26">
        <f t="shared" si="33"/>
        <v>1.2911928156755959</v>
      </c>
      <c r="AL26">
        <f t="shared" si="4"/>
        <v>0</v>
      </c>
      <c r="AM26">
        <f t="shared" si="5"/>
        <v>1.2911928156755959</v>
      </c>
      <c r="AN26">
        <f t="shared" si="78"/>
        <v>1.2911928156755959</v>
      </c>
      <c r="AO26">
        <f t="shared" si="6"/>
        <v>0</v>
      </c>
      <c r="AP26">
        <f t="shared" si="7"/>
        <v>30</v>
      </c>
      <c r="AQ26">
        <f t="shared" si="79"/>
        <v>30</v>
      </c>
      <c r="AS26">
        <f t="shared" si="80"/>
        <v>0.88082859073853292</v>
      </c>
      <c r="AU26">
        <f t="shared" si="34"/>
        <v>0.95752170563398287</v>
      </c>
      <c r="AW26">
        <f t="shared" si="8"/>
        <v>4.1530923653948202</v>
      </c>
      <c r="AX26">
        <f t="shared" si="8"/>
        <v>3.6273189430279325</v>
      </c>
      <c r="AY26">
        <f t="shared" si="81"/>
        <v>7.7804113084227531</v>
      </c>
      <c r="AZ26">
        <f t="shared" si="35"/>
        <v>0.53378827940610973</v>
      </c>
      <c r="BA26">
        <f t="shared" si="82"/>
        <v>0.46621172059389027</v>
      </c>
      <c r="BB26">
        <f t="shared" si="9"/>
        <v>-39.208856005326012</v>
      </c>
      <c r="BC26">
        <f t="shared" si="83"/>
        <v>0.13</v>
      </c>
      <c r="BD26">
        <f t="shared" si="84"/>
        <v>9.1098291730816996</v>
      </c>
      <c r="BE26">
        <f t="shared" si="85"/>
        <v>7.9565425037510158</v>
      </c>
      <c r="BF26">
        <f t="shared" si="10"/>
        <v>51.614793532708063</v>
      </c>
      <c r="BG26">
        <f t="shared" si="86"/>
        <v>5.9800284073965116E-3</v>
      </c>
      <c r="BH26">
        <f t="shared" si="87"/>
        <v>2.0698728347058426E-3</v>
      </c>
      <c r="BI26">
        <f t="shared" si="88"/>
        <v>0.94138230821757352</v>
      </c>
      <c r="BJ26">
        <f t="shared" si="89"/>
        <v>2.1987590128233541E-3</v>
      </c>
      <c r="BK26">
        <f t="shared" si="36"/>
        <v>3.5760798147243644E-2</v>
      </c>
      <c r="BL26">
        <f t="shared" si="37"/>
        <v>222.54736191240656</v>
      </c>
      <c r="BM26">
        <f t="shared" si="90"/>
        <v>1.6068848374540113E-4</v>
      </c>
      <c r="BN26">
        <f t="shared" si="91"/>
        <v>0.20404058549323686</v>
      </c>
      <c r="BO26">
        <f t="shared" si="92"/>
        <v>1.1949470156317743</v>
      </c>
      <c r="BP26">
        <f t="shared" si="93"/>
        <v>0.41322249543249823</v>
      </c>
      <c r="BQ26">
        <f t="shared" si="38"/>
        <v>2.457733815567136E-4</v>
      </c>
      <c r="BR26">
        <f t="shared" si="94"/>
        <v>1.0715496294412861</v>
      </c>
      <c r="BS26">
        <f t="shared" si="95"/>
        <v>0.9869574112162528</v>
      </c>
      <c r="BT26">
        <f t="shared" si="96"/>
        <v>1.0857100998114884</v>
      </c>
      <c r="BU26">
        <f t="shared" si="39"/>
        <v>0.44863983676036995</v>
      </c>
      <c r="BV26">
        <f t="shared" si="40"/>
        <v>0.44863983676036995</v>
      </c>
      <c r="BW26">
        <f t="shared" si="41"/>
        <v>0.44863983676036995</v>
      </c>
      <c r="BX26">
        <f t="shared" si="11"/>
        <v>204.47128514915798</v>
      </c>
      <c r="BY26">
        <f t="shared" si="12"/>
        <v>5.7392702708558421</v>
      </c>
      <c r="BZ26">
        <f t="shared" si="13"/>
        <v>1584953.9541780371</v>
      </c>
      <c r="CA26">
        <f t="shared" si="14"/>
        <v>0.10752836490100269</v>
      </c>
      <c r="CB26">
        <f t="shared" si="15"/>
        <v>972831.31824852107</v>
      </c>
      <c r="CC26">
        <f t="shared" si="97"/>
        <v>1.6187778227438283E-4</v>
      </c>
      <c r="CD26">
        <f t="shared" si="98"/>
        <v>5.186099486479675E-6</v>
      </c>
      <c r="CE26">
        <f t="shared" si="99"/>
        <v>-3.9261356995019514</v>
      </c>
      <c r="CF26">
        <f t="shared" si="100"/>
        <v>14.957433632010092</v>
      </c>
      <c r="CG26">
        <f t="shared" si="101"/>
        <v>4.4697767381103757E-3</v>
      </c>
      <c r="CH26">
        <f t="shared" si="16"/>
        <v>22.960491957524333</v>
      </c>
      <c r="CI26" s="20">
        <f t="shared" si="17"/>
        <v>118834957402.59883</v>
      </c>
      <c r="CJ26" s="33">
        <f t="shared" si="42"/>
        <v>0.17058023313153672</v>
      </c>
      <c r="CK26" s="33">
        <f t="shared" si="18"/>
        <v>34.116046626307345</v>
      </c>
      <c r="CL26">
        <f t="shared" si="102"/>
        <v>1800</v>
      </c>
      <c r="CM26" s="6">
        <f t="shared" si="19"/>
        <v>596.65535089387197</v>
      </c>
      <c r="CN26" s="20"/>
      <c r="CO26" s="20"/>
      <c r="CP26" s="20"/>
      <c r="CQ26" s="20"/>
      <c r="CR26" s="20"/>
      <c r="CS26" s="20"/>
      <c r="CT26" s="20"/>
      <c r="CU26" s="25">
        <f t="shared" si="20"/>
        <v>0.88082859073853292</v>
      </c>
      <c r="CV26" s="26">
        <v>0.8</v>
      </c>
      <c r="CW26" s="26">
        <f t="shared" si="103"/>
        <v>0.16350380715584015</v>
      </c>
      <c r="CX26" s="26">
        <f t="shared" si="43"/>
        <v>-5.7551924704718392E-2</v>
      </c>
      <c r="CY26" s="26">
        <f t="shared" si="104"/>
        <v>5.3046204698325222E-3</v>
      </c>
      <c r="CZ26" s="26">
        <f t="shared" si="105"/>
        <v>-4.307455194337129E-6</v>
      </c>
      <c r="DA26" s="26">
        <f t="shared" si="44"/>
        <v>2.7808584785113189E-3</v>
      </c>
      <c r="DB26" s="26">
        <f t="shared" si="45"/>
        <v>0.98090972228728768</v>
      </c>
      <c r="DC26" s="26">
        <f t="shared" si="46"/>
        <v>0.95048477433818523</v>
      </c>
      <c r="DD26" s="26">
        <f t="shared" si="47"/>
        <v>0.15048477433818519</v>
      </c>
      <c r="DE26" s="26">
        <v>0.85</v>
      </c>
      <c r="DF26" s="26">
        <f t="shared" si="48"/>
        <v>0.15388593614667312</v>
      </c>
      <c r="DG26" s="26">
        <f t="shared" si="49"/>
        <v>-5.4166517369146738E-2</v>
      </c>
      <c r="DH26" s="26">
        <f t="shared" si="50"/>
        <v>4.698902561512547E-3</v>
      </c>
      <c r="DI26" s="26">
        <f t="shared" si="51"/>
        <v>-3.1810908689095129E-6</v>
      </c>
      <c r="DJ26" s="26">
        <f t="shared" si="52"/>
        <v>2.4580019217497607E-3</v>
      </c>
      <c r="DK26" s="26">
        <f t="shared" si="106"/>
        <v>0.98307101781382389</v>
      </c>
      <c r="DL26" s="26">
        <f t="shared" si="107"/>
        <v>0.95295195673423749</v>
      </c>
      <c r="DM26" s="26">
        <f t="shared" si="108"/>
        <v>0.10295195673423752</v>
      </c>
      <c r="DN26" s="26">
        <f t="shared" si="109"/>
        <v>-0.95065635207895471</v>
      </c>
      <c r="DO26" s="26">
        <f t="shared" si="110"/>
        <v>0.95829565963462582</v>
      </c>
      <c r="DP26" s="26">
        <f t="shared" si="53"/>
        <v>0.85</v>
      </c>
      <c r="DQ26" s="26">
        <f t="shared" si="54"/>
        <v>0.15388593614667312</v>
      </c>
      <c r="DR26" s="26">
        <f t="shared" si="55"/>
        <v>-5.4166517369146738E-2</v>
      </c>
      <c r="DS26" s="26">
        <f t="shared" si="56"/>
        <v>4.698902561512547E-3</v>
      </c>
      <c r="DT26" s="26">
        <f t="shared" si="57"/>
        <v>-3.1810908689095129E-6</v>
      </c>
      <c r="DU26" s="26">
        <f t="shared" si="58"/>
        <v>2.4580019217497612E-3</v>
      </c>
      <c r="DV26" s="26">
        <f t="shared" si="59"/>
        <v>0.98307101781382389</v>
      </c>
      <c r="DW26" s="26">
        <f t="shared" si="60"/>
        <v>0.95295195673423749</v>
      </c>
      <c r="DX26" s="26">
        <f t="shared" si="61"/>
        <v>0.10295195673423752</v>
      </c>
      <c r="DY26" s="26">
        <f t="shared" si="62"/>
        <v>0.95829565963462582</v>
      </c>
      <c r="DZ26" s="26">
        <f t="shared" si="63"/>
        <v>0.13649550053742712</v>
      </c>
      <c r="EA26" s="26">
        <f t="shared" si="64"/>
        <v>-4.8045234579617332E-2</v>
      </c>
      <c r="EB26" s="26">
        <f t="shared" si="65"/>
        <v>3.696879105288754E-3</v>
      </c>
      <c r="EC26" s="26">
        <f t="shared" si="66"/>
        <v>-1.7465181290028945E-6</v>
      </c>
      <c r="ED26" s="26">
        <f t="shared" si="67"/>
        <v>1.9269193533260601E-3</v>
      </c>
      <c r="EE26" s="26">
        <f t="shared" si="68"/>
        <v>0.98665685304292838</v>
      </c>
      <c r="EF26" s="26">
        <f t="shared" si="69"/>
        <v>0.95755459922902064</v>
      </c>
      <c r="EG26" s="26">
        <f t="shared" si="70"/>
        <v>-7.4106040560517616E-4</v>
      </c>
      <c r="EH26" s="26">
        <f t="shared" si="71"/>
        <v>-0.95749928934999051</v>
      </c>
      <c r="EI26" s="26">
        <f t="shared" si="72"/>
        <v>0.95752170563398287</v>
      </c>
      <c r="EM26">
        <f t="shared" si="21"/>
        <v>587.51267002260147</v>
      </c>
      <c r="EW26">
        <f t="shared" si="111"/>
        <v>1.5822348023427302</v>
      </c>
      <c r="EX26">
        <f t="shared" si="73"/>
        <v>2.3609242980093738E-2</v>
      </c>
      <c r="EY26">
        <f t="shared" si="112"/>
        <v>1.0375618456429685</v>
      </c>
      <c r="EZ26">
        <f t="shared" si="113"/>
        <v>1.4228648703974776E-2</v>
      </c>
      <c r="FB26" s="30">
        <v>982.9</v>
      </c>
      <c r="FC26" s="30">
        <v>5809.9</v>
      </c>
      <c r="FE26" s="37">
        <v>2966.7</v>
      </c>
      <c r="FF26" s="37">
        <v>6979.3</v>
      </c>
    </row>
    <row r="27" spans="3:162">
      <c r="C27" s="6">
        <f t="shared" si="74"/>
        <v>596.65535089387197</v>
      </c>
      <c r="D27" s="6">
        <f>Sheet2!J27</f>
        <v>651.37784551516756</v>
      </c>
      <c r="E27" s="6">
        <f t="shared" si="22"/>
        <v>631.50455778431001</v>
      </c>
      <c r="F27" s="6">
        <f t="shared" si="23"/>
        <v>19.873287730857555</v>
      </c>
      <c r="G27" s="6">
        <f>Sheet3!D27</f>
        <v>354</v>
      </c>
      <c r="H27" s="6">
        <f>Sheet3!F27</f>
        <v>-262.32583975029377</v>
      </c>
      <c r="I27" s="6">
        <f t="shared" si="24"/>
        <v>0.94895814108908771</v>
      </c>
      <c r="J27" s="6">
        <f t="shared" si="25"/>
        <v>630.43562807652518</v>
      </c>
      <c r="K27">
        <f t="shared" si="0"/>
        <v>624.01659820451982</v>
      </c>
      <c r="M27">
        <f t="shared" si="1"/>
        <v>624.01659820451982</v>
      </c>
      <c r="Q27">
        <f t="shared" si="26"/>
        <v>81.205496934020729</v>
      </c>
      <c r="S27">
        <f t="shared" si="27"/>
        <v>1.1180298506695006</v>
      </c>
      <c r="T27">
        <f t="shared" si="28"/>
        <v>2.945604744632312E-2</v>
      </c>
      <c r="U27">
        <f t="shared" si="29"/>
        <v>5590.149253347503</v>
      </c>
      <c r="V27">
        <f t="shared" si="75"/>
        <v>31388.688057546231</v>
      </c>
      <c r="W27">
        <f t="shared" si="30"/>
        <v>24860.094454950089</v>
      </c>
      <c r="X27">
        <f t="shared" si="76"/>
        <v>0.88071937177896908</v>
      </c>
      <c r="Y27">
        <f t="shared" si="2"/>
        <v>54.006116207951074</v>
      </c>
      <c r="Z27">
        <f t="shared" si="114"/>
        <v>0.97337705027077182</v>
      </c>
      <c r="AA27">
        <f t="shared" si="77"/>
        <v>49.175335725874341</v>
      </c>
      <c r="AB27">
        <f t="shared" si="31"/>
        <v>54.979493258221844</v>
      </c>
      <c r="AC27">
        <f t="shared" si="3"/>
        <v>1.1180298506695006</v>
      </c>
      <c r="AD27">
        <f t="shared" si="32"/>
        <v>49.175335725874341</v>
      </c>
      <c r="AI27">
        <f t="shared" si="115"/>
        <v>0.73626460166523933</v>
      </c>
      <c r="AJ27">
        <f t="shared" si="116"/>
        <v>0.86410699983043127</v>
      </c>
      <c r="AK27">
        <f t="shared" si="33"/>
        <v>1.2647439171478594</v>
      </c>
      <c r="AL27">
        <f t="shared" si="4"/>
        <v>0</v>
      </c>
      <c r="AM27">
        <f t="shared" si="5"/>
        <v>1.2647439171478594</v>
      </c>
      <c r="AN27">
        <f t="shared" si="78"/>
        <v>1.2647439171478594</v>
      </c>
      <c r="AO27">
        <f t="shared" si="6"/>
        <v>0</v>
      </c>
      <c r="AP27">
        <f t="shared" si="7"/>
        <v>30</v>
      </c>
      <c r="AQ27">
        <f t="shared" si="79"/>
        <v>30</v>
      </c>
      <c r="AS27">
        <f t="shared" si="80"/>
        <v>0.93555711874740599</v>
      </c>
      <c r="AU27">
        <f t="shared" si="34"/>
        <v>0.95515810247378341</v>
      </c>
      <c r="AW27">
        <f t="shared" si="8"/>
        <v>4.1630443162648323</v>
      </c>
      <c r="AX27">
        <f t="shared" si="8"/>
        <v>3.2971647216585618</v>
      </c>
      <c r="AY27">
        <f t="shared" si="81"/>
        <v>7.4602090379233941</v>
      </c>
      <c r="AZ27">
        <f t="shared" si="35"/>
        <v>0.55803319921765182</v>
      </c>
      <c r="BA27">
        <f t="shared" si="82"/>
        <v>0.44196680078234818</v>
      </c>
      <c r="BB27">
        <f t="shared" si="9"/>
        <v>-35.961649949082549</v>
      </c>
      <c r="BC27">
        <f t="shared" si="83"/>
        <v>0.13</v>
      </c>
      <c r="BD27">
        <f t="shared" si="84"/>
        <v>9.1289604692520818</v>
      </c>
      <c r="BE27">
        <f t="shared" si="85"/>
        <v>7.2302104224630508</v>
      </c>
      <c r="BF27">
        <f t="shared" si="10"/>
        <v>51.584294223747563</v>
      </c>
      <c r="BG27">
        <f t="shared" si="86"/>
        <v>5.8592644024151154E-3</v>
      </c>
      <c r="BH27">
        <f t="shared" si="87"/>
        <v>2.0668704630515213E-3</v>
      </c>
      <c r="BI27">
        <f t="shared" si="88"/>
        <v>0.94253977772904329</v>
      </c>
      <c r="BJ27">
        <f t="shared" si="89"/>
        <v>2.1928734594432097E-3</v>
      </c>
      <c r="BK27">
        <f t="shared" si="36"/>
        <v>3.5739974242580526E-2</v>
      </c>
      <c r="BL27">
        <f t="shared" si="37"/>
        <v>210.50432104120148</v>
      </c>
      <c r="BM27">
        <f t="shared" si="90"/>
        <v>1.6978261570025079E-4</v>
      </c>
      <c r="BN27">
        <f t="shared" si="91"/>
        <v>0.21644857587496749</v>
      </c>
      <c r="BO27">
        <f t="shared" si="92"/>
        <v>1.2070950263619269</v>
      </c>
      <c r="BP27">
        <f t="shared" si="93"/>
        <v>0.42345438659471329</v>
      </c>
      <c r="BQ27">
        <f t="shared" si="38"/>
        <v>2.218931413883104E-4</v>
      </c>
      <c r="BR27">
        <f t="shared" si="94"/>
        <v>1.0731939683353284</v>
      </c>
      <c r="BS27">
        <f t="shared" si="95"/>
        <v>0.98821665434695249</v>
      </c>
      <c r="BT27">
        <f t="shared" si="96"/>
        <v>1.0859905706047142</v>
      </c>
      <c r="BU27">
        <f t="shared" si="39"/>
        <v>0.45986747092306191</v>
      </c>
      <c r="BV27">
        <f t="shared" si="40"/>
        <v>0.45986747092306191</v>
      </c>
      <c r="BW27">
        <f t="shared" si="41"/>
        <v>0.45986747092306191</v>
      </c>
      <c r="BX27">
        <f t="shared" si="11"/>
        <v>204.71910189401612</v>
      </c>
      <c r="BY27">
        <f t="shared" si="12"/>
        <v>5.5547911098451541</v>
      </c>
      <c r="BZ27">
        <f t="shared" si="13"/>
        <v>1585431.5094262334</v>
      </c>
      <c r="CA27">
        <f t="shared" si="14"/>
        <v>0.11223171533777507</v>
      </c>
      <c r="CB27">
        <f t="shared" si="15"/>
        <v>932343.22675376665</v>
      </c>
      <c r="CC27">
        <f t="shared" si="97"/>
        <v>1.6187778227438283E-4</v>
      </c>
      <c r="CD27">
        <f t="shared" si="98"/>
        <v>5.411311902341353E-6</v>
      </c>
      <c r="CE27">
        <f t="shared" si="99"/>
        <v>-3.9226551406195576</v>
      </c>
      <c r="CF27">
        <f t="shared" si="100"/>
        <v>14.949203998172823</v>
      </c>
      <c r="CG27">
        <f t="shared" si="101"/>
        <v>4.474699374925172E-3</v>
      </c>
      <c r="CH27">
        <f t="shared" si="16"/>
        <v>23.524107996578007</v>
      </c>
      <c r="CI27" s="20">
        <f t="shared" si="17"/>
        <v>116185503101.1548</v>
      </c>
      <c r="CJ27" s="33">
        <f t="shared" si="42"/>
        <v>0.17424603445219006</v>
      </c>
      <c r="CK27" s="33">
        <f t="shared" si="18"/>
        <v>34.849206890438012</v>
      </c>
      <c r="CL27">
        <f t="shared" si="102"/>
        <v>2000</v>
      </c>
      <c r="CM27" s="6">
        <f t="shared" si="19"/>
        <v>631.50455778431001</v>
      </c>
      <c r="CN27" s="20"/>
      <c r="CO27" s="20"/>
      <c r="CP27" s="20"/>
      <c r="CQ27" s="20"/>
      <c r="CR27" s="20"/>
      <c r="CS27" s="20"/>
      <c r="CT27" s="20"/>
      <c r="CU27" s="25">
        <f t="shared" si="20"/>
        <v>0.93555711874740599</v>
      </c>
      <c r="CV27" s="26">
        <v>0.8</v>
      </c>
      <c r="CW27" s="26">
        <f t="shared" si="103"/>
        <v>0.17366279016748723</v>
      </c>
      <c r="CX27" s="26">
        <f t="shared" si="43"/>
        <v>-6.1127798780883244E-2</v>
      </c>
      <c r="CY27" s="26">
        <f t="shared" si="104"/>
        <v>5.9842830421312368E-3</v>
      </c>
      <c r="CZ27" s="26">
        <f t="shared" si="105"/>
        <v>-5.8225776983692269E-6</v>
      </c>
      <c r="DA27" s="26">
        <f t="shared" si="44"/>
        <v>3.1447612862733373E-3</v>
      </c>
      <c r="DB27" s="26">
        <f t="shared" si="45"/>
        <v>0.97849023736379814</v>
      </c>
      <c r="DC27" s="26">
        <f t="shared" si="46"/>
        <v>0.94793942505640438</v>
      </c>
      <c r="DD27" s="26">
        <f t="shared" si="47"/>
        <v>0.14793942505640434</v>
      </c>
      <c r="DE27" s="26">
        <v>0.85</v>
      </c>
      <c r="DF27" s="26">
        <f t="shared" si="48"/>
        <v>0.16344733192234093</v>
      </c>
      <c r="DG27" s="26">
        <f t="shared" si="49"/>
        <v>-5.7532045911419527E-2</v>
      </c>
      <c r="DH27" s="26">
        <f t="shared" si="50"/>
        <v>5.3009566047944523E-3</v>
      </c>
      <c r="DI27" s="26">
        <f t="shared" si="51"/>
        <v>-4.3000212223098603E-6</v>
      </c>
      <c r="DJ27" s="26">
        <f t="shared" si="52"/>
        <v>2.7789014621910899E-3</v>
      </c>
      <c r="DK27" s="26">
        <f t="shared" si="106"/>
        <v>0.9809227812320428</v>
      </c>
      <c r="DL27" s="26">
        <f t="shared" si="107"/>
        <v>0.95049909846565961</v>
      </c>
      <c r="DM27" s="26">
        <f t="shared" si="108"/>
        <v>0.10049909846565963</v>
      </c>
      <c r="DN27" s="26">
        <f t="shared" si="109"/>
        <v>-0.94880653181489538</v>
      </c>
      <c r="DO27" s="26">
        <f t="shared" si="110"/>
        <v>0.95592159212207672</v>
      </c>
      <c r="DP27" s="26">
        <f t="shared" si="53"/>
        <v>0.85</v>
      </c>
      <c r="DQ27" s="26">
        <f t="shared" si="54"/>
        <v>0.16344733192234093</v>
      </c>
      <c r="DR27" s="26">
        <f t="shared" si="55"/>
        <v>-5.7532045911419527E-2</v>
      </c>
      <c r="DS27" s="26">
        <f t="shared" si="56"/>
        <v>5.3009566047944523E-3</v>
      </c>
      <c r="DT27" s="26">
        <f t="shared" si="57"/>
        <v>-4.3000212223098603E-6</v>
      </c>
      <c r="DU27" s="26">
        <f t="shared" si="58"/>
        <v>2.7789014621910899E-3</v>
      </c>
      <c r="DV27" s="26">
        <f t="shared" si="59"/>
        <v>0.9809227812320428</v>
      </c>
      <c r="DW27" s="26">
        <f t="shared" si="60"/>
        <v>0.95049909846565961</v>
      </c>
      <c r="DX27" s="26">
        <f t="shared" si="61"/>
        <v>0.10049909846565963</v>
      </c>
      <c r="DY27" s="26">
        <f t="shared" si="62"/>
        <v>0.95592159212207672</v>
      </c>
      <c r="DZ27" s="26">
        <f t="shared" si="63"/>
        <v>0.14533643060156715</v>
      </c>
      <c r="EA27" s="26">
        <f t="shared" si="64"/>
        <v>-5.115716542833515E-2</v>
      </c>
      <c r="EB27" s="26">
        <f t="shared" si="65"/>
        <v>4.1912885167343815E-3</v>
      </c>
      <c r="EC27" s="26">
        <f t="shared" si="66"/>
        <v>-2.3903080291642854E-6</v>
      </c>
      <c r="ED27" s="26">
        <f t="shared" si="67"/>
        <v>2.1884923240528226E-3</v>
      </c>
      <c r="EE27" s="26">
        <f t="shared" si="68"/>
        <v>0.98488593073033714</v>
      </c>
      <c r="EF27" s="26">
        <f t="shared" si="69"/>
        <v>0.95519192869589931</v>
      </c>
      <c r="EG27" s="26">
        <f t="shared" si="70"/>
        <v>-7.296634261774182E-4</v>
      </c>
      <c r="EH27" s="26">
        <f t="shared" si="71"/>
        <v>-0.95569524460290289</v>
      </c>
      <c r="EI27" s="26">
        <f t="shared" si="72"/>
        <v>0.95515810247378341</v>
      </c>
      <c r="EM27">
        <f t="shared" si="21"/>
        <v>624.01659820451982</v>
      </c>
      <c r="EW27">
        <f t="shared" si="111"/>
        <v>1.6847175008747959</v>
      </c>
      <c r="EX27">
        <f t="shared" si="73"/>
        <v>2.5138433797611312E-2</v>
      </c>
      <c r="EY27">
        <f t="shared" si="112"/>
        <v>1.0408592425506806</v>
      </c>
      <c r="EZ27">
        <f t="shared" si="113"/>
        <v>1.4273867697362427E-2</v>
      </c>
      <c r="FB27" s="30">
        <v>1126.0999999999999</v>
      </c>
      <c r="FC27" s="30">
        <v>6364.5</v>
      </c>
      <c r="FE27" s="37">
        <v>3385.2</v>
      </c>
      <c r="FF27" s="37">
        <v>8017.3</v>
      </c>
    </row>
    <row r="28" spans="3:162">
      <c r="C28" s="6">
        <f t="shared" si="74"/>
        <v>631.50455778431001</v>
      </c>
      <c r="D28" s="6">
        <f>Sheet2!J28</f>
        <v>691.50103134184678</v>
      </c>
      <c r="E28" s="6">
        <f t="shared" si="22"/>
        <v>667.10451713095665</v>
      </c>
      <c r="F28" s="6">
        <f t="shared" si="23"/>
        <v>24.396514210890132</v>
      </c>
      <c r="G28" s="6">
        <f>Sheet3!D28</f>
        <v>355</v>
      </c>
      <c r="H28" s="6">
        <f>Sheet3!F28</f>
        <v>-293.36575324625562</v>
      </c>
      <c r="I28" s="6">
        <f t="shared" si="24"/>
        <v>0.94431290801702006</v>
      </c>
      <c r="J28" s="6">
        <f t="shared" si="25"/>
        <v>665.66582989138601</v>
      </c>
      <c r="K28">
        <f t="shared" si="0"/>
        <v>661.5027945630784</v>
      </c>
      <c r="M28">
        <f t="shared" si="1"/>
        <v>661.5027945630784</v>
      </c>
      <c r="Q28">
        <f t="shared" si="26"/>
        <v>87.027942521611678</v>
      </c>
      <c r="S28">
        <f t="shared" si="27"/>
        <v>1.1208050696630225</v>
      </c>
      <c r="T28">
        <f t="shared" si="28"/>
        <v>2.7717347549514066E-2</v>
      </c>
      <c r="U28">
        <f t="shared" si="29"/>
        <v>5604.0253483151128</v>
      </c>
      <c r="V28">
        <f t="shared" si="75"/>
        <v>31466.602330789359</v>
      </c>
      <c r="W28">
        <f t="shared" si="30"/>
        <v>22585.76578993936</v>
      </c>
      <c r="X28">
        <f t="shared" si="76"/>
        <v>0.88005394942610149</v>
      </c>
      <c r="Y28">
        <f t="shared" si="2"/>
        <v>54.006116207951074</v>
      </c>
      <c r="Z28">
        <f t="shared" si="114"/>
        <v>1.0423801624066464</v>
      </c>
      <c r="AA28">
        <f t="shared" si="77"/>
        <v>49.11513862701247</v>
      </c>
      <c r="AB28">
        <f t="shared" si="31"/>
        <v>55.048496370357718</v>
      </c>
      <c r="AC28">
        <f t="shared" si="3"/>
        <v>1.1208050696630225</v>
      </c>
      <c r="AD28">
        <f t="shared" si="32"/>
        <v>49.11513862701247</v>
      </c>
      <c r="AI28">
        <f t="shared" si="115"/>
        <v>0.72436979022611636</v>
      </c>
      <c r="AJ28">
        <f t="shared" si="116"/>
        <v>0.85687338364625321</v>
      </c>
      <c r="AK28">
        <f t="shared" si="33"/>
        <v>1.238688305678799</v>
      </c>
      <c r="AL28">
        <f t="shared" si="4"/>
        <v>0</v>
      </c>
      <c r="AM28">
        <f t="shared" si="5"/>
        <v>1.238688305678799</v>
      </c>
      <c r="AN28">
        <f t="shared" si="78"/>
        <v>1.238688305678799</v>
      </c>
      <c r="AO28">
        <f t="shared" si="6"/>
        <v>0</v>
      </c>
      <c r="AP28">
        <f t="shared" si="7"/>
        <v>30</v>
      </c>
      <c r="AQ28">
        <f t="shared" si="79"/>
        <v>30</v>
      </c>
      <c r="AS28">
        <f t="shared" si="80"/>
        <v>0.99175831268827341</v>
      </c>
      <c r="AU28">
        <f t="shared" si="34"/>
        <v>0.95276984316564384</v>
      </c>
      <c r="AW28">
        <f t="shared" si="8"/>
        <v>4.1733779935369135</v>
      </c>
      <c r="AX28">
        <f t="shared" si="8"/>
        <v>2.9955232193175667</v>
      </c>
      <c r="AY28">
        <f t="shared" si="81"/>
        <v>7.1689012128544807</v>
      </c>
      <c r="AZ28">
        <f t="shared" si="35"/>
        <v>0.58215030025154679</v>
      </c>
      <c r="BA28">
        <f t="shared" si="82"/>
        <v>0.41784969974845321</v>
      </c>
      <c r="BB28">
        <f t="shared" si="9"/>
        <v>-33.125998416618053</v>
      </c>
      <c r="BC28">
        <f t="shared" si="83"/>
        <v>0.13</v>
      </c>
      <c r="BD28">
        <f t="shared" si="84"/>
        <v>9.1488187604188855</v>
      </c>
      <c r="BE28">
        <f t="shared" si="85"/>
        <v>6.5667425928359124</v>
      </c>
      <c r="BF28">
        <f t="shared" si="10"/>
        <v>51.552711564508144</v>
      </c>
      <c r="BG28">
        <f t="shared" si="86"/>
        <v>5.7403123466465205E-3</v>
      </c>
      <c r="BH28">
        <f t="shared" si="87"/>
        <v>2.063896703588042E-3</v>
      </c>
      <c r="BI28">
        <f t="shared" si="88"/>
        <v>0.94368098528684341</v>
      </c>
      <c r="BJ28">
        <f t="shared" si="89"/>
        <v>2.187070350856646E-3</v>
      </c>
      <c r="BK28">
        <f t="shared" si="36"/>
        <v>3.5722933468758718E-2</v>
      </c>
      <c r="BL28">
        <f t="shared" si="37"/>
        <v>199.04876740038299</v>
      </c>
      <c r="BM28">
        <f t="shared" si="90"/>
        <v>1.7946824758227557E-4</v>
      </c>
      <c r="BN28">
        <f t="shared" si="91"/>
        <v>0.22979629564435575</v>
      </c>
      <c r="BO28">
        <f t="shared" si="92"/>
        <v>1.2201645225870159</v>
      </c>
      <c r="BP28">
        <f t="shared" si="93"/>
        <v>0.43397260503172597</v>
      </c>
      <c r="BQ28">
        <f t="shared" si="38"/>
        <v>2.00229127002661E-4</v>
      </c>
      <c r="BR28">
        <f t="shared" si="94"/>
        <v>1.0746879977119104</v>
      </c>
      <c r="BS28">
        <f t="shared" si="95"/>
        <v>0.98936052451562639</v>
      </c>
      <c r="BT28">
        <f t="shared" si="96"/>
        <v>1.0862450755633886</v>
      </c>
      <c r="BU28">
        <f t="shared" si="39"/>
        <v>0.47140060514512777</v>
      </c>
      <c r="BV28">
        <f t="shared" si="40"/>
        <v>0.47140060514512777</v>
      </c>
      <c r="BW28">
        <f t="shared" si="41"/>
        <v>0.47140060514512777</v>
      </c>
      <c r="BX28">
        <f t="shared" si="11"/>
        <v>204.97603869548865</v>
      </c>
      <c r="BY28">
        <f t="shared" si="12"/>
        <v>5.363256171318092</v>
      </c>
      <c r="BZ28">
        <f t="shared" si="13"/>
        <v>1585924.6290085441</v>
      </c>
      <c r="CA28">
        <f t="shared" si="14"/>
        <v>0.11724121493110799</v>
      </c>
      <c r="CB28">
        <f t="shared" si="15"/>
        <v>892783.52818221459</v>
      </c>
      <c r="CC28">
        <f t="shared" si="97"/>
        <v>1.6187778227438283E-4</v>
      </c>
      <c r="CD28">
        <f t="shared" si="98"/>
        <v>5.6510899235254365E-6</v>
      </c>
      <c r="CE28">
        <f t="shared" si="99"/>
        <v>-3.9189958598323846</v>
      </c>
      <c r="CF28">
        <f t="shared" si="100"/>
        <v>14.94049854441349</v>
      </c>
      <c r="CG28">
        <f t="shared" si="101"/>
        <v>4.4799154843103992E-3</v>
      </c>
      <c r="CH28">
        <f t="shared" si="16"/>
        <v>24.099323026479247</v>
      </c>
      <c r="CI28" s="20">
        <f t="shared" si="17"/>
        <v>113615174231.27434</v>
      </c>
      <c r="CJ28" s="33">
        <f t="shared" si="42"/>
        <v>0.17799979673323338</v>
      </c>
      <c r="CK28" s="33">
        <f t="shared" si="18"/>
        <v>35.599959346646678</v>
      </c>
      <c r="CL28">
        <f t="shared" si="102"/>
        <v>2200</v>
      </c>
      <c r="CM28" s="6">
        <f t="shared" si="19"/>
        <v>667.10451713095665</v>
      </c>
      <c r="CN28" s="20"/>
      <c r="CO28" s="20"/>
      <c r="CP28" s="20"/>
      <c r="CQ28" s="20"/>
      <c r="CR28" s="20"/>
      <c r="CS28" s="20"/>
      <c r="CT28" s="20"/>
      <c r="CU28" s="25">
        <f t="shared" si="20"/>
        <v>0.99175831268827341</v>
      </c>
      <c r="CV28" s="26">
        <v>0.8</v>
      </c>
      <c r="CW28" s="26">
        <f t="shared" si="103"/>
        <v>0.18409513679276077</v>
      </c>
      <c r="CX28" s="26">
        <f t="shared" si="43"/>
        <v>-6.4799894482599874E-2</v>
      </c>
      <c r="CY28" s="26">
        <f t="shared" si="104"/>
        <v>6.7248594136280265E-3</v>
      </c>
      <c r="CZ28" s="26">
        <f t="shared" si="105"/>
        <v>-7.7945850584445471E-6</v>
      </c>
      <c r="DA28" s="26">
        <f t="shared" si="44"/>
        <v>3.5432439972934017E-3</v>
      </c>
      <c r="DB28" s="26">
        <f t="shared" si="45"/>
        <v>0.97586070310752482</v>
      </c>
      <c r="DC28" s="26">
        <f t="shared" si="46"/>
        <v>0.94539047209456684</v>
      </c>
      <c r="DD28" s="26">
        <f t="shared" si="47"/>
        <v>0.14539047209456679</v>
      </c>
      <c r="DE28" s="26">
        <v>0.85</v>
      </c>
      <c r="DF28" s="26">
        <f t="shared" si="48"/>
        <v>0.17326601109906895</v>
      </c>
      <c r="DG28" s="26">
        <f t="shared" si="49"/>
        <v>-6.0988135983623411E-2</v>
      </c>
      <c r="DH28" s="26">
        <f t="shared" si="50"/>
        <v>5.956968892348701E-3</v>
      </c>
      <c r="DI28" s="26">
        <f t="shared" si="51"/>
        <v>-5.75636477634265E-6</v>
      </c>
      <c r="DJ28" s="26">
        <f t="shared" si="52"/>
        <v>3.1301035301993744E-3</v>
      </c>
      <c r="DK28" s="26">
        <f t="shared" si="106"/>
        <v>0.9785873559658298</v>
      </c>
      <c r="DL28" s="26">
        <f t="shared" si="107"/>
        <v>0.9480376690110186</v>
      </c>
      <c r="DM28" s="26">
        <f t="shared" si="108"/>
        <v>9.8037669011018624E-2</v>
      </c>
      <c r="DN28" s="26">
        <f t="shared" si="109"/>
        <v>-0.94705606167096457</v>
      </c>
      <c r="DO28" s="26">
        <f t="shared" si="110"/>
        <v>0.95351833748684645</v>
      </c>
      <c r="DP28" s="26">
        <f t="shared" si="53"/>
        <v>0.85</v>
      </c>
      <c r="DQ28" s="26">
        <f t="shared" si="54"/>
        <v>0.17326601109906895</v>
      </c>
      <c r="DR28" s="26">
        <f t="shared" si="55"/>
        <v>-6.0988135983623411E-2</v>
      </c>
      <c r="DS28" s="26">
        <f t="shared" si="56"/>
        <v>5.956968892348701E-3</v>
      </c>
      <c r="DT28" s="26">
        <f t="shared" si="57"/>
        <v>-5.75636477634265E-6</v>
      </c>
      <c r="DU28" s="26">
        <f t="shared" si="58"/>
        <v>3.1301035301993744E-3</v>
      </c>
      <c r="DV28" s="26">
        <f t="shared" si="59"/>
        <v>0.9785873559658298</v>
      </c>
      <c r="DW28" s="26">
        <f t="shared" si="60"/>
        <v>0.9480376690110186</v>
      </c>
      <c r="DX28" s="26">
        <f t="shared" si="61"/>
        <v>9.8037669011018624E-2</v>
      </c>
      <c r="DY28" s="26">
        <f t="shared" si="62"/>
        <v>0.95351833748684645</v>
      </c>
      <c r="DZ28" s="26">
        <f t="shared" si="63"/>
        <v>0.15445545580421546</v>
      </c>
      <c r="EA28" s="26">
        <f t="shared" si="64"/>
        <v>-5.4366983358403446E-2</v>
      </c>
      <c r="EB28" s="26">
        <f t="shared" si="65"/>
        <v>4.7337474536968101E-3</v>
      </c>
      <c r="EC28" s="26">
        <f t="shared" si="66"/>
        <v>-3.2403930188995479E-6</v>
      </c>
      <c r="ED28" s="26">
        <f t="shared" si="67"/>
        <v>2.4765375871439242E-3</v>
      </c>
      <c r="EE28" s="26">
        <f t="shared" si="68"/>
        <v>0.98294655683515286</v>
      </c>
      <c r="EF28" s="26">
        <f t="shared" si="69"/>
        <v>0.95280430858246823</v>
      </c>
      <c r="EG28" s="26">
        <f t="shared" si="70"/>
        <v>-7.1402890437821664E-4</v>
      </c>
      <c r="EH28" s="26">
        <f t="shared" si="71"/>
        <v>-0.95395366958964833</v>
      </c>
      <c r="EI28" s="26">
        <f t="shared" si="72"/>
        <v>0.95276984316564384</v>
      </c>
      <c r="EM28">
        <f t="shared" si="21"/>
        <v>661.5027945630784</v>
      </c>
      <c r="EW28">
        <f t="shared" si="111"/>
        <v>1.7904238353859052</v>
      </c>
      <c r="EX28">
        <f t="shared" si="73"/>
        <v>2.6715725949390985E-2</v>
      </c>
      <c r="EY28">
        <f t="shared" si="112"/>
        <v>1.0443385726458729</v>
      </c>
      <c r="EZ28">
        <f t="shared" si="113"/>
        <v>1.4321581639290371E-2</v>
      </c>
      <c r="FB28" s="30">
        <v>1269.0999999999999</v>
      </c>
      <c r="FC28" s="30">
        <v>6957.3</v>
      </c>
      <c r="FE28" s="37">
        <v>3815.9</v>
      </c>
      <c r="FF28" s="37">
        <v>9017.2000000000007</v>
      </c>
    </row>
    <row r="29" spans="3:162">
      <c r="C29" s="6">
        <f t="shared" si="74"/>
        <v>667.10451713095665</v>
      </c>
      <c r="D29" s="6">
        <f>Sheet2!J29</f>
        <v>732.88332264561973</v>
      </c>
      <c r="E29" s="6">
        <f t="shared" si="22"/>
        <v>703.47581558808122</v>
      </c>
      <c r="F29" s="6">
        <f t="shared" si="23"/>
        <v>29.40750705753851</v>
      </c>
      <c r="G29" s="6">
        <f>Sheet3!D29</f>
        <v>356</v>
      </c>
      <c r="H29" s="6">
        <f>Sheet3!F29</f>
        <v>-324.74803345782948</v>
      </c>
      <c r="I29" s="6">
        <f t="shared" si="24"/>
        <v>0.93969544215777756</v>
      </c>
      <c r="J29" s="6">
        <f t="shared" si="25"/>
        <v>701.5886012516205</v>
      </c>
      <c r="K29">
        <f t="shared" si="0"/>
        <v>699.99391988828825</v>
      </c>
      <c r="M29">
        <f t="shared" si="1"/>
        <v>699.99391988828825</v>
      </c>
      <c r="Q29">
        <f t="shared" si="26"/>
        <v>93.071026546096931</v>
      </c>
      <c r="S29">
        <f t="shared" si="27"/>
        <v>1.1236854540842944</v>
      </c>
      <c r="T29">
        <f t="shared" si="28"/>
        <v>2.6126969955265825E-2</v>
      </c>
      <c r="U29">
        <f t="shared" si="29"/>
        <v>5618.4272704214718</v>
      </c>
      <c r="V29">
        <f t="shared" si="75"/>
        <v>31547.469123416566</v>
      </c>
      <c r="W29">
        <f t="shared" si="30"/>
        <v>20500.392872704168</v>
      </c>
      <c r="X29">
        <f t="shared" si="76"/>
        <v>0.87936331125187461</v>
      </c>
      <c r="Y29">
        <f t="shared" si="2"/>
        <v>54.006116207951074</v>
      </c>
      <c r="Z29">
        <f t="shared" si="114"/>
        <v>1.1138865792193942</v>
      </c>
      <c r="AA29">
        <f t="shared" si="77"/>
        <v>49.05287559505561</v>
      </c>
      <c r="AB29">
        <f t="shared" si="31"/>
        <v>55.120002787170471</v>
      </c>
      <c r="AC29">
        <f t="shared" si="3"/>
        <v>1.1236854540842944</v>
      </c>
      <c r="AD29">
        <f t="shared" si="32"/>
        <v>49.05287559505561</v>
      </c>
      <c r="AI29">
        <f t="shared" si="115"/>
        <v>0.71260336028858851</v>
      </c>
      <c r="AJ29">
        <f t="shared" si="116"/>
        <v>0.84961286459007446</v>
      </c>
      <c r="AK29">
        <f t="shared" si="33"/>
        <v>1.2130404619917299</v>
      </c>
      <c r="AL29">
        <f t="shared" si="4"/>
        <v>0</v>
      </c>
      <c r="AM29">
        <f t="shared" si="5"/>
        <v>1.2130404619917299</v>
      </c>
      <c r="AN29">
        <f t="shared" si="78"/>
        <v>1.2130404619917299</v>
      </c>
      <c r="AO29">
        <f t="shared" si="6"/>
        <v>0</v>
      </c>
      <c r="AP29">
        <f t="shared" si="7"/>
        <v>30</v>
      </c>
      <c r="AQ29">
        <f t="shared" si="79"/>
        <v>30</v>
      </c>
      <c r="AS29">
        <f t="shared" si="80"/>
        <v>1.0494661467590529</v>
      </c>
      <c r="AU29">
        <f t="shared" si="34"/>
        <v>0.95035959851330598</v>
      </c>
      <c r="AW29">
        <f t="shared" si="8"/>
        <v>4.1841032599387482</v>
      </c>
      <c r="AX29">
        <f t="shared" si="8"/>
        <v>2.7189426927765266</v>
      </c>
      <c r="AY29">
        <f t="shared" si="81"/>
        <v>6.9030459527152743</v>
      </c>
      <c r="AZ29">
        <f t="shared" si="35"/>
        <v>0.60612420786405963</v>
      </c>
      <c r="BA29">
        <f t="shared" si="82"/>
        <v>0.39387579213594037</v>
      </c>
      <c r="BB29">
        <f t="shared" si="9"/>
        <v>-30.63666969519377</v>
      </c>
      <c r="BC29">
        <f t="shared" si="83"/>
        <v>0.13</v>
      </c>
      <c r="BD29">
        <f t="shared" si="84"/>
        <v>9.1694222209178022</v>
      </c>
      <c r="BE29">
        <f t="shared" si="85"/>
        <v>5.9585368705532709</v>
      </c>
      <c r="BF29">
        <f t="shared" si="10"/>
        <v>51.520024636061024</v>
      </c>
      <c r="BG29">
        <f t="shared" si="86"/>
        <v>5.6232384475307217E-3</v>
      </c>
      <c r="BH29">
        <f t="shared" si="87"/>
        <v>2.0609539210998183E-3</v>
      </c>
      <c r="BI29">
        <f t="shared" si="88"/>
        <v>0.94480524196315063</v>
      </c>
      <c r="BJ29">
        <f t="shared" si="89"/>
        <v>2.1813531821833392E-3</v>
      </c>
      <c r="BK29">
        <f t="shared" si="36"/>
        <v>3.5709789994200013E-2</v>
      </c>
      <c r="BL29">
        <f t="shared" si="37"/>
        <v>188.11051973383036</v>
      </c>
      <c r="BM29">
        <f t="shared" si="90"/>
        <v>1.8983409351443017E-4</v>
      </c>
      <c r="BN29">
        <f t="shared" si="91"/>
        <v>0.2442330397260801</v>
      </c>
      <c r="BO29">
        <f t="shared" si="92"/>
        <v>1.2343019789882976</v>
      </c>
      <c r="BP29">
        <f t="shared" si="93"/>
        <v>0.44482736323688699</v>
      </c>
      <c r="BQ29">
        <f t="shared" si="38"/>
        <v>1.805118545864297E-4</v>
      </c>
      <c r="BR29">
        <f t="shared" si="94"/>
        <v>1.0760496709837701</v>
      </c>
      <c r="BS29">
        <f t="shared" si="95"/>
        <v>0.9904028401751972</v>
      </c>
      <c r="BT29">
        <f t="shared" si="96"/>
        <v>1.086476762115729</v>
      </c>
      <c r="BU29">
        <f t="shared" si="39"/>
        <v>0.48329459331009023</v>
      </c>
      <c r="BV29">
        <f t="shared" si="40"/>
        <v>0.48329459331009023</v>
      </c>
      <c r="BW29">
        <f t="shared" si="41"/>
        <v>0.48329459331009023</v>
      </c>
      <c r="BX29">
        <f t="shared" si="11"/>
        <v>205.24229668664205</v>
      </c>
      <c r="BY29">
        <f t="shared" si="12"/>
        <v>5.1644792455700737</v>
      </c>
      <c r="BZ29">
        <f t="shared" si="13"/>
        <v>1586433.4254447301</v>
      </c>
      <c r="CA29">
        <f t="shared" si="14"/>
        <v>0.12260667931540629</v>
      </c>
      <c r="CB29">
        <f t="shared" si="15"/>
        <v>853987.78161179193</v>
      </c>
      <c r="CC29">
        <f t="shared" si="97"/>
        <v>1.6187778227438283E-4</v>
      </c>
      <c r="CD29">
        <f t="shared" si="98"/>
        <v>5.9078128617693282E-6</v>
      </c>
      <c r="CE29">
        <f t="shared" si="99"/>
        <v>-3.9151291184835846</v>
      </c>
      <c r="CF29">
        <f t="shared" si="100"/>
        <v>14.93124141813964</v>
      </c>
      <c r="CG29">
        <f t="shared" si="101"/>
        <v>4.4854721554389567E-3</v>
      </c>
      <c r="CH29">
        <f t="shared" si="16"/>
        <v>24.688442519574195</v>
      </c>
      <c r="CI29" s="20">
        <f t="shared" si="17"/>
        <v>111112891355.1492</v>
      </c>
      <c r="CJ29" s="33">
        <f t="shared" si="42"/>
        <v>0.18185649228562287</v>
      </c>
      <c r="CK29" s="33">
        <f t="shared" si="18"/>
        <v>36.371298457124574</v>
      </c>
      <c r="CL29">
        <f t="shared" si="102"/>
        <v>2400</v>
      </c>
      <c r="CM29" s="6">
        <f t="shared" si="19"/>
        <v>703.47581558808122</v>
      </c>
      <c r="CN29" s="20"/>
      <c r="CO29" s="20"/>
      <c r="CP29" s="20"/>
      <c r="CQ29" s="20"/>
      <c r="CR29" s="20"/>
      <c r="CS29" s="20"/>
      <c r="CT29" s="20"/>
      <c r="CU29" s="25">
        <f t="shared" si="20"/>
        <v>1.0494661467590529</v>
      </c>
      <c r="CV29" s="26">
        <v>0.8</v>
      </c>
      <c r="CW29" s="26">
        <f t="shared" si="103"/>
        <v>0.19480715349214919</v>
      </c>
      <c r="CX29" s="26">
        <f t="shared" si="43"/>
        <v>-6.8570431629366671E-2</v>
      </c>
      <c r="CY29" s="26">
        <f t="shared" si="104"/>
        <v>7.5302323825633573E-3</v>
      </c>
      <c r="CZ29" s="26">
        <f t="shared" si="105"/>
        <v>-1.0342033098211848E-5</v>
      </c>
      <c r="DA29" s="26">
        <f t="shared" si="44"/>
        <v>3.9789186991430999E-3</v>
      </c>
      <c r="DB29" s="26">
        <f t="shared" si="45"/>
        <v>0.97300911850429339</v>
      </c>
      <c r="DC29" s="26">
        <f t="shared" si="46"/>
        <v>0.94284166696234839</v>
      </c>
      <c r="DD29" s="26">
        <f t="shared" si="47"/>
        <v>0.14284166696234835</v>
      </c>
      <c r="DE29" s="26">
        <v>0.85</v>
      </c>
      <c r="DF29" s="26">
        <f t="shared" si="48"/>
        <v>0.18334790916908164</v>
      </c>
      <c r="DG29" s="26">
        <f t="shared" si="49"/>
        <v>-6.4536876827639228E-2</v>
      </c>
      <c r="DH29" s="26">
        <f t="shared" si="50"/>
        <v>6.6703788579107982E-3</v>
      </c>
      <c r="DI29" s="26">
        <f t="shared" si="51"/>
        <v>-7.6376759758134815E-6</v>
      </c>
      <c r="DJ29" s="26">
        <f t="shared" si="52"/>
        <v>3.5138597322919673E-3</v>
      </c>
      <c r="DK29" s="26">
        <f t="shared" si="106"/>
        <v>0.97605390395757985</v>
      </c>
      <c r="DL29" s="26">
        <f t="shared" si="107"/>
        <v>0.9455708562159103</v>
      </c>
      <c r="DM29" s="26">
        <f t="shared" si="108"/>
        <v>9.5570856215910327E-2</v>
      </c>
      <c r="DN29" s="26">
        <f t="shared" si="109"/>
        <v>-0.9454162149287616</v>
      </c>
      <c r="DO29" s="26">
        <f t="shared" si="110"/>
        <v>0.95108865778562057</v>
      </c>
      <c r="DP29" s="26">
        <f t="shared" si="53"/>
        <v>0.85</v>
      </c>
      <c r="DQ29" s="26">
        <f t="shared" si="54"/>
        <v>0.18334790916908164</v>
      </c>
      <c r="DR29" s="26">
        <f t="shared" si="55"/>
        <v>-6.4536876827639228E-2</v>
      </c>
      <c r="DS29" s="26">
        <f t="shared" si="56"/>
        <v>6.6703788579107982E-3</v>
      </c>
      <c r="DT29" s="26">
        <f t="shared" si="57"/>
        <v>-7.6376759758134815E-6</v>
      </c>
      <c r="DU29" s="26">
        <f t="shared" si="58"/>
        <v>3.5138597322919673E-3</v>
      </c>
      <c r="DV29" s="26">
        <f t="shared" si="59"/>
        <v>0.97605390395757985</v>
      </c>
      <c r="DW29" s="26">
        <f t="shared" si="60"/>
        <v>0.9455708562159103</v>
      </c>
      <c r="DX29" s="26">
        <f t="shared" si="61"/>
        <v>9.5570856215910327E-2</v>
      </c>
      <c r="DY29" s="26">
        <f t="shared" si="62"/>
        <v>0.95108865778562057</v>
      </c>
      <c r="DZ29" s="26">
        <f t="shared" si="63"/>
        <v>0.1638603525738267</v>
      </c>
      <c r="EA29" s="26">
        <f t="shared" si="64"/>
        <v>-5.7677425605319542E-2</v>
      </c>
      <c r="EB29" s="26">
        <f t="shared" si="65"/>
        <v>5.3277807904845544E-3</v>
      </c>
      <c r="EC29" s="26">
        <f t="shared" si="66"/>
        <v>-4.3546258436629401E-6</v>
      </c>
      <c r="ED29" s="26">
        <f t="shared" si="67"/>
        <v>2.7932304897237119E-3</v>
      </c>
      <c r="EE29" s="26">
        <f t="shared" si="68"/>
        <v>0.98082717705005751</v>
      </c>
      <c r="EF29" s="26">
        <f t="shared" si="69"/>
        <v>0.9503943861870946</v>
      </c>
      <c r="EG29" s="26">
        <f t="shared" si="70"/>
        <v>-6.9427159852597509E-4</v>
      </c>
      <c r="EH29" s="26">
        <f t="shared" si="71"/>
        <v>-0.95228416246841874</v>
      </c>
      <c r="EI29" s="26">
        <f t="shared" si="72"/>
        <v>0.95035959851330598</v>
      </c>
      <c r="EM29">
        <f t="shared" si="21"/>
        <v>699.99391988828825</v>
      </c>
      <c r="EW29">
        <f t="shared" si="111"/>
        <v>1.8994439490360193</v>
      </c>
      <c r="EX29">
        <f t="shared" si="73"/>
        <v>2.8342464502399658E-2</v>
      </c>
      <c r="EY29">
        <f t="shared" si="112"/>
        <v>1.0480079993863656</v>
      </c>
      <c r="EZ29">
        <f t="shared" si="113"/>
        <v>1.4371902479686238E-2</v>
      </c>
      <c r="FB29" s="30">
        <v>1400.4</v>
      </c>
      <c r="FC29" s="30">
        <v>7435.5</v>
      </c>
      <c r="FE29" s="37">
        <v>4222.5</v>
      </c>
      <c r="FF29" s="37">
        <v>9997.6</v>
      </c>
    </row>
    <row r="30" spans="3:162">
      <c r="C30" s="6">
        <f t="shared" si="74"/>
        <v>703.47581558808122</v>
      </c>
      <c r="D30" s="6">
        <f>Sheet2!J30</f>
        <v>775.55568217611199</v>
      </c>
      <c r="E30" s="6">
        <f t="shared" si="22"/>
        <v>740.64241975880304</v>
      </c>
      <c r="F30" s="6">
        <f t="shared" si="23"/>
        <v>34.913262417308943</v>
      </c>
      <c r="G30" s="6">
        <f>Sheet3!D30</f>
        <v>357</v>
      </c>
      <c r="H30" s="6">
        <f>Sheet3!F30</f>
        <v>-356.47380280877917</v>
      </c>
      <c r="I30" s="6">
        <f t="shared" si="24"/>
        <v>0.93508959952766246</v>
      </c>
      <c r="J30" s="6">
        <f t="shared" si="25"/>
        <v>738.21887248969847</v>
      </c>
      <c r="K30">
        <f t="shared" si="0"/>
        <v>739.51574888209666</v>
      </c>
      <c r="M30">
        <f t="shared" si="1"/>
        <v>739.51574888209666</v>
      </c>
      <c r="Q30">
        <f t="shared" si="26"/>
        <v>99.340926106309112</v>
      </c>
      <c r="S30">
        <f t="shared" si="27"/>
        <v>1.1266739481947523</v>
      </c>
      <c r="T30">
        <f t="shared" si="28"/>
        <v>2.4667451076214389E-2</v>
      </c>
      <c r="U30">
        <f t="shared" si="29"/>
        <v>5633.3697409737615</v>
      </c>
      <c r="V30">
        <f t="shared" si="75"/>
        <v>31631.371095567672</v>
      </c>
      <c r="W30">
        <f t="shared" si="30"/>
        <v>18581.876672301943</v>
      </c>
      <c r="X30">
        <f t="shared" si="76"/>
        <v>0.8786467513021361</v>
      </c>
      <c r="Y30">
        <f t="shared" si="2"/>
        <v>54.006116207951074</v>
      </c>
      <c r="Z30">
        <f t="shared" si="114"/>
        <v>1.1879567709472418</v>
      </c>
      <c r="AA30">
        <f t="shared" si="77"/>
        <v>48.988505563064365</v>
      </c>
      <c r="AB30">
        <f t="shared" si="31"/>
        <v>55.194072978898312</v>
      </c>
      <c r="AC30">
        <f t="shared" si="3"/>
        <v>1.1266739481947523</v>
      </c>
      <c r="AD30">
        <f t="shared" si="32"/>
        <v>48.988505563064365</v>
      </c>
      <c r="AI30">
        <f t="shared" si="115"/>
        <v>0.70097090549119401</v>
      </c>
      <c r="AJ30">
        <f t="shared" si="116"/>
        <v>0.84233078563628405</v>
      </c>
      <c r="AK30">
        <f t="shared" si="33"/>
        <v>1.1878107873701926</v>
      </c>
      <c r="AL30">
        <f t="shared" si="4"/>
        <v>0</v>
      </c>
      <c r="AM30">
        <f t="shared" si="5"/>
        <v>1.1878107873701926</v>
      </c>
      <c r="AN30">
        <f t="shared" si="78"/>
        <v>1.1878107873701926</v>
      </c>
      <c r="AO30">
        <f t="shared" si="6"/>
        <v>0</v>
      </c>
      <c r="AP30">
        <f t="shared" si="7"/>
        <v>30</v>
      </c>
      <c r="AQ30">
        <f t="shared" si="79"/>
        <v>30</v>
      </c>
      <c r="AS30">
        <f t="shared" si="80"/>
        <v>1.1087192636912993</v>
      </c>
      <c r="AU30">
        <f t="shared" si="34"/>
        <v>0.94793018892325742</v>
      </c>
      <c r="AW30">
        <f t="shared" si="8"/>
        <v>4.1952310785862394</v>
      </c>
      <c r="AX30">
        <f t="shared" si="8"/>
        <v>2.4644921738792793</v>
      </c>
      <c r="AY30">
        <f t="shared" si="81"/>
        <v>6.6597232524655183</v>
      </c>
      <c r="AZ30">
        <f t="shared" si="35"/>
        <v>0.62994075272318695</v>
      </c>
      <c r="BA30">
        <f t="shared" si="82"/>
        <v>0.37005924727681305</v>
      </c>
      <c r="BB30">
        <f t="shared" si="9"/>
        <v>-28.440763442140657</v>
      </c>
      <c r="BC30">
        <f t="shared" si="83"/>
        <v>0.13</v>
      </c>
      <c r="BD30">
        <f t="shared" si="84"/>
        <v>9.1907910810951652</v>
      </c>
      <c r="BE30">
        <f t="shared" si="85"/>
        <v>5.3991382755372799</v>
      </c>
      <c r="BF30">
        <f t="shared" si="10"/>
        <v>51.486209754838058</v>
      </c>
      <c r="BG30">
        <f t="shared" si="86"/>
        <v>5.5080902507179258E-3</v>
      </c>
      <c r="BH30">
        <f t="shared" si="87"/>
        <v>2.0580440361233866E-3</v>
      </c>
      <c r="BI30">
        <f t="shared" si="88"/>
        <v>0.9459120369520454</v>
      </c>
      <c r="BJ30">
        <f t="shared" si="89"/>
        <v>2.1757245449110642E-3</v>
      </c>
      <c r="BK30">
        <f t="shared" si="36"/>
        <v>3.570065158990339E-2</v>
      </c>
      <c r="BL30">
        <f t="shared" si="37"/>
        <v>177.62709533126892</v>
      </c>
      <c r="BM30">
        <f t="shared" si="90"/>
        <v>2.0098651910803813E-4</v>
      </c>
      <c r="BN30">
        <f t="shared" si="91"/>
        <v>0.25994033438590308</v>
      </c>
      <c r="BO30">
        <f t="shared" si="92"/>
        <v>1.2496855150412014</v>
      </c>
      <c r="BP30">
        <f t="shared" si="93"/>
        <v>0.45607521195841183</v>
      </c>
      <c r="BQ30">
        <f t="shared" si="38"/>
        <v>1.6251231462021559E-4</v>
      </c>
      <c r="BR30">
        <f t="shared" si="94"/>
        <v>1.0772942977878892</v>
      </c>
      <c r="BS30">
        <f t="shared" si="95"/>
        <v>0.99135537861436818</v>
      </c>
      <c r="BT30">
        <f t="shared" si="96"/>
        <v>1.0866883067640578</v>
      </c>
      <c r="BU30">
        <f t="shared" si="39"/>
        <v>0.4956115998401453</v>
      </c>
      <c r="BV30">
        <f t="shared" si="40"/>
        <v>0.4956115998401453</v>
      </c>
      <c r="BW30">
        <f t="shared" si="41"/>
        <v>0.4956115998401453</v>
      </c>
      <c r="BX30">
        <f t="shared" si="11"/>
        <v>205.5181010316625</v>
      </c>
      <c r="BY30">
        <f t="shared" si="12"/>
        <v>4.9582533946621075</v>
      </c>
      <c r="BZ30">
        <f t="shared" si="13"/>
        <v>1586958.0361577792</v>
      </c>
      <c r="CA30">
        <f t="shared" si="14"/>
        <v>0.12838794486623004</v>
      </c>
      <c r="CB30">
        <f t="shared" si="15"/>
        <v>815802.68689200806</v>
      </c>
      <c r="CC30">
        <f t="shared" si="97"/>
        <v>1.6187778227438283E-4</v>
      </c>
      <c r="CD30">
        <f t="shared" si="98"/>
        <v>6.1843385429642001E-6</v>
      </c>
      <c r="CE30">
        <f t="shared" si="99"/>
        <v>-3.9110210972260004</v>
      </c>
      <c r="CF30">
        <f t="shared" si="100"/>
        <v>14.921342550608165</v>
      </c>
      <c r="CG30">
        <f t="shared" si="101"/>
        <v>4.4914254833580769E-3</v>
      </c>
      <c r="CH30">
        <f t="shared" si="16"/>
        <v>25.294038683857497</v>
      </c>
      <c r="CI30" s="20">
        <f t="shared" si="17"/>
        <v>108668376732.07959</v>
      </c>
      <c r="CJ30" s="33">
        <f t="shared" si="42"/>
        <v>0.18583302085360887</v>
      </c>
      <c r="CK30" s="33">
        <f t="shared" si="18"/>
        <v>37.166604170721776</v>
      </c>
      <c r="CL30">
        <f t="shared" si="102"/>
        <v>2600</v>
      </c>
      <c r="CM30" s="6">
        <f t="shared" si="19"/>
        <v>740.64241975880304</v>
      </c>
      <c r="CN30" s="20"/>
      <c r="CO30" s="20"/>
      <c r="CP30" s="20"/>
      <c r="CQ30" s="20"/>
      <c r="CR30" s="20"/>
      <c r="CS30" s="20"/>
      <c r="CT30" s="20"/>
      <c r="CU30" s="25">
        <f t="shared" si="20"/>
        <v>1.1087192636912993</v>
      </c>
      <c r="CV30" s="26">
        <v>0.8</v>
      </c>
      <c r="CW30" s="26">
        <f t="shared" si="103"/>
        <v>0.20580601332269743</v>
      </c>
      <c r="CX30" s="26">
        <f t="shared" si="43"/>
        <v>-7.2441935075167954E-2</v>
      </c>
      <c r="CY30" s="26">
        <f t="shared" si="104"/>
        <v>8.4045544987579254E-3</v>
      </c>
      <c r="CZ30" s="26">
        <f t="shared" si="105"/>
        <v>-1.3610426067027488E-5</v>
      </c>
      <c r="DA30" s="26">
        <f t="shared" si="44"/>
        <v>4.4546366982658649E-3</v>
      </c>
      <c r="DB30" s="26">
        <f t="shared" si="45"/>
        <v>0.96992283809805901</v>
      </c>
      <c r="DC30" s="26">
        <f t="shared" si="46"/>
        <v>0.94029688371873477</v>
      </c>
      <c r="DD30" s="26">
        <f t="shared" si="47"/>
        <v>0.14029688371873472</v>
      </c>
      <c r="DE30" s="26">
        <v>0.85</v>
      </c>
      <c r="DF30" s="26">
        <f t="shared" si="48"/>
        <v>0.19369977724489171</v>
      </c>
      <c r="DG30" s="26">
        <f t="shared" si="49"/>
        <v>-6.8180644776628663E-2</v>
      </c>
      <c r="DH30" s="26">
        <f t="shared" si="50"/>
        <v>7.4448648847129035E-3</v>
      </c>
      <c r="DI30" s="26">
        <f t="shared" si="51"/>
        <v>-1.0051410898181588E-5</v>
      </c>
      <c r="DJ30" s="26">
        <f t="shared" si="52"/>
        <v>3.9326234148067208E-3</v>
      </c>
      <c r="DK30" s="26">
        <f t="shared" si="106"/>
        <v>0.97331098402362604</v>
      </c>
      <c r="DL30" s="26">
        <f t="shared" si="107"/>
        <v>0.94310193708464218</v>
      </c>
      <c r="DM30" s="26">
        <f t="shared" si="108"/>
        <v>9.3101937084642206E-2</v>
      </c>
      <c r="DN30" s="26">
        <f t="shared" si="109"/>
        <v>-0.94389893268185154</v>
      </c>
      <c r="DO30" s="26">
        <f t="shared" si="110"/>
        <v>0.94863549354814547</v>
      </c>
      <c r="DP30" s="26">
        <f t="shared" si="53"/>
        <v>0.85</v>
      </c>
      <c r="DQ30" s="26">
        <f t="shared" si="54"/>
        <v>0.19369977724489171</v>
      </c>
      <c r="DR30" s="26">
        <f t="shared" si="55"/>
        <v>-6.8180644776628663E-2</v>
      </c>
      <c r="DS30" s="26">
        <f t="shared" si="56"/>
        <v>7.4448648847129035E-3</v>
      </c>
      <c r="DT30" s="26">
        <f t="shared" si="57"/>
        <v>-1.0051410898181588E-5</v>
      </c>
      <c r="DU30" s="26">
        <f t="shared" si="58"/>
        <v>3.9326234148067208E-3</v>
      </c>
      <c r="DV30" s="26">
        <f t="shared" si="59"/>
        <v>0.97331098402362604</v>
      </c>
      <c r="DW30" s="26">
        <f t="shared" si="60"/>
        <v>0.94310193708464218</v>
      </c>
      <c r="DX30" s="26">
        <f t="shared" si="61"/>
        <v>9.3101937084642206E-2</v>
      </c>
      <c r="DY30" s="26">
        <f t="shared" si="62"/>
        <v>0.94863549354814547</v>
      </c>
      <c r="DZ30" s="26">
        <f t="shared" si="63"/>
        <v>0.17355961460217262</v>
      </c>
      <c r="EA30" s="26">
        <f t="shared" si="64"/>
        <v>-6.1091481875059188E-2</v>
      </c>
      <c r="EB30" s="26">
        <f t="shared" si="65"/>
        <v>5.9771744568929124E-3</v>
      </c>
      <c r="EC30" s="26">
        <f t="shared" si="66"/>
        <v>-5.80530185179243E-6</v>
      </c>
      <c r="ED30" s="26">
        <f t="shared" si="67"/>
        <v>3.1409462951019463E-3</v>
      </c>
      <c r="EE30" s="26">
        <f t="shared" si="68"/>
        <v>0.97851551182861429</v>
      </c>
      <c r="EF30" s="26">
        <f t="shared" si="69"/>
        <v>0.94796496255526341</v>
      </c>
      <c r="EG30" s="26">
        <f t="shared" si="70"/>
        <v>-6.7053099288205686E-4</v>
      </c>
      <c r="EH30" s="26">
        <f t="shared" si="71"/>
        <v>-0.95069700271487456</v>
      </c>
      <c r="EI30" s="26">
        <f t="shared" si="72"/>
        <v>0.94793018892325742</v>
      </c>
      <c r="EM30">
        <f t="shared" si="21"/>
        <v>739.51574888209666</v>
      </c>
      <c r="EW30">
        <f t="shared" si="111"/>
        <v>2.0118762993909116</v>
      </c>
      <c r="EX30">
        <f t="shared" si="73"/>
        <v>3.0020118586623686E-2</v>
      </c>
      <c r="EY30">
        <f t="shared" si="112"/>
        <v>1.0518763543973224</v>
      </c>
      <c r="EZ30">
        <f t="shared" si="113"/>
        <v>1.4424951331419078E-2</v>
      </c>
      <c r="FB30" s="30">
        <v>1531.7</v>
      </c>
      <c r="FC30" s="30">
        <v>7932.8</v>
      </c>
      <c r="FE30" s="34"/>
      <c r="FF30" s="34"/>
    </row>
    <row r="31" spans="3:162">
      <c r="C31" s="6">
        <f t="shared" si="74"/>
        <v>740.64241975880304</v>
      </c>
      <c r="D31" s="6">
        <f>Sheet2!J31</f>
        <v>819.55252586451206</v>
      </c>
      <c r="E31" s="6">
        <f t="shared" si="22"/>
        <v>778.63216999167059</v>
      </c>
      <c r="F31" s="6">
        <f t="shared" si="23"/>
        <v>40.920355872841469</v>
      </c>
      <c r="G31" s="6">
        <f>Sheet3!D31</f>
        <v>358</v>
      </c>
      <c r="H31" s="6">
        <f>Sheet3!F31</f>
        <v>-388.54444609448819</v>
      </c>
      <c r="I31" s="6">
        <f t="shared" si="24"/>
        <v>0.93047871672442828</v>
      </c>
      <c r="J31" s="6">
        <f t="shared" si="25"/>
        <v>775.57478071318428</v>
      </c>
      <c r="K31">
        <f t="shared" si="0"/>
        <v>780.09747281165755</v>
      </c>
      <c r="M31">
        <f t="shared" si="1"/>
        <v>780.09747281165755</v>
      </c>
      <c r="Q31">
        <f t="shared" si="26"/>
        <v>105.84450545708964</v>
      </c>
      <c r="S31">
        <f t="shared" si="27"/>
        <v>1.1297738237828783</v>
      </c>
      <c r="T31">
        <f t="shared" si="28"/>
        <v>2.3323887595025686E-2</v>
      </c>
      <c r="U31">
        <f t="shared" si="29"/>
        <v>5648.869118914391</v>
      </c>
      <c r="V31">
        <f t="shared" si="75"/>
        <v>31718.400102704309</v>
      </c>
      <c r="W31">
        <f t="shared" si="30"/>
        <v>16811.3327546209</v>
      </c>
      <c r="X31">
        <f t="shared" si="76"/>
        <v>0.87790348509061833</v>
      </c>
      <c r="Y31">
        <f t="shared" si="2"/>
        <v>54.006116207951074</v>
      </c>
      <c r="Z31">
        <f t="shared" si="114"/>
        <v>1.2646583515734036</v>
      </c>
      <c r="AA31">
        <f t="shared" si="77"/>
        <v>48.921981901172551</v>
      </c>
      <c r="AB31">
        <f t="shared" si="31"/>
        <v>55.270774559524476</v>
      </c>
      <c r="AC31">
        <f t="shared" si="3"/>
        <v>1.1297738237828783</v>
      </c>
      <c r="AD31">
        <f t="shared" si="32"/>
        <v>48.921981901172551</v>
      </c>
      <c r="AI31">
        <f t="shared" si="115"/>
        <v>0.68947646562462039</v>
      </c>
      <c r="AJ31">
        <f t="shared" si="116"/>
        <v>0.83503173271473563</v>
      </c>
      <c r="AK31">
        <f t="shared" si="33"/>
        <v>1.1630059989233781</v>
      </c>
      <c r="AL31">
        <f t="shared" si="4"/>
        <v>0</v>
      </c>
      <c r="AM31">
        <f t="shared" si="5"/>
        <v>1.1630059989233781</v>
      </c>
      <c r="AN31">
        <f t="shared" si="78"/>
        <v>1.1630059989233781</v>
      </c>
      <c r="AO31">
        <f t="shared" si="6"/>
        <v>0</v>
      </c>
      <c r="AP31">
        <f t="shared" si="7"/>
        <v>30</v>
      </c>
      <c r="AQ31">
        <f t="shared" si="79"/>
        <v>30</v>
      </c>
      <c r="AS31">
        <f t="shared" si="80"/>
        <v>1.1695614285032347</v>
      </c>
      <c r="AU31">
        <f t="shared" si="34"/>
        <v>0.945484606579854</v>
      </c>
      <c r="AW31">
        <f t="shared" si="8"/>
        <v>4.2067736321598748</v>
      </c>
      <c r="AX31">
        <f t="shared" si="8"/>
        <v>2.2296670426190612</v>
      </c>
      <c r="AY31">
        <f t="shared" si="81"/>
        <v>6.436440674778936</v>
      </c>
      <c r="AZ31">
        <f t="shared" si="35"/>
        <v>0.65358695041562853</v>
      </c>
      <c r="BA31">
        <f t="shared" si="82"/>
        <v>0.34641304958437147</v>
      </c>
      <c r="BB31">
        <f t="shared" si="9"/>
        <v>-26.495037199789881</v>
      </c>
      <c r="BC31">
        <f t="shared" si="83"/>
        <v>0.13</v>
      </c>
      <c r="BD31">
        <f t="shared" si="84"/>
        <v>9.212947849384614</v>
      </c>
      <c r="BE31">
        <f t="shared" si="85"/>
        <v>4.8830310307413187</v>
      </c>
      <c r="BF31">
        <f t="shared" si="10"/>
        <v>51.451240176589209</v>
      </c>
      <c r="BG31">
        <f t="shared" si="86"/>
        <v>5.3948984535643835E-3</v>
      </c>
      <c r="BH31">
        <f t="shared" si="87"/>
        <v>2.0551685574497279E-3</v>
      </c>
      <c r="BI31">
        <f t="shared" si="88"/>
        <v>0.94700102102762174</v>
      </c>
      <c r="BJ31">
        <f t="shared" si="89"/>
        <v>2.170186210802178E-3</v>
      </c>
      <c r="BK31">
        <f t="shared" si="36"/>
        <v>3.569562166520298E-2</v>
      </c>
      <c r="BL31">
        <f t="shared" si="37"/>
        <v>167.54213071899645</v>
      </c>
      <c r="BM31">
        <f t="shared" si="90"/>
        <v>2.1305460012963594E-4</v>
      </c>
      <c r="BN31">
        <f t="shared" si="91"/>
        <v>0.27714167874703483</v>
      </c>
      <c r="BO31">
        <f t="shared" si="92"/>
        <v>1.2665344633627491</v>
      </c>
      <c r="BP31">
        <f t="shared" si="93"/>
        <v>0.46778082530455789</v>
      </c>
      <c r="BQ31">
        <f t="shared" si="38"/>
        <v>1.4603468391129543E-4</v>
      </c>
      <c r="BR31">
        <f t="shared" si="94"/>
        <v>1.0784350106318208</v>
      </c>
      <c r="BS31">
        <f t="shared" si="95"/>
        <v>0.99222823738403343</v>
      </c>
      <c r="BT31">
        <f t="shared" si="96"/>
        <v>1.086881999523686</v>
      </c>
      <c r="BU31">
        <f t="shared" si="39"/>
        <v>0.50842255874585796</v>
      </c>
      <c r="BV31">
        <f t="shared" si="40"/>
        <v>0.50842255874585796</v>
      </c>
      <c r="BW31">
        <f t="shared" si="41"/>
        <v>0.50842255874585796</v>
      </c>
      <c r="BX31">
        <f t="shared" si="11"/>
        <v>205.80370349485531</v>
      </c>
      <c r="BY31">
        <f t="shared" si="12"/>
        <v>4.7443487715322341</v>
      </c>
      <c r="BZ31">
        <f t="shared" si="13"/>
        <v>1587498.6264001993</v>
      </c>
      <c r="CA31">
        <f t="shared" si="14"/>
        <v>0.1346577432890784</v>
      </c>
      <c r="CB31">
        <f t="shared" si="15"/>
        <v>778083.06290627609</v>
      </c>
      <c r="CC31">
        <f t="shared" si="97"/>
        <v>1.6187778227438283E-4</v>
      </c>
      <c r="CD31">
        <f t="shared" si="98"/>
        <v>6.4841406278081639E-6</v>
      </c>
      <c r="CE31">
        <f t="shared" si="99"/>
        <v>-3.9066315207186402</v>
      </c>
      <c r="CF31">
        <f t="shared" si="100"/>
        <v>14.910693751740814</v>
      </c>
      <c r="CG31">
        <f t="shared" si="101"/>
        <v>4.497843074143101E-3</v>
      </c>
      <c r="CH31">
        <f t="shared" si="16"/>
        <v>25.919031638827619</v>
      </c>
      <c r="CI31" s="20">
        <f t="shared" si="17"/>
        <v>106271917642.68953</v>
      </c>
      <c r="CJ31" s="33">
        <f t="shared" si="42"/>
        <v>0.18994875116433788</v>
      </c>
      <c r="CK31" s="33">
        <f t="shared" si="18"/>
        <v>37.989750232867578</v>
      </c>
      <c r="CL31">
        <f t="shared" si="102"/>
        <v>2800</v>
      </c>
      <c r="CM31" s="6">
        <f t="shared" si="19"/>
        <v>778.63216999167059</v>
      </c>
      <c r="CN31" s="20"/>
      <c r="CO31" s="20"/>
      <c r="CP31" s="20"/>
      <c r="CQ31" s="20"/>
      <c r="CR31" s="20"/>
      <c r="CS31" s="20"/>
      <c r="CT31" s="20"/>
      <c r="CU31" s="25">
        <f t="shared" si="20"/>
        <v>1.1695614285032347</v>
      </c>
      <c r="CV31" s="26">
        <v>0.8</v>
      </c>
      <c r="CW31" s="26">
        <f t="shared" si="103"/>
        <v>0.21709984016591294</v>
      </c>
      <c r="CX31" s="26">
        <f t="shared" si="43"/>
        <v>-7.6417264355967823E-2</v>
      </c>
      <c r="CY31" s="26">
        <f t="shared" si="104"/>
        <v>9.3522818159084854E-3</v>
      </c>
      <c r="CZ31" s="26">
        <f t="shared" si="105"/>
        <v>-1.7777837793475768E-5</v>
      </c>
      <c r="DA31" s="26">
        <f t="shared" si="44"/>
        <v>4.9735215194850538E-3</v>
      </c>
      <c r="DB31" s="26">
        <f t="shared" si="45"/>
        <v>0.96658849946017322</v>
      </c>
      <c r="DC31" s="26">
        <f t="shared" si="46"/>
        <v>0.93776014400028607</v>
      </c>
      <c r="DD31" s="26">
        <f t="shared" si="47"/>
        <v>0.13776014400028602</v>
      </c>
      <c r="DE31" s="26">
        <v>0.85</v>
      </c>
      <c r="DF31" s="26">
        <f t="shared" si="48"/>
        <v>0.20432926133262397</v>
      </c>
      <c r="DG31" s="26">
        <f t="shared" si="49"/>
        <v>-7.1922131158557959E-2</v>
      </c>
      <c r="DH31" s="26">
        <f t="shared" si="50"/>
        <v>8.2843742037113262E-3</v>
      </c>
      <c r="DI31" s="26">
        <f t="shared" si="51"/>
        <v>-1.3129078521380435E-5</v>
      </c>
      <c r="DJ31" s="26">
        <f t="shared" si="52"/>
        <v>4.3890773133387403E-3</v>
      </c>
      <c r="DK31" s="26">
        <f t="shared" si="106"/>
        <v>0.9703464829830325</v>
      </c>
      <c r="DL31" s="26">
        <f t="shared" si="107"/>
        <v>0.94063429785821362</v>
      </c>
      <c r="DM31" s="26">
        <f t="shared" si="108"/>
        <v>9.0634297858213642E-2</v>
      </c>
      <c r="DN31" s="26">
        <f t="shared" si="109"/>
        <v>-0.94251692284144883</v>
      </c>
      <c r="DO31" s="26">
        <f t="shared" si="110"/>
        <v>0.94616198464105472</v>
      </c>
      <c r="DP31" s="26">
        <f t="shared" si="53"/>
        <v>0.85</v>
      </c>
      <c r="DQ31" s="26">
        <f t="shared" si="54"/>
        <v>0.20432926133262397</v>
      </c>
      <c r="DR31" s="26">
        <f t="shared" si="55"/>
        <v>-7.1922131158557959E-2</v>
      </c>
      <c r="DS31" s="26">
        <f t="shared" si="56"/>
        <v>8.2843742037113262E-3</v>
      </c>
      <c r="DT31" s="26">
        <f t="shared" si="57"/>
        <v>-1.3129078521380435E-5</v>
      </c>
      <c r="DU31" s="26">
        <f t="shared" si="58"/>
        <v>4.3890773133387403E-3</v>
      </c>
      <c r="DV31" s="26">
        <f t="shared" si="59"/>
        <v>0.9703464829830325</v>
      </c>
      <c r="DW31" s="26">
        <f t="shared" si="60"/>
        <v>0.94063429785821362</v>
      </c>
      <c r="DX31" s="26">
        <f t="shared" si="61"/>
        <v>9.0634297858213642E-2</v>
      </c>
      <c r="DY31" s="26">
        <f t="shared" si="62"/>
        <v>0.94616198464105472</v>
      </c>
      <c r="DZ31" s="26">
        <f t="shared" si="63"/>
        <v>0.18356251355693526</v>
      </c>
      <c r="EA31" s="26">
        <f t="shared" si="64"/>
        <v>-6.4612415714383822E-2</v>
      </c>
      <c r="EB31" s="26">
        <f t="shared" si="65"/>
        <v>6.6860030375606311E-3</v>
      </c>
      <c r="EC31" s="26">
        <f t="shared" si="66"/>
        <v>-7.6824793303877716E-6</v>
      </c>
      <c r="ED31" s="26">
        <f t="shared" si="67"/>
        <v>3.5222855498607064E-3</v>
      </c>
      <c r="EE31" s="26">
        <f t="shared" si="68"/>
        <v>0.97599849303438002</v>
      </c>
      <c r="EF31" s="26">
        <f t="shared" si="69"/>
        <v>0.94551901519120796</v>
      </c>
      <c r="EG31" s="26">
        <f t="shared" si="70"/>
        <v>-6.4296944984676418E-4</v>
      </c>
      <c r="EH31" s="26">
        <f t="shared" si="71"/>
        <v>-0.94920323918825522</v>
      </c>
      <c r="EI31" s="26">
        <f t="shared" si="72"/>
        <v>0.945484606579854</v>
      </c>
      <c r="EM31">
        <f t="shared" si="21"/>
        <v>780.09747281165755</v>
      </c>
      <c r="EW31">
        <f t="shared" si="111"/>
        <v>2.1278283621931826</v>
      </c>
      <c r="EX31">
        <f t="shared" si="73"/>
        <v>3.1750291896355323E-2</v>
      </c>
      <c r="EY31">
        <f t="shared" si="112"/>
        <v>1.0559532074605538</v>
      </c>
      <c r="EZ31">
        <f t="shared" si="113"/>
        <v>1.4480859430100652E-2</v>
      </c>
      <c r="FB31" s="30">
        <v>1687.1</v>
      </c>
      <c r="FC31" s="30">
        <v>8449.4</v>
      </c>
    </row>
    <row r="32" spans="3:162">
      <c r="C32" s="6">
        <f t="shared" si="74"/>
        <v>778.63216999167059</v>
      </c>
      <c r="D32" s="6">
        <f>Sheet2!J32</f>
        <v>864.91197782694849</v>
      </c>
      <c r="E32" s="6">
        <f t="shared" si="22"/>
        <v>817.47741462153704</v>
      </c>
      <c r="F32" s="6">
        <f t="shared" si="23"/>
        <v>47.43456320541145</v>
      </c>
      <c r="G32" s="6">
        <f>Sheet3!D32</f>
        <v>359</v>
      </c>
      <c r="H32" s="6">
        <f>Sheet3!F32</f>
        <v>-420.96161266873742</v>
      </c>
      <c r="I32" s="6">
        <f t="shared" si="24"/>
        <v>0.92584519917092722</v>
      </c>
      <c r="J32" s="6">
        <f t="shared" si="25"/>
        <v>813.67818275203967</v>
      </c>
      <c r="K32">
        <f t="shared" si="0"/>
        <v>821.77207390930948</v>
      </c>
      <c r="M32">
        <f t="shared" si="1"/>
        <v>821.77207390930948</v>
      </c>
      <c r="Q32">
        <f t="shared" si="26"/>
        <v>112.58939739449407</v>
      </c>
      <c r="S32">
        <f t="shared" si="27"/>
        <v>1.1329887189557644</v>
      </c>
      <c r="T32">
        <f t="shared" si="28"/>
        <v>2.2083487227692301E-2</v>
      </c>
      <c r="U32">
        <f t="shared" si="29"/>
        <v>5664.9435947788215</v>
      </c>
      <c r="V32">
        <f t="shared" si="75"/>
        <v>31808.658284683082</v>
      </c>
      <c r="W32">
        <f t="shared" si="30"/>
        <v>15172.52643794096</v>
      </c>
      <c r="X32">
        <f t="shared" si="76"/>
        <v>0.87713264029777216</v>
      </c>
      <c r="Y32">
        <f t="shared" si="2"/>
        <v>54.006116207951074</v>
      </c>
      <c r="Z32">
        <f t="shared" si="114"/>
        <v>1.3440669198779422</v>
      </c>
      <c r="AA32">
        <f t="shared" si="77"/>
        <v>48.853251759508531</v>
      </c>
      <c r="AB32">
        <f t="shared" si="31"/>
        <v>55.350183127829013</v>
      </c>
      <c r="AC32">
        <f t="shared" si="3"/>
        <v>1.1329887189557644</v>
      </c>
      <c r="AD32">
        <f t="shared" si="32"/>
        <v>48.853251759508531</v>
      </c>
      <c r="AI32">
        <f t="shared" si="115"/>
        <v>0.67812265065128785</v>
      </c>
      <c r="AJ32">
        <f t="shared" si="116"/>
        <v>0.82771954557209992</v>
      </c>
      <c r="AK32">
        <f t="shared" si="33"/>
        <v>1.1386294783958362</v>
      </c>
      <c r="AL32">
        <f t="shared" si="4"/>
        <v>0</v>
      </c>
      <c r="AM32">
        <f t="shared" si="5"/>
        <v>1.1386294783958362</v>
      </c>
      <c r="AN32">
        <f t="shared" si="78"/>
        <v>1.1386294783958362</v>
      </c>
      <c r="AO32">
        <f t="shared" si="6"/>
        <v>0</v>
      </c>
      <c r="AP32">
        <f t="shared" si="7"/>
        <v>30</v>
      </c>
      <c r="AQ32">
        <f t="shared" si="79"/>
        <v>30</v>
      </c>
      <c r="AS32">
        <f t="shared" si="80"/>
        <v>1.2320420898190547</v>
      </c>
      <c r="AU32">
        <f t="shared" si="34"/>
        <v>0.94302603919405792</v>
      </c>
      <c r="AW32">
        <f t="shared" si="8"/>
        <v>4.2187444673471965</v>
      </c>
      <c r="AX32">
        <f t="shared" si="8"/>
        <v>2.0123141124932307</v>
      </c>
      <c r="AY32">
        <f t="shared" si="81"/>
        <v>6.2310585798404272</v>
      </c>
      <c r="AZ32">
        <f t="shared" si="35"/>
        <v>0.6770510039812907</v>
      </c>
      <c r="BA32">
        <f t="shared" si="82"/>
        <v>0.3229489960187093</v>
      </c>
      <c r="BB32">
        <f t="shared" si="9"/>
        <v>-24.763880968303155</v>
      </c>
      <c r="BC32">
        <f t="shared" si="83"/>
        <v>0.13</v>
      </c>
      <c r="BD32">
        <f t="shared" si="84"/>
        <v>9.2359175817821058</v>
      </c>
      <c r="BE32">
        <f t="shared" si="85"/>
        <v>4.4054735799941298</v>
      </c>
      <c r="BF32">
        <f t="shared" si="10"/>
        <v>51.415085734605263</v>
      </c>
      <c r="BG32">
        <f t="shared" si="86"/>
        <v>5.2836785062353783E-3</v>
      </c>
      <c r="BH32">
        <f t="shared" si="87"/>
        <v>2.052328611083498E-3</v>
      </c>
      <c r="BI32">
        <f t="shared" si="88"/>
        <v>0.94807199190828528</v>
      </c>
      <c r="BJ32">
        <f t="shared" si="89"/>
        <v>2.1647392060939992E-3</v>
      </c>
      <c r="BK32">
        <f t="shared" si="36"/>
        <v>3.56948013222778E-2</v>
      </c>
      <c r="BL32">
        <f t="shared" si="37"/>
        <v>157.80401306607422</v>
      </c>
      <c r="BM32">
        <f t="shared" si="90"/>
        <v>2.2619704422429364E-4</v>
      </c>
      <c r="BN32">
        <f t="shared" si="91"/>
        <v>0.29611607615169955</v>
      </c>
      <c r="BO32">
        <f t="shared" si="92"/>
        <v>1.2851226620950689</v>
      </c>
      <c r="BP32">
        <f t="shared" si="93"/>
        <v>0.48001930289650802</v>
      </c>
      <c r="BQ32">
        <f t="shared" si="38"/>
        <v>1.3091054156540817E-4</v>
      </c>
      <c r="BR32">
        <f t="shared" si="94"/>
        <v>1.0794831372235396</v>
      </c>
      <c r="BS32">
        <f t="shared" si="95"/>
        <v>0.99303012242765643</v>
      </c>
      <c r="BT32">
        <f t="shared" si="96"/>
        <v>1.087059811020165</v>
      </c>
      <c r="BU32">
        <f t="shared" si="39"/>
        <v>0.52180969269270938</v>
      </c>
      <c r="BV32">
        <f t="shared" si="40"/>
        <v>0.52180969269270938</v>
      </c>
      <c r="BW32">
        <f t="shared" si="41"/>
        <v>0.52180969269270938</v>
      </c>
      <c r="BX32">
        <f t="shared" si="11"/>
        <v>206.09938557234631</v>
      </c>
      <c r="BY32">
        <f t="shared" si="12"/>
        <v>4.5225099732602354</v>
      </c>
      <c r="BZ32">
        <f t="shared" si="13"/>
        <v>1588055.392910586</v>
      </c>
      <c r="CA32">
        <f t="shared" si="14"/>
        <v>0.14150562641036352</v>
      </c>
      <c r="CB32">
        <f t="shared" si="15"/>
        <v>740688.96474933776</v>
      </c>
      <c r="CC32">
        <f t="shared" si="97"/>
        <v>1.6187778227438283E-4</v>
      </c>
      <c r="CD32">
        <f t="shared" si="98"/>
        <v>6.8114961071512457E-6</v>
      </c>
      <c r="CE32">
        <f t="shared" si="99"/>
        <v>-3.9019118174068184</v>
      </c>
      <c r="CF32">
        <f t="shared" si="100"/>
        <v>14.899163448006512</v>
      </c>
      <c r="CG32">
        <f t="shared" si="101"/>
        <v>4.5048074335186936E-3</v>
      </c>
      <c r="CH32">
        <f t="shared" si="16"/>
        <v>26.566793557713982</v>
      </c>
      <c r="CI32" s="20">
        <f t="shared" si="17"/>
        <v>103914142343.30438</v>
      </c>
      <c r="CJ32" s="33">
        <f t="shared" si="42"/>
        <v>0.19422622314933241</v>
      </c>
      <c r="CK32" s="33">
        <f t="shared" si="18"/>
        <v>38.845244629866485</v>
      </c>
      <c r="CL32">
        <f t="shared" si="102"/>
        <v>3000</v>
      </c>
      <c r="CM32" s="6">
        <f t="shared" si="19"/>
        <v>817.47741462153704</v>
      </c>
      <c r="CN32" s="20"/>
      <c r="CO32" s="20"/>
      <c r="CP32" s="20"/>
      <c r="CQ32" s="20"/>
      <c r="CR32" s="20"/>
      <c r="CS32" s="20"/>
      <c r="CT32" s="20"/>
      <c r="CU32" s="25">
        <f t="shared" si="20"/>
        <v>1.2320420898190547</v>
      </c>
      <c r="CV32" s="26">
        <v>0.8</v>
      </c>
      <c r="CW32" s="26">
        <f t="shared" si="103"/>
        <v>0.22869781292266203</v>
      </c>
      <c r="CX32" s="26">
        <f t="shared" si="43"/>
        <v>-8.0499650365411624E-2</v>
      </c>
      <c r="CY32" s="26">
        <f t="shared" si="104"/>
        <v>1.0378213493635335E-2</v>
      </c>
      <c r="CZ32" s="26">
        <f t="shared" si="105"/>
        <v>-2.3061708466274184E-5</v>
      </c>
      <c r="DA32" s="26">
        <f t="shared" si="44"/>
        <v>5.5390076494132951E-3</v>
      </c>
      <c r="DB32" s="26">
        <f t="shared" si="45"/>
        <v>0.96299193775608694</v>
      </c>
      <c r="DC32" s="26">
        <f t="shared" si="46"/>
        <v>0.93523564454624419</v>
      </c>
      <c r="DD32" s="26">
        <f t="shared" si="47"/>
        <v>0.13523564454624415</v>
      </c>
      <c r="DE32" s="26">
        <v>0.85</v>
      </c>
      <c r="DF32" s="26">
        <f t="shared" si="48"/>
        <v>0.21524500039779956</v>
      </c>
      <c r="DG32" s="26">
        <f t="shared" si="49"/>
        <v>-7.5764376814505055E-2</v>
      </c>
      <c r="DH32" s="26">
        <f t="shared" si="50"/>
        <v>9.1931579736008514E-3</v>
      </c>
      <c r="DI32" s="26">
        <f t="shared" si="51"/>
        <v>-1.7031260202070997E-5</v>
      </c>
      <c r="DJ32" s="26">
        <f t="shared" si="52"/>
        <v>4.8861660135338719E-3</v>
      </c>
      <c r="DK32" s="26">
        <f t="shared" si="106"/>
        <v>0.96714753462418601</v>
      </c>
      <c r="DL32" s="26">
        <f t="shared" si="107"/>
        <v>0.93817145583305162</v>
      </c>
      <c r="DM32" s="26">
        <f t="shared" si="108"/>
        <v>8.8171455833051637E-2</v>
      </c>
      <c r="DN32" s="26">
        <f t="shared" si="109"/>
        <v>-0.94128377426385146</v>
      </c>
      <c r="DO32" s="26">
        <f t="shared" si="110"/>
        <v>0.9436714923212266</v>
      </c>
      <c r="DP32" s="26">
        <f t="shared" si="53"/>
        <v>0.85</v>
      </c>
      <c r="DQ32" s="26">
        <f t="shared" si="54"/>
        <v>0.21524500039779956</v>
      </c>
      <c r="DR32" s="26">
        <f t="shared" si="55"/>
        <v>-7.5764376814505055E-2</v>
      </c>
      <c r="DS32" s="26">
        <f t="shared" si="56"/>
        <v>9.1931579736008514E-3</v>
      </c>
      <c r="DT32" s="26">
        <f t="shared" si="57"/>
        <v>-1.7031260202070997E-5</v>
      </c>
      <c r="DU32" s="26">
        <f t="shared" si="58"/>
        <v>4.886166013533871E-3</v>
      </c>
      <c r="DV32" s="26">
        <f t="shared" si="59"/>
        <v>0.96714753462418601</v>
      </c>
      <c r="DW32" s="26">
        <f t="shared" si="60"/>
        <v>0.93817145583305162</v>
      </c>
      <c r="DX32" s="26">
        <f t="shared" si="61"/>
        <v>8.8171455833051637E-2</v>
      </c>
      <c r="DY32" s="26">
        <f t="shared" si="62"/>
        <v>0.9436714923212266</v>
      </c>
      <c r="DZ32" s="26">
        <f t="shared" si="63"/>
        <v>0.19387917493204349</v>
      </c>
      <c r="EA32" s="26">
        <f t="shared" si="64"/>
        <v>-6.8243791209502358E-2</v>
      </c>
      <c r="EB32" s="26">
        <f t="shared" si="65"/>
        <v>7.4586615968065366E-3</v>
      </c>
      <c r="EC32" s="26">
        <f t="shared" si="66"/>
        <v>-1.0098043452555362E-5</v>
      </c>
      <c r="ED32" s="26">
        <f t="shared" si="67"/>
        <v>3.9401036056464465E-3</v>
      </c>
      <c r="EE32" s="26">
        <f t="shared" si="68"/>
        <v>0.97326219152851534</v>
      </c>
      <c r="EF32" s="26">
        <f t="shared" si="69"/>
        <v>0.94305972230083757</v>
      </c>
      <c r="EG32" s="26">
        <f t="shared" si="70"/>
        <v>-6.1177002038903527E-4</v>
      </c>
      <c r="EH32" s="26">
        <f t="shared" si="71"/>
        <v>-0.94781479032038185</v>
      </c>
      <c r="EI32" s="26">
        <f t="shared" si="72"/>
        <v>0.94302603919405792</v>
      </c>
      <c r="EM32">
        <f t="shared" si="21"/>
        <v>821.77207390930948</v>
      </c>
      <c r="EW32">
        <f t="shared" si="111"/>
        <v>2.2474175106076779</v>
      </c>
      <c r="EX32">
        <f t="shared" si="73"/>
        <v>3.3534735809812317E-2</v>
      </c>
      <c r="EY32">
        <f t="shared" si="112"/>
        <v>1.0602489489254645</v>
      </c>
      <c r="EZ32">
        <f t="shared" si="113"/>
        <v>1.4539769264231488E-2</v>
      </c>
      <c r="FB32" s="30">
        <v>1818.7</v>
      </c>
      <c r="FC32" s="30">
        <v>8851.2999999999993</v>
      </c>
    </row>
    <row r="33" spans="3:159">
      <c r="C33" s="6">
        <f t="shared" si="74"/>
        <v>817.47741462153704</v>
      </c>
      <c r="D33" s="6">
        <f>Sheet2!J33</f>
        <v>911.67616494923323</v>
      </c>
      <c r="E33" s="6">
        <f t="shared" si="22"/>
        <v>857.21583016876059</v>
      </c>
      <c r="F33" s="6">
        <f t="shared" si="23"/>
        <v>54.460334780472635</v>
      </c>
      <c r="G33" s="6">
        <f>Sheet3!D33</f>
        <v>360</v>
      </c>
      <c r="H33" s="6">
        <f>Sheet3!F33</f>
        <v>-453.72721998227939</v>
      </c>
      <c r="I33" s="6">
        <f t="shared" si="24"/>
        <v>0.92117003969079736</v>
      </c>
      <c r="J33" s="6">
        <f t="shared" si="25"/>
        <v>852.55533770353497</v>
      </c>
      <c r="K33">
        <f t="shared" si="0"/>
        <v>864.57678978538513</v>
      </c>
      <c r="M33">
        <f t="shared" si="1"/>
        <v>864.57678978538513</v>
      </c>
      <c r="Q33">
        <f t="shared" si="26"/>
        <v>119.58410256758617</v>
      </c>
      <c r="S33">
        <f t="shared" si="27"/>
        <v>1.1363226854752322</v>
      </c>
      <c r="T33">
        <f t="shared" si="28"/>
        <v>2.0935209406008497E-2</v>
      </c>
      <c r="U33">
        <f t="shared" si="29"/>
        <v>5681.6134273761609</v>
      </c>
      <c r="V33">
        <f t="shared" si="75"/>
        <v>31902.259394717144</v>
      </c>
      <c r="W33">
        <f t="shared" si="30"/>
        <v>13651.420613100547</v>
      </c>
      <c r="X33">
        <f t="shared" si="76"/>
        <v>0.87633324542084734</v>
      </c>
      <c r="Y33">
        <f t="shared" si="2"/>
        <v>54.006116207951074</v>
      </c>
      <c r="Z33">
        <f t="shared" si="114"/>
        <v>1.4262670912186131</v>
      </c>
      <c r="AA33">
        <f t="shared" si="77"/>
        <v>48.782255258757587</v>
      </c>
      <c r="AB33">
        <f t="shared" si="31"/>
        <v>55.432383299169686</v>
      </c>
      <c r="AC33">
        <f t="shared" si="3"/>
        <v>1.1363226854752322</v>
      </c>
      <c r="AD33">
        <f t="shared" si="32"/>
        <v>48.782255258757587</v>
      </c>
      <c r="AI33">
        <f t="shared" si="115"/>
        <v>0.66691074477033063</v>
      </c>
      <c r="AJ33">
        <f t="shared" si="116"/>
        <v>0.82039732130137799</v>
      </c>
      <c r="AK33">
        <f t="shared" si="33"/>
        <v>1.1146815725968677</v>
      </c>
      <c r="AL33">
        <f t="shared" si="4"/>
        <v>0</v>
      </c>
      <c r="AM33">
        <f t="shared" si="5"/>
        <v>1.1146815725968677</v>
      </c>
      <c r="AN33">
        <f t="shared" si="78"/>
        <v>1.1146815725968677</v>
      </c>
      <c r="AO33">
        <f t="shared" si="6"/>
        <v>0</v>
      </c>
      <c r="AP33">
        <f t="shared" si="7"/>
        <v>30</v>
      </c>
      <c r="AQ33">
        <f t="shared" si="79"/>
        <v>30</v>
      </c>
      <c r="AS33">
        <f t="shared" si="80"/>
        <v>1.2962170761400076</v>
      </c>
      <c r="AU33">
        <f t="shared" si="34"/>
        <v>0.94055789553791458</v>
      </c>
      <c r="AW33">
        <f t="shared" si="8"/>
        <v>4.2311586711013955</v>
      </c>
      <c r="AX33">
        <f t="shared" si="8"/>
        <v>1.8105716584304903</v>
      </c>
      <c r="AY33">
        <f t="shared" si="81"/>
        <v>6.0417303295318856</v>
      </c>
      <c r="AZ33">
        <f t="shared" si="35"/>
        <v>0.70032233157106605</v>
      </c>
      <c r="BA33">
        <f t="shared" si="82"/>
        <v>0.29967766842893395</v>
      </c>
      <c r="BB33">
        <f t="shared" si="9"/>
        <v>-23.217767076382248</v>
      </c>
      <c r="BC33">
        <f t="shared" si="83"/>
        <v>0.13</v>
      </c>
      <c r="BD33">
        <f t="shared" si="84"/>
        <v>9.2597282110351387</v>
      </c>
      <c r="BE33">
        <f t="shared" si="85"/>
        <v>3.962366521061087</v>
      </c>
      <c r="BF33">
        <f t="shared" si="10"/>
        <v>51.377712394940303</v>
      </c>
      <c r="BG33">
        <f t="shared" si="86"/>
        <v>5.1744319917561938E-3</v>
      </c>
      <c r="BH33">
        <f t="shared" si="87"/>
        <v>2.0495249652074578E-3</v>
      </c>
      <c r="BI33">
        <f t="shared" si="88"/>
        <v>0.94912488162892328</v>
      </c>
      <c r="BJ33">
        <f t="shared" si="89"/>
        <v>2.1593838754811558E-3</v>
      </c>
      <c r="BK33">
        <f t="shared" si="36"/>
        <v>3.5698291464729817E-2</v>
      </c>
      <c r="BL33">
        <f t="shared" si="37"/>
        <v>148.36464369921211</v>
      </c>
      <c r="BM33">
        <f t="shared" si="90"/>
        <v>2.4061185046959672E-4</v>
      </c>
      <c r="BN33">
        <f t="shared" si="91"/>
        <v>0.31721722274380038</v>
      </c>
      <c r="BO33">
        <f t="shared" si="92"/>
        <v>1.3057973069171309</v>
      </c>
      <c r="BP33">
        <f t="shared" si="93"/>
        <v>0.49287920465361684</v>
      </c>
      <c r="BQ33">
        <f t="shared" si="38"/>
        <v>1.1699423762516874E-4</v>
      </c>
      <c r="BR33">
        <f t="shared" si="94"/>
        <v>1.0804485000756114</v>
      </c>
      <c r="BS33">
        <f t="shared" si="95"/>
        <v>0.99376857975009503</v>
      </c>
      <c r="BT33">
        <f t="shared" si="96"/>
        <v>1.0872234462749004</v>
      </c>
      <c r="BU33">
        <f t="shared" si="39"/>
        <v>0.53586982748073719</v>
      </c>
      <c r="BV33">
        <f t="shared" si="40"/>
        <v>0.53586982748073719</v>
      </c>
      <c r="BW33">
        <f t="shared" si="41"/>
        <v>0.53586982748073719</v>
      </c>
      <c r="BX33">
        <f t="shared" si="11"/>
        <v>206.40546233397382</v>
      </c>
      <c r="BY33">
        <f t="shared" si="12"/>
        <v>4.2924528065830465</v>
      </c>
      <c r="BZ33">
        <f t="shared" si="13"/>
        <v>1588628.568493376</v>
      </c>
      <c r="CA33">
        <f t="shared" si="14"/>
        <v>0.14904342506993112</v>
      </c>
      <c r="CB33">
        <f t="shared" si="15"/>
        <v>703482.79685177316</v>
      </c>
      <c r="CC33">
        <f t="shared" si="97"/>
        <v>1.6187778227438283E-4</v>
      </c>
      <c r="CD33">
        <f t="shared" si="98"/>
        <v>7.1717460932638064E-6</v>
      </c>
      <c r="CE33">
        <f t="shared" si="99"/>
        <v>-3.8968026136540153</v>
      </c>
      <c r="CF33">
        <f t="shared" si="100"/>
        <v>14.886589466366287</v>
      </c>
      <c r="CG33">
        <f t="shared" si="101"/>
        <v>4.512420633042297E-3</v>
      </c>
      <c r="CH33">
        <f t="shared" si="16"/>
        <v>27.241285582053866</v>
      </c>
      <c r="CI33" s="20">
        <f t="shared" si="17"/>
        <v>101585795853.63893</v>
      </c>
      <c r="CJ33" s="33">
        <f t="shared" si="42"/>
        <v>0.19869207773611786</v>
      </c>
      <c r="CK33" s="33">
        <f t="shared" si="18"/>
        <v>39.738415547223568</v>
      </c>
      <c r="CL33">
        <f t="shared" si="102"/>
        <v>3200</v>
      </c>
      <c r="CM33" s="6">
        <f t="shared" si="19"/>
        <v>857.21583016876059</v>
      </c>
      <c r="CN33" s="20"/>
      <c r="CO33" s="20"/>
      <c r="CP33" s="20"/>
      <c r="CQ33" s="20"/>
      <c r="CR33" s="20"/>
      <c r="CS33" s="20"/>
      <c r="CT33" s="20"/>
      <c r="CU33" s="25">
        <f t="shared" si="20"/>
        <v>1.2962170761400076</v>
      </c>
      <c r="CV33" s="26">
        <v>0.8</v>
      </c>
      <c r="CW33" s="26">
        <f t="shared" si="103"/>
        <v>0.24061029475848891</v>
      </c>
      <c r="CX33" s="26">
        <f t="shared" si="43"/>
        <v>-8.4692740848059417E-2</v>
      </c>
      <c r="CY33" s="26">
        <f t="shared" si="104"/>
        <v>1.1487538712605895E-2</v>
      </c>
      <c r="CZ33" s="26">
        <f t="shared" si="105"/>
        <v>-2.9727093317357146E-5</v>
      </c>
      <c r="DA33" s="26">
        <f t="shared" si="44"/>
        <v>6.1548863854476834E-3</v>
      </c>
      <c r="DB33" s="26">
        <f t="shared" si="45"/>
        <v>0.95911808390006381</v>
      </c>
      <c r="DC33" s="26">
        <f t="shared" si="46"/>
        <v>0.93272778779449705</v>
      </c>
      <c r="DD33" s="26">
        <f t="shared" si="47"/>
        <v>0.13272778779449701</v>
      </c>
      <c r="DE33" s="26">
        <v>0.85</v>
      </c>
      <c r="DF33" s="26">
        <f t="shared" si="48"/>
        <v>0.22645674800798957</v>
      </c>
      <c r="DG33" s="26">
        <f t="shared" si="49"/>
        <v>-7.9710814915820632E-2</v>
      </c>
      <c r="DH33" s="26">
        <f t="shared" si="50"/>
        <v>1.0175812838848127E-2</v>
      </c>
      <c r="DI33" s="26">
        <f t="shared" si="51"/>
        <v>-2.195370139552158E-5</v>
      </c>
      <c r="DJ33" s="26">
        <f t="shared" si="52"/>
        <v>5.4271343678310427E-3</v>
      </c>
      <c r="DK33" s="26">
        <f t="shared" si="106"/>
        <v>0.96370042324649563</v>
      </c>
      <c r="DL33" s="26">
        <f t="shared" si="107"/>
        <v>0.93571708331171743</v>
      </c>
      <c r="DM33" s="26">
        <f t="shared" si="108"/>
        <v>8.5717083311717457E-2</v>
      </c>
      <c r="DN33" s="26">
        <f t="shared" si="109"/>
        <v>-0.94021408965559228</v>
      </c>
      <c r="DO33" s="26">
        <f t="shared" si="110"/>
        <v>0.94116762262424325</v>
      </c>
      <c r="DP33" s="26">
        <f t="shared" si="53"/>
        <v>0.85</v>
      </c>
      <c r="DQ33" s="26">
        <f t="shared" si="54"/>
        <v>0.22645674800798957</v>
      </c>
      <c r="DR33" s="26">
        <f t="shared" si="55"/>
        <v>-7.9710814915820632E-2</v>
      </c>
      <c r="DS33" s="26">
        <f t="shared" si="56"/>
        <v>1.0175812838848127E-2</v>
      </c>
      <c r="DT33" s="26">
        <f t="shared" si="57"/>
        <v>-2.195370139552158E-5</v>
      </c>
      <c r="DU33" s="26">
        <f t="shared" si="58"/>
        <v>5.4271343678310427E-3</v>
      </c>
      <c r="DV33" s="26">
        <f t="shared" si="59"/>
        <v>0.96370042324649563</v>
      </c>
      <c r="DW33" s="26">
        <f t="shared" si="60"/>
        <v>0.93571708331171743</v>
      </c>
      <c r="DX33" s="26">
        <f t="shared" si="61"/>
        <v>8.5717083311717457E-2</v>
      </c>
      <c r="DY33" s="26">
        <f t="shared" si="62"/>
        <v>0.94116762262424325</v>
      </c>
      <c r="DZ33" s="26">
        <f t="shared" si="63"/>
        <v>0.20452067323574002</v>
      </c>
      <c r="EA33" s="26">
        <f t="shared" si="64"/>
        <v>-7.1989506491446822E-2</v>
      </c>
      <c r="EB33" s="26">
        <f t="shared" si="65"/>
        <v>8.2999027732610902E-3</v>
      </c>
      <c r="EC33" s="26">
        <f t="shared" si="66"/>
        <v>-1.3190689244261695E-5</v>
      </c>
      <c r="ED33" s="26">
        <f t="shared" si="67"/>
        <v>4.397545244608227E-3</v>
      </c>
      <c r="EE33" s="26">
        <f t="shared" si="68"/>
        <v>0.97029173315967976</v>
      </c>
      <c r="EF33" s="26">
        <f t="shared" si="69"/>
        <v>0.94059048876809748</v>
      </c>
      <c r="EG33" s="26">
        <f t="shared" si="70"/>
        <v>-5.7713385614577284E-4</v>
      </c>
      <c r="EH33" s="26">
        <f t="shared" si="71"/>
        <v>-0.94654455917462843</v>
      </c>
      <c r="EI33" s="26">
        <f t="shared" si="72"/>
        <v>0.94055789553791458</v>
      </c>
      <c r="EM33">
        <f t="shared" si="21"/>
        <v>864.57678978538513</v>
      </c>
      <c r="EW33">
        <f t="shared" si="111"/>
        <v>2.3707721186268853</v>
      </c>
      <c r="EX33">
        <f t="shared" si="73"/>
        <v>3.5375365853550188E-2</v>
      </c>
      <c r="EY33">
        <f t="shared" si="112"/>
        <v>1.0647748877840213</v>
      </c>
      <c r="EZ33">
        <f t="shared" si="113"/>
        <v>1.4601835920156144E-2</v>
      </c>
      <c r="FB33" s="30">
        <v>1938.3</v>
      </c>
      <c r="FC33" s="30">
        <v>9234</v>
      </c>
    </row>
    <row r="34" spans="3:159">
      <c r="C34" s="6">
        <f t="shared" si="74"/>
        <v>857.21583016876059</v>
      </c>
      <c r="D34" s="6">
        <f>Sheet2!J34</f>
        <v>959.89155634035001</v>
      </c>
      <c r="E34" s="6">
        <f t="shared" si="22"/>
        <v>897.8914930231839</v>
      </c>
      <c r="F34" s="6">
        <f t="shared" si="23"/>
        <v>62.000063317166109</v>
      </c>
      <c r="G34" s="6">
        <f>Sheet3!D34</f>
        <v>361</v>
      </c>
      <c r="H34" s="6">
        <f>Sheet3!F34</f>
        <v>-486.84345850539592</v>
      </c>
      <c r="I34" s="6">
        <f t="shared" si="24"/>
        <v>0.91643222552073234</v>
      </c>
      <c r="J34" s="6">
        <f t="shared" si="25"/>
        <v>892.23782091879536</v>
      </c>
      <c r="K34">
        <f t="shared" si="0"/>
        <v>908.55369325455536</v>
      </c>
      <c r="M34">
        <f t="shared" si="1"/>
        <v>908.55369325455536</v>
      </c>
      <c r="Q34">
        <f t="shared" si="26"/>
        <v>126.83811180350907</v>
      </c>
      <c r="S34">
        <f t="shared" si="27"/>
        <v>1.1397802470630336</v>
      </c>
      <c r="T34">
        <f t="shared" si="28"/>
        <v>1.9869475426173504E-2</v>
      </c>
      <c r="U34">
        <f t="shared" si="29"/>
        <v>5698.9012353151684</v>
      </c>
      <c r="V34">
        <f t="shared" si="75"/>
        <v>31999.330436294673</v>
      </c>
      <c r="W34">
        <f t="shared" si="30"/>
        <v>12235.810554806525</v>
      </c>
      <c r="X34">
        <f t="shared" si="76"/>
        <v>0.87550421579388471</v>
      </c>
      <c r="Y34">
        <f t="shared" si="2"/>
        <v>54.006116207951074</v>
      </c>
      <c r="Z34">
        <f t="shared" si="114"/>
        <v>1.5113537748754657</v>
      </c>
      <c r="AA34">
        <f t="shared" si="77"/>
        <v>48.708924484244235</v>
      </c>
      <c r="AB34">
        <f t="shared" si="31"/>
        <v>55.51746998282654</v>
      </c>
      <c r="AC34">
        <f t="shared" si="3"/>
        <v>1.1397802470630336</v>
      </c>
      <c r="AD34">
        <f t="shared" si="32"/>
        <v>48.708924484244235</v>
      </c>
      <c r="AI34">
        <f t="shared" si="115"/>
        <v>0.65584078869053009</v>
      </c>
      <c r="AJ34">
        <f t="shared" si="116"/>
        <v>0.81306740831807156</v>
      </c>
      <c r="AK34">
        <f t="shared" si="33"/>
        <v>1.091159842538195</v>
      </c>
      <c r="AL34">
        <f t="shared" si="4"/>
        <v>0</v>
      </c>
      <c r="AM34">
        <f t="shared" si="5"/>
        <v>1.091159842538195</v>
      </c>
      <c r="AN34">
        <f t="shared" si="78"/>
        <v>1.091159842538195</v>
      </c>
      <c r="AO34">
        <f t="shared" si="6"/>
        <v>0</v>
      </c>
      <c r="AP34">
        <f t="shared" si="7"/>
        <v>30</v>
      </c>
      <c r="AQ34">
        <f t="shared" si="79"/>
        <v>30</v>
      </c>
      <c r="AS34">
        <f t="shared" si="80"/>
        <v>1.3621494651492585</v>
      </c>
      <c r="AU34">
        <f t="shared" si="34"/>
        <v>0.93808383295991304</v>
      </c>
      <c r="AW34">
        <f t="shared" si="8"/>
        <v>4.244033087743861</v>
      </c>
      <c r="AX34">
        <f t="shared" si="8"/>
        <v>1.6228209822498256</v>
      </c>
      <c r="AY34">
        <f t="shared" si="81"/>
        <v>5.8668540699936864</v>
      </c>
      <c r="AZ34">
        <f t="shared" si="35"/>
        <v>0.72339162302505133</v>
      </c>
      <c r="BA34">
        <f t="shared" si="82"/>
        <v>0.27660837697494867</v>
      </c>
      <c r="BB34">
        <f t="shared" si="9"/>
        <v>-21.832052481941428</v>
      </c>
      <c r="BC34">
        <f t="shared" si="83"/>
        <v>0.13</v>
      </c>
      <c r="BD34">
        <f t="shared" si="84"/>
        <v>9.2844109525370175</v>
      </c>
      <c r="BE34">
        <f t="shared" si="85"/>
        <v>3.5501459555341928</v>
      </c>
      <c r="BF34">
        <f t="shared" si="10"/>
        <v>51.339081704696817</v>
      </c>
      <c r="BG34">
        <f t="shared" si="86"/>
        <v>5.0671477718906479E-3</v>
      </c>
      <c r="BH34">
        <f t="shared" si="87"/>
        <v>2.0467580505738685E-3</v>
      </c>
      <c r="BI34">
        <f t="shared" si="88"/>
        <v>0.95015974606592313</v>
      </c>
      <c r="BJ34">
        <f t="shared" si="89"/>
        <v>2.1541199351460026E-3</v>
      </c>
      <c r="BK34">
        <f t="shared" si="36"/>
        <v>3.5706195008536515E-2</v>
      </c>
      <c r="BL34">
        <f t="shared" si="37"/>
        <v>139.17825899470404</v>
      </c>
      <c r="BM34">
        <f t="shared" si="90"/>
        <v>2.5655009098723671E-4</v>
      </c>
      <c r="BN34">
        <f t="shared" si="91"/>
        <v>0.34090136026469475</v>
      </c>
      <c r="BO34">
        <f t="shared" si="92"/>
        <v>1.3290063188588572</v>
      </c>
      <c r="BP34">
        <f t="shared" si="93"/>
        <v>0.50646663962534866</v>
      </c>
      <c r="BQ34">
        <f t="shared" si="38"/>
        <v>1.0415915282233148E-4</v>
      </c>
      <c r="BR34">
        <f t="shared" si="94"/>
        <v>1.0813396595773719</v>
      </c>
      <c r="BS34">
        <f t="shared" si="95"/>
        <v>0.99445018323598744</v>
      </c>
      <c r="BT34">
        <f t="shared" si="96"/>
        <v>1.0873743881856828</v>
      </c>
      <c r="BU34">
        <f t="shared" si="39"/>
        <v>0.55071885239907215</v>
      </c>
      <c r="BV34">
        <f t="shared" si="40"/>
        <v>0.55071885239907215</v>
      </c>
      <c r="BW34">
        <f t="shared" si="41"/>
        <v>0.55071885239907215</v>
      </c>
      <c r="BX34">
        <f t="shared" si="11"/>
        <v>206.72228717954962</v>
      </c>
      <c r="BY34">
        <f t="shared" si="12"/>
        <v>4.0538602975802087</v>
      </c>
      <c r="BZ34">
        <f t="shared" si="13"/>
        <v>1589218.4277939624</v>
      </c>
      <c r="CA34">
        <f t="shared" si="14"/>
        <v>0.15741300003777992</v>
      </c>
      <c r="CB34">
        <f t="shared" si="15"/>
        <v>666326.26409018179</v>
      </c>
      <c r="CC34">
        <f t="shared" si="97"/>
        <v>1.6187778227438283E-4</v>
      </c>
      <c r="CD34">
        <f t="shared" si="98"/>
        <v>7.5716661219843108E-6</v>
      </c>
      <c r="CE34">
        <f t="shared" si="99"/>
        <v>-3.8912302552617657</v>
      </c>
      <c r="CF34">
        <f t="shared" si="100"/>
        <v>14.872768944956402</v>
      </c>
      <c r="CG34">
        <f t="shared" si="101"/>
        <v>4.5208108638161871E-3</v>
      </c>
      <c r="CH34">
        <f t="shared" si="16"/>
        <v>27.947242107390561</v>
      </c>
      <c r="CI34" s="20">
        <f t="shared" si="17"/>
        <v>99277501505.987183</v>
      </c>
      <c r="CJ34" s="33">
        <f t="shared" si="42"/>
        <v>0.20337831427211667</v>
      </c>
      <c r="CK34" s="33">
        <f t="shared" si="18"/>
        <v>40.675662854423337</v>
      </c>
      <c r="CL34">
        <f t="shared" si="102"/>
        <v>3400</v>
      </c>
      <c r="CM34" s="6">
        <f t="shared" si="19"/>
        <v>897.8914930231839</v>
      </c>
      <c r="CN34" s="20"/>
      <c r="CO34" s="20"/>
      <c r="CP34" s="20"/>
      <c r="CQ34" s="20"/>
      <c r="CR34" s="20"/>
      <c r="CS34" s="20"/>
      <c r="CT34" s="20"/>
      <c r="CU34" s="25">
        <f t="shared" si="20"/>
        <v>1.3621494651492585</v>
      </c>
      <c r="CV34" s="26">
        <v>0.8</v>
      </c>
      <c r="CW34" s="26">
        <f t="shared" si="103"/>
        <v>0.25284899446833109</v>
      </c>
      <c r="CX34" s="26">
        <f t="shared" si="43"/>
        <v>-8.9000657198368915E-2</v>
      </c>
      <c r="CY34" s="26">
        <f t="shared" si="104"/>
        <v>1.2685892866287485E-2</v>
      </c>
      <c r="CZ34" s="26">
        <f t="shared" si="105"/>
        <v>-3.8096719044456994E-5</v>
      </c>
      <c r="DA34" s="26">
        <f t="shared" si="44"/>
        <v>6.8253605876074132E-3</v>
      </c>
      <c r="DB34" s="26">
        <f t="shared" si="45"/>
        <v>0.95495084149882015</v>
      </c>
      <c r="DC34" s="26">
        <f t="shared" si="46"/>
        <v>0.93024121622363165</v>
      </c>
      <c r="DD34" s="26">
        <f t="shared" si="47"/>
        <v>0.13024121622363161</v>
      </c>
      <c r="DE34" s="26">
        <v>0.85</v>
      </c>
      <c r="DF34" s="26">
        <f t="shared" si="48"/>
        <v>0.23797552420548812</v>
      </c>
      <c r="DG34" s="26">
        <f t="shared" si="49"/>
        <v>-8.3765324421994289E-2</v>
      </c>
      <c r="DH34" s="26">
        <f t="shared" si="50"/>
        <v>1.1237330705085112E-2</v>
      </c>
      <c r="DI34" s="26">
        <f t="shared" si="51"/>
        <v>-2.8134738405882123E-5</v>
      </c>
      <c r="DJ34" s="26">
        <f t="shared" si="52"/>
        <v>6.0155733805465732E-3</v>
      </c>
      <c r="DK34" s="26">
        <f t="shared" si="106"/>
        <v>0.95999046732710824</v>
      </c>
      <c r="DL34" s="26">
        <f t="shared" si="107"/>
        <v>0.93327503412232826</v>
      </c>
      <c r="DM34" s="26">
        <f t="shared" si="108"/>
        <v>8.3275034122328284E-2</v>
      </c>
      <c r="DN34" s="26">
        <f t="shared" si="109"/>
        <v>-0.93932364202606766</v>
      </c>
      <c r="DO34" s="26">
        <f t="shared" si="110"/>
        <v>0.93865425120431201</v>
      </c>
      <c r="DP34" s="26">
        <f t="shared" si="53"/>
        <v>0.85</v>
      </c>
      <c r="DQ34" s="26">
        <f t="shared" si="54"/>
        <v>0.23797552420548812</v>
      </c>
      <c r="DR34" s="26">
        <f t="shared" si="55"/>
        <v>-8.3765324421994289E-2</v>
      </c>
      <c r="DS34" s="26">
        <f t="shared" si="56"/>
        <v>1.1237330705085112E-2</v>
      </c>
      <c r="DT34" s="26">
        <f t="shared" si="57"/>
        <v>-2.8134738405882123E-5</v>
      </c>
      <c r="DU34" s="26">
        <f t="shared" si="58"/>
        <v>6.0155733805465732E-3</v>
      </c>
      <c r="DV34" s="26">
        <f t="shared" si="59"/>
        <v>0.95999046732710824</v>
      </c>
      <c r="DW34" s="26">
        <f t="shared" si="60"/>
        <v>0.93327503412232826</v>
      </c>
      <c r="DX34" s="26">
        <f t="shared" si="61"/>
        <v>8.3275034122328284E-2</v>
      </c>
      <c r="DY34" s="26">
        <f t="shared" si="62"/>
        <v>0.93865425120431201</v>
      </c>
      <c r="DZ34" s="26">
        <f t="shared" si="63"/>
        <v>0.21549915244632056</v>
      </c>
      <c r="EA34" s="26">
        <f t="shared" si="64"/>
        <v>-7.5853836135449729E-2</v>
      </c>
      <c r="EB34" s="26">
        <f t="shared" si="65"/>
        <v>9.2148805624907015E-3</v>
      </c>
      <c r="EC34" s="26">
        <f t="shared" si="66"/>
        <v>-1.7132046831763644E-5</v>
      </c>
      <c r="ED34" s="26">
        <f t="shared" si="67"/>
        <v>4.8980856613728401E-3</v>
      </c>
      <c r="EE34" s="26">
        <f t="shared" si="68"/>
        <v>0.96707119959787646</v>
      </c>
      <c r="EF34" s="26">
        <f t="shared" si="69"/>
        <v>0.93811497405014976</v>
      </c>
      <c r="EG34" s="26">
        <f t="shared" si="70"/>
        <v>-5.392771541622432E-4</v>
      </c>
      <c r="EH34" s="26">
        <f t="shared" si="71"/>
        <v>-0.9454065669488606</v>
      </c>
      <c r="EI34" s="26">
        <f t="shared" si="72"/>
        <v>0.93808383295991304</v>
      </c>
      <c r="EM34">
        <f t="shared" si="21"/>
        <v>908.55369325455536</v>
      </c>
      <c r="EW34">
        <f t="shared" si="111"/>
        <v>2.4980329573752922</v>
      </c>
      <c r="EX34">
        <f t="shared" si="73"/>
        <v>3.7274282537352758E-2</v>
      </c>
      <c r="EY34">
        <f t="shared" si="112"/>
        <v>1.0695433698574324</v>
      </c>
      <c r="EZ34">
        <f t="shared" si="113"/>
        <v>1.466722870282128E-2</v>
      </c>
      <c r="FB34" s="30">
        <v>2093.8000000000002</v>
      </c>
      <c r="FC34" s="30">
        <v>9712.4</v>
      </c>
    </row>
    <row r="35" spans="3:159">
      <c r="C35" s="6">
        <f t="shared" si="74"/>
        <v>897.8914930231839</v>
      </c>
      <c r="D35" s="6">
        <f>Sheet2!J35</f>
        <v>1009.6093539970667</v>
      </c>
      <c r="E35" s="6">
        <f t="shared" si="22"/>
        <v>939.55629889481963</v>
      </c>
      <c r="F35" s="6">
        <f t="shared" si="23"/>
        <v>70.053055102247072</v>
      </c>
      <c r="G35" s="6">
        <f>Sheet3!D35</f>
        <v>362</v>
      </c>
      <c r="H35" s="6">
        <f>Sheet3!F35</f>
        <v>-520.31279808494048</v>
      </c>
      <c r="I35" s="6">
        <f t="shared" si="24"/>
        <v>0.91160797716004205</v>
      </c>
      <c r="J35" s="6">
        <f t="shared" si="25"/>
        <v>932.76376153035164</v>
      </c>
      <c r="K35">
        <f t="shared" si="0"/>
        <v>953.7504235101253</v>
      </c>
      <c r="M35">
        <f t="shared" si="1"/>
        <v>953.7504235101253</v>
      </c>
      <c r="Q35">
        <f t="shared" si="26"/>
        <v>134.36205858966312</v>
      </c>
      <c r="S35">
        <f t="shared" si="27"/>
        <v>1.1433664720801784</v>
      </c>
      <c r="T35">
        <f t="shared" si="28"/>
        <v>1.8877932643510096E-2</v>
      </c>
      <c r="U35">
        <f t="shared" si="29"/>
        <v>5716.832360400892</v>
      </c>
      <c r="V35">
        <f t="shared" si="75"/>
        <v>32100.01370365101</v>
      </c>
      <c r="W35">
        <f t="shared" si="30"/>
        <v>10915.026344892533</v>
      </c>
      <c r="X35">
        <f t="shared" si="76"/>
        <v>0.87464433616118131</v>
      </c>
      <c r="Y35">
        <f t="shared" si="2"/>
        <v>54.006116207951074</v>
      </c>
      <c r="Z35">
        <f t="shared" si="114"/>
        <v>1.599433774284921</v>
      </c>
      <c r="AA35">
        <f t="shared" si="77"/>
        <v>48.633182221156353</v>
      </c>
      <c r="AB35">
        <f t="shared" si="31"/>
        <v>55.605549982235992</v>
      </c>
      <c r="AC35">
        <f t="shared" si="3"/>
        <v>1.1433664720801784</v>
      </c>
      <c r="AD35">
        <f t="shared" si="32"/>
        <v>48.633182221156353</v>
      </c>
      <c r="AI35">
        <f t="shared" si="115"/>
        <v>0.64491163729684231</v>
      </c>
      <c r="AJ35">
        <f t="shared" si="116"/>
        <v>0.80573138769185171</v>
      </c>
      <c r="AK35">
        <f t="shared" si="33"/>
        <v>1.0680592565893721</v>
      </c>
      <c r="AL35">
        <f t="shared" si="4"/>
        <v>0</v>
      </c>
      <c r="AM35">
        <f t="shared" si="5"/>
        <v>1.0680592565893721</v>
      </c>
      <c r="AN35">
        <f t="shared" si="78"/>
        <v>1.0680592565893721</v>
      </c>
      <c r="AO35">
        <f t="shared" si="6"/>
        <v>0</v>
      </c>
      <c r="AP35">
        <f t="shared" si="7"/>
        <v>30</v>
      </c>
      <c r="AQ35">
        <f t="shared" si="79"/>
        <v>30</v>
      </c>
      <c r="AS35">
        <f t="shared" si="80"/>
        <v>1.4299106799252252</v>
      </c>
      <c r="AU35">
        <f t="shared" si="34"/>
        <v>0.93560778703717395</v>
      </c>
      <c r="AW35">
        <f t="shared" si="8"/>
        <v>4.2573865895895686</v>
      </c>
      <c r="AX35">
        <f t="shared" si="8"/>
        <v>1.4476469454116445</v>
      </c>
      <c r="AY35">
        <f t="shared" si="81"/>
        <v>5.7050335350012134</v>
      </c>
      <c r="AZ35">
        <f t="shared" si="35"/>
        <v>0.74625093147478982</v>
      </c>
      <c r="BA35">
        <f t="shared" si="82"/>
        <v>0.25374906852521018</v>
      </c>
      <c r="BB35">
        <f t="shared" si="9"/>
        <v>-20.586045040654007</v>
      </c>
      <c r="BC35">
        <f t="shared" si="83"/>
        <v>0.13</v>
      </c>
      <c r="BD35">
        <f t="shared" si="84"/>
        <v>9.3100008108089565</v>
      </c>
      <c r="BE35">
        <f t="shared" si="85"/>
        <v>3.1656965962414096</v>
      </c>
      <c r="BF35">
        <f t="shared" si="10"/>
        <v>51.299150099577496</v>
      </c>
      <c r="BG35">
        <f t="shared" si="86"/>
        <v>4.9618028776642039E-3</v>
      </c>
      <c r="BH35">
        <f t="shared" si="87"/>
        <v>2.0440279755236167E-3</v>
      </c>
      <c r="BI35">
        <f t="shared" si="88"/>
        <v>0.95117675683815328</v>
      </c>
      <c r="BJ35">
        <f t="shared" si="89"/>
        <v>2.1489465137039892E-3</v>
      </c>
      <c r="BK35">
        <f t="shared" si="36"/>
        <v>3.5718619261754229E-2</v>
      </c>
      <c r="BL35">
        <f t="shared" si="37"/>
        <v>130.20022801246756</v>
      </c>
      <c r="BM35">
        <f t="shared" si="90"/>
        <v>2.7433607303924173E-4</v>
      </c>
      <c r="BN35">
        <f t="shared" si="91"/>
        <v>0.36776879283797714</v>
      </c>
      <c r="BO35">
        <f t="shared" si="92"/>
        <v>1.3553391438393148</v>
      </c>
      <c r="BP35">
        <f t="shared" si="93"/>
        <v>0.52091090156029451</v>
      </c>
      <c r="BQ35">
        <f t="shared" si="38"/>
        <v>9.2294652299112763E-5</v>
      </c>
      <c r="BR35">
        <f t="shared" si="94"/>
        <v>1.0821641128256321</v>
      </c>
      <c r="BS35">
        <f t="shared" si="95"/>
        <v>0.99508068817827733</v>
      </c>
      <c r="BT35">
        <f t="shared" si="96"/>
        <v>1.0875139329723913</v>
      </c>
      <c r="BU35">
        <f t="shared" si="39"/>
        <v>0.56649786328403007</v>
      </c>
      <c r="BV35">
        <f t="shared" si="40"/>
        <v>0.56649786328403007</v>
      </c>
      <c r="BW35">
        <f t="shared" si="41"/>
        <v>0.56649786328403007</v>
      </c>
      <c r="BX35">
        <f t="shared" si="11"/>
        <v>207.05025779741689</v>
      </c>
      <c r="BY35">
        <f t="shared" si="12"/>
        <v>3.8063777094404618</v>
      </c>
      <c r="BZ35">
        <f t="shared" si="13"/>
        <v>1589825.2946600232</v>
      </c>
      <c r="CA35">
        <f t="shared" si="14"/>
        <v>0.16679750610269475</v>
      </c>
      <c r="CB35">
        <f t="shared" si="15"/>
        <v>629076.9682309198</v>
      </c>
      <c r="CC35">
        <f t="shared" si="97"/>
        <v>1.6187778227438283E-4</v>
      </c>
      <c r="CD35">
        <f t="shared" si="98"/>
        <v>8.0200043155101222E-6</v>
      </c>
      <c r="CE35">
        <f t="shared" si="99"/>
        <v>-3.8851018744164869</v>
      </c>
      <c r="CF35">
        <f t="shared" si="100"/>
        <v>14.857443916578198</v>
      </c>
      <c r="CG35">
        <f t="shared" si="101"/>
        <v>4.5301418478186301E-3</v>
      </c>
      <c r="CH35">
        <f t="shared" si="16"/>
        <v>28.690424816272582</v>
      </c>
      <c r="CI35" s="20">
        <f t="shared" si="17"/>
        <v>96979491040.048386</v>
      </c>
      <c r="CJ35" s="33">
        <f t="shared" si="42"/>
        <v>0.20832402935817848</v>
      </c>
      <c r="CK35" s="33">
        <f t="shared" si="18"/>
        <v>41.664805871635693</v>
      </c>
      <c r="CL35">
        <f t="shared" si="102"/>
        <v>3600</v>
      </c>
      <c r="CM35" s="6">
        <f t="shared" si="19"/>
        <v>939.55629889481963</v>
      </c>
      <c r="CN35" s="20"/>
      <c r="CO35" s="20"/>
      <c r="CP35" s="20"/>
      <c r="CQ35" s="20"/>
      <c r="CR35" s="20"/>
      <c r="CS35" s="20"/>
      <c r="CT35" s="20"/>
      <c r="CU35" s="25">
        <f t="shared" si="20"/>
        <v>1.4299106799252252</v>
      </c>
      <c r="CV35" s="26">
        <v>0.8</v>
      </c>
      <c r="CW35" s="26">
        <f t="shared" si="103"/>
        <v>0.26542716996111992</v>
      </c>
      <c r="CX35" s="26">
        <f t="shared" si="43"/>
        <v>-9.3428066085513364E-2</v>
      </c>
      <c r="CY35" s="26">
        <f t="shared" si="104"/>
        <v>1.397942571977453E-2</v>
      </c>
      <c r="CZ35" s="26">
        <f t="shared" si="105"/>
        <v>-4.8563312640989922E-5</v>
      </c>
      <c r="DA35" s="26">
        <f t="shared" si="44"/>
        <v>7.5551107517365683E-3</v>
      </c>
      <c r="DB35" s="26">
        <f t="shared" si="45"/>
        <v>0.95047293587923287</v>
      </c>
      <c r="DC35" s="26">
        <f t="shared" si="46"/>
        <v>0.92778085124399801</v>
      </c>
      <c r="DD35" s="26">
        <f t="shared" si="47"/>
        <v>0.12778085124399796</v>
      </c>
      <c r="DE35" s="26">
        <v>0.85</v>
      </c>
      <c r="DF35" s="26">
        <f t="shared" si="48"/>
        <v>0.24981380702223052</v>
      </c>
      <c r="DG35" s="26">
        <f t="shared" si="49"/>
        <v>-8.7932297492247874E-2</v>
      </c>
      <c r="DH35" s="26">
        <f t="shared" si="50"/>
        <v>1.2383159115094394E-2</v>
      </c>
      <c r="DI35" s="26">
        <f t="shared" si="51"/>
        <v>-3.5864403327827138E-5</v>
      </c>
      <c r="DJ35" s="26">
        <f t="shared" si="52"/>
        <v>6.6554755989942458E-3</v>
      </c>
      <c r="DK35" s="26">
        <f t="shared" si="106"/>
        <v>0.95600187711139906</v>
      </c>
      <c r="DL35" s="26">
        <f t="shared" si="107"/>
        <v>0.93084937319188188</v>
      </c>
      <c r="DM35" s="26">
        <f t="shared" si="108"/>
        <v>8.0849373191881901E-2</v>
      </c>
      <c r="DN35" s="26">
        <f t="shared" si="109"/>
        <v>-0.93862956104232242</v>
      </c>
      <c r="DO35" s="26">
        <f t="shared" si="110"/>
        <v>0.93613554968597079</v>
      </c>
      <c r="DP35" s="26">
        <f t="shared" si="53"/>
        <v>0.85</v>
      </c>
      <c r="DQ35" s="26">
        <f t="shared" si="54"/>
        <v>0.24981380702223052</v>
      </c>
      <c r="DR35" s="26">
        <f t="shared" si="55"/>
        <v>-8.7932297492247874E-2</v>
      </c>
      <c r="DS35" s="26">
        <f t="shared" si="56"/>
        <v>1.2383159115094394E-2</v>
      </c>
      <c r="DT35" s="26">
        <f t="shared" si="57"/>
        <v>-3.5864403327827138E-5</v>
      </c>
      <c r="DU35" s="26">
        <f t="shared" si="58"/>
        <v>6.6554755989942458E-3</v>
      </c>
      <c r="DV35" s="26">
        <f t="shared" si="59"/>
        <v>0.95600187711139906</v>
      </c>
      <c r="DW35" s="26">
        <f t="shared" si="60"/>
        <v>0.93084937319188188</v>
      </c>
      <c r="DX35" s="26">
        <f t="shared" si="61"/>
        <v>8.0849373191881901E-2</v>
      </c>
      <c r="DY35" s="26">
        <f t="shared" si="62"/>
        <v>0.93613554968597079</v>
      </c>
      <c r="DZ35" s="26">
        <f t="shared" si="63"/>
        <v>0.22682798024295367</v>
      </c>
      <c r="EA35" s="26">
        <f t="shared" si="64"/>
        <v>-7.9841485448857538E-2</v>
      </c>
      <c r="EB35" s="26">
        <f t="shared" si="65"/>
        <v>1.0209202756273949E-2</v>
      </c>
      <c r="EC35" s="26">
        <f t="shared" si="66"/>
        <v>-2.2134236663298806E-5</v>
      </c>
      <c r="ED35" s="26">
        <f t="shared" si="67"/>
        <v>5.4455794912556281E-3</v>
      </c>
      <c r="EE35" s="26">
        <f t="shared" si="68"/>
        <v>0.96358350891881872</v>
      </c>
      <c r="EF35" s="26">
        <f t="shared" si="69"/>
        <v>0.93563712213836014</v>
      </c>
      <c r="EG35" s="26">
        <f t="shared" si="70"/>
        <v>-4.98427547610647E-4</v>
      </c>
      <c r="EH35" s="26">
        <f t="shared" si="71"/>
        <v>-0.94441610967906708</v>
      </c>
      <c r="EI35" s="26">
        <f t="shared" si="72"/>
        <v>0.93560778703717395</v>
      </c>
      <c r="EM35">
        <f t="shared" si="21"/>
        <v>953.7504235101253</v>
      </c>
      <c r="EW35">
        <f t="shared" si="111"/>
        <v>2.6293549829292822</v>
      </c>
      <c r="EX35">
        <f t="shared" si="73"/>
        <v>3.9233798031103502E-2</v>
      </c>
      <c r="EY35">
        <f t="shared" si="112"/>
        <v>1.0745679223225413</v>
      </c>
      <c r="EZ35">
        <f t="shared" si="113"/>
        <v>1.4736133117744538E-2</v>
      </c>
      <c r="FB35" s="30">
        <v>2189.6999999999998</v>
      </c>
      <c r="FC35" s="30">
        <v>9961.2999999999993</v>
      </c>
    </row>
    <row r="36" spans="3:159">
      <c r="C36" s="6">
        <f t="shared" si="74"/>
        <v>939.55629889481963</v>
      </c>
      <c r="D36" s="6">
        <f>Sheet2!J36</f>
        <v>1060.8859422844989</v>
      </c>
      <c r="E36" s="6">
        <f t="shared" si="22"/>
        <v>982.27187499815545</v>
      </c>
      <c r="F36" s="6">
        <f t="shared" si="23"/>
        <v>78.61406728634347</v>
      </c>
      <c r="G36" s="6">
        <f>Sheet3!D36</f>
        <v>363</v>
      </c>
      <c r="H36" s="6">
        <f>Sheet3!F36</f>
        <v>-554.1379958056018</v>
      </c>
      <c r="I36" s="6">
        <f t="shared" si="24"/>
        <v>0.90666973606125267</v>
      </c>
      <c r="J36" s="6">
        <f t="shared" si="25"/>
        <v>974.1795439570792</v>
      </c>
      <c r="K36">
        <f t="shared" si="0"/>
        <v>1000.2211205896592</v>
      </c>
      <c r="M36">
        <f t="shared" si="1"/>
        <v>1000.2211205896592</v>
      </c>
      <c r="Q36">
        <f t="shared" si="26"/>
        <v>142.16791197520683</v>
      </c>
      <c r="S36">
        <f t="shared" si="27"/>
        <v>1.14708706547179</v>
      </c>
      <c r="T36">
        <f t="shared" si="28"/>
        <v>1.795326092651392E-2</v>
      </c>
      <c r="U36">
        <f t="shared" si="29"/>
        <v>5735.4353273589495</v>
      </c>
      <c r="V36">
        <f t="shared" si="75"/>
        <v>32204.469363120501</v>
      </c>
      <c r="W36">
        <f t="shared" si="30"/>
        <v>9679.6880627996434</v>
      </c>
      <c r="X36">
        <f t="shared" si="76"/>
        <v>0.87375223863140494</v>
      </c>
      <c r="Y36">
        <f t="shared" si="2"/>
        <v>54.006116207951074</v>
      </c>
      <c r="Z36">
        <f t="shared" si="114"/>
        <v>1.6906278216719961</v>
      </c>
      <c r="AA36">
        <f t="shared" si="77"/>
        <v>48.554940340745048</v>
      </c>
      <c r="AB36">
        <f t="shared" si="31"/>
        <v>55.696744029623069</v>
      </c>
      <c r="AC36">
        <f t="shared" si="3"/>
        <v>1.14708706547179</v>
      </c>
      <c r="AD36">
        <f t="shared" si="32"/>
        <v>48.554940340745048</v>
      </c>
      <c r="AI36">
        <f t="shared" si="115"/>
        <v>0.63412098830028207</v>
      </c>
      <c r="AJ36">
        <f t="shared" si="116"/>
        <v>0.79839003737667946</v>
      </c>
      <c r="AK36">
        <f t="shared" si="33"/>
        <v>1.0453723199723497</v>
      </c>
      <c r="AL36">
        <f t="shared" si="4"/>
        <v>0</v>
      </c>
      <c r="AM36">
        <f t="shared" si="5"/>
        <v>1.0453723199723497</v>
      </c>
      <c r="AN36">
        <f t="shared" si="78"/>
        <v>1.0453723199723497</v>
      </c>
      <c r="AO36">
        <f t="shared" si="6"/>
        <v>0</v>
      </c>
      <c r="AP36">
        <f t="shared" si="7"/>
        <v>30</v>
      </c>
      <c r="AQ36">
        <f t="shared" si="79"/>
        <v>30</v>
      </c>
      <c r="AS36">
        <f t="shared" si="80"/>
        <v>1.499581889939519</v>
      </c>
      <c r="AU36">
        <f t="shared" si="34"/>
        <v>0.93313400343776221</v>
      </c>
      <c r="AW36">
        <f t="shared" si="8"/>
        <v>4.2712404193086995</v>
      </c>
      <c r="AX36">
        <f t="shared" si="8"/>
        <v>1.2838055002227691</v>
      </c>
      <c r="AY36">
        <f t="shared" si="81"/>
        <v>5.5550459195314685</v>
      </c>
      <c r="AZ36">
        <f t="shared" si="35"/>
        <v>0.76889380955269415</v>
      </c>
      <c r="BA36">
        <f t="shared" si="82"/>
        <v>0.23110619044730585</v>
      </c>
      <c r="BB36">
        <f t="shared" si="9"/>
        <v>-19.462269300855883</v>
      </c>
      <c r="BC36">
        <f t="shared" si="83"/>
        <v>0.13</v>
      </c>
      <c r="BD36">
        <f t="shared" si="84"/>
        <v>9.3365372209063171</v>
      </c>
      <c r="BE36">
        <f t="shared" si="85"/>
        <v>2.8062802981186716</v>
      </c>
      <c r="BF36">
        <f t="shared" si="10"/>
        <v>51.257868021912856</v>
      </c>
      <c r="BG36">
        <f t="shared" si="86"/>
        <v>4.8583631097949311E-3</v>
      </c>
      <c r="BH36">
        <f t="shared" si="87"/>
        <v>2.0413345344641068E-3</v>
      </c>
      <c r="BI36">
        <f t="shared" si="88"/>
        <v>0.95217619593857994</v>
      </c>
      <c r="BJ36">
        <f t="shared" si="89"/>
        <v>2.1438621792597124E-3</v>
      </c>
      <c r="BK36">
        <f t="shared" si="36"/>
        <v>3.5735678565777557E-2</v>
      </c>
      <c r="BL36">
        <f t="shared" si="37"/>
        <v>121.3857271252692</v>
      </c>
      <c r="BM36">
        <f t="shared" si="90"/>
        <v>2.9439769742367318E-4</v>
      </c>
      <c r="BN36">
        <f t="shared" si="91"/>
        <v>0.39862769166789558</v>
      </c>
      <c r="BO36">
        <f t="shared" si="92"/>
        <v>1.3855894644010565</v>
      </c>
      <c r="BP36">
        <f t="shared" si="93"/>
        <v>0.53637242939860219</v>
      </c>
      <c r="BQ36">
        <f t="shared" si="38"/>
        <v>8.1303582711310781E-5</v>
      </c>
      <c r="BR36">
        <f t="shared" si="94"/>
        <v>1.0829284576656102</v>
      </c>
      <c r="BS36">
        <f t="shared" si="95"/>
        <v>0.99566515786105603</v>
      </c>
      <c r="BT36">
        <f t="shared" si="96"/>
        <v>1.0876432193248764</v>
      </c>
      <c r="BU36">
        <f t="shared" si="39"/>
        <v>0.58338183586820069</v>
      </c>
      <c r="BV36">
        <f t="shared" si="40"/>
        <v>0.58338183586820069</v>
      </c>
      <c r="BW36">
        <f t="shared" si="41"/>
        <v>0.58338183586820069</v>
      </c>
      <c r="BX36">
        <f t="shared" si="11"/>
        <v>207.38982374051278</v>
      </c>
      <c r="BY36">
        <f t="shared" si="12"/>
        <v>3.5496062291788042</v>
      </c>
      <c r="BZ36">
        <f t="shared" si="13"/>
        <v>1590449.5516626793</v>
      </c>
      <c r="CA36">
        <f t="shared" si="14"/>
        <v>0.17743820079490877</v>
      </c>
      <c r="CB36">
        <f t="shared" si="15"/>
        <v>591584.39354931028</v>
      </c>
      <c r="CC36">
        <f t="shared" si="97"/>
        <v>1.6187778227438283E-4</v>
      </c>
      <c r="CD36">
        <f t="shared" si="98"/>
        <v>8.5282844764218217E-6</v>
      </c>
      <c r="CE36">
        <f t="shared" si="99"/>
        <v>-3.8782982225698097</v>
      </c>
      <c r="CF36">
        <f t="shared" si="100"/>
        <v>14.840280195375582</v>
      </c>
      <c r="CG36">
        <f t="shared" si="101"/>
        <v>4.5406266977565833E-3</v>
      </c>
      <c r="CH36">
        <f t="shared" si="16"/>
        <v>29.477981823011071</v>
      </c>
      <c r="CI36" s="20">
        <f t="shared" si="17"/>
        <v>94681280169.194748</v>
      </c>
      <c r="CJ36" s="33">
        <f t="shared" si="42"/>
        <v>0.21357788051667914</v>
      </c>
      <c r="CK36" s="33">
        <f t="shared" si="18"/>
        <v>42.715576103335827</v>
      </c>
      <c r="CL36">
        <f t="shared" si="102"/>
        <v>3800</v>
      </c>
      <c r="CM36" s="6">
        <f t="shared" si="19"/>
        <v>982.27187499815545</v>
      </c>
      <c r="CN36" s="20"/>
      <c r="CO36" s="20"/>
      <c r="CP36" s="20"/>
      <c r="CQ36" s="20"/>
      <c r="CR36" s="20"/>
      <c r="CS36" s="20"/>
      <c r="CT36" s="20"/>
      <c r="CU36" s="25">
        <f t="shared" si="20"/>
        <v>1.499581889939519</v>
      </c>
      <c r="CV36" s="26">
        <v>0.8</v>
      </c>
      <c r="CW36" s="26">
        <f t="shared" si="103"/>
        <v>0.27835988832002323</v>
      </c>
      <c r="CX36" s="26">
        <f t="shared" si="43"/>
        <v>-9.7980270992335597E-2</v>
      </c>
      <c r="CY36" s="26">
        <f t="shared" si="104"/>
        <v>1.5374885311139367E-2</v>
      </c>
      <c r="CZ36" s="26">
        <f t="shared" si="105"/>
        <v>-6.1604819389376257E-5</v>
      </c>
      <c r="DA36" s="26">
        <f t="shared" si="44"/>
        <v>8.3493757324230155E-3</v>
      </c>
      <c r="DB36" s="26">
        <f t="shared" si="45"/>
        <v>0.94566572560358031</v>
      </c>
      <c r="DC36" s="26">
        <f t="shared" si="46"/>
        <v>0.92535193759853185</v>
      </c>
      <c r="DD36" s="26">
        <f t="shared" si="47"/>
        <v>0.1253519375985318</v>
      </c>
      <c r="DE36" s="26">
        <v>0.85</v>
      </c>
      <c r="DF36" s="26">
        <f t="shared" si="48"/>
        <v>0.26198577724237482</v>
      </c>
      <c r="DG36" s="26">
        <f t="shared" si="49"/>
        <v>-9.2216725639845273E-2</v>
      </c>
      <c r="DH36" s="26">
        <f t="shared" si="50"/>
        <v>1.3619275569728992E-2</v>
      </c>
      <c r="DI36" s="26">
        <f t="shared" si="51"/>
        <v>-4.5495662659010466E-5</v>
      </c>
      <c r="DJ36" s="26">
        <f t="shared" si="52"/>
        <v>7.3513028186898786E-3</v>
      </c>
      <c r="DK36" s="26">
        <f t="shared" si="106"/>
        <v>0.95171757727398876</v>
      </c>
      <c r="DL36" s="26">
        <f t="shared" si="107"/>
        <v>0.92844440970095365</v>
      </c>
      <c r="DM36" s="26">
        <f t="shared" si="108"/>
        <v>7.8444409700953677E-2</v>
      </c>
      <c r="DN36" s="26">
        <f t="shared" si="109"/>
        <v>-0.93815055795156377</v>
      </c>
      <c r="DO36" s="26">
        <f t="shared" si="110"/>
        <v>0.93361601348107248</v>
      </c>
      <c r="DP36" s="26">
        <f t="shared" si="53"/>
        <v>0.85</v>
      </c>
      <c r="DQ36" s="26">
        <f t="shared" si="54"/>
        <v>0.26198577724237482</v>
      </c>
      <c r="DR36" s="26">
        <f t="shared" si="55"/>
        <v>-9.2216725639845273E-2</v>
      </c>
      <c r="DS36" s="26">
        <f t="shared" si="56"/>
        <v>1.3619275569728992E-2</v>
      </c>
      <c r="DT36" s="26">
        <f t="shared" si="57"/>
        <v>-4.5495662659010466E-5</v>
      </c>
      <c r="DU36" s="26">
        <f t="shared" si="58"/>
        <v>7.3513028186898786E-3</v>
      </c>
      <c r="DV36" s="26">
        <f t="shared" si="59"/>
        <v>0.95171757727398876</v>
      </c>
      <c r="DW36" s="26">
        <f t="shared" si="60"/>
        <v>0.92844440970095365</v>
      </c>
      <c r="DX36" s="26">
        <f t="shared" si="61"/>
        <v>7.8444409700953677E-2</v>
      </c>
      <c r="DY36" s="26">
        <f t="shared" si="62"/>
        <v>0.93361601348107248</v>
      </c>
      <c r="DZ36" s="26">
        <f t="shared" si="63"/>
        <v>0.23852194846755723</v>
      </c>
      <c r="EA36" s="26">
        <f t="shared" si="64"/>
        <v>-8.3957661031975855E-2</v>
      </c>
      <c r="EB36" s="26">
        <f t="shared" si="65"/>
        <v>1.1288994839028208E-2</v>
      </c>
      <c r="EC36" s="26">
        <f t="shared" si="66"/>
        <v>-2.8459231131298918E-5</v>
      </c>
      <c r="ED36" s="26">
        <f t="shared" si="67"/>
        <v>6.0443202196305426E-3</v>
      </c>
      <c r="EE36" s="26">
        <f t="shared" si="68"/>
        <v>0.95981026848438888</v>
      </c>
      <c r="EF36" s="26">
        <f t="shared" si="69"/>
        <v>0.93316119365099282</v>
      </c>
      <c r="EG36" s="26">
        <f t="shared" si="70"/>
        <v>-4.5481983007966686E-4</v>
      </c>
      <c r="EH36" s="26">
        <f t="shared" si="71"/>
        <v>-0.94358994463295165</v>
      </c>
      <c r="EI36" s="26">
        <f t="shared" si="72"/>
        <v>0.93313400343776221</v>
      </c>
      <c r="EM36">
        <f t="shared" si="21"/>
        <v>1000.2211205896592</v>
      </c>
      <c r="EW36">
        <f t="shared" si="111"/>
        <v>2.7649096600403005</v>
      </c>
      <c r="EX36">
        <f t="shared" si="73"/>
        <v>4.125647083811268E-2</v>
      </c>
      <c r="EY36">
        <f t="shared" si="112"/>
        <v>1.0798634335070694</v>
      </c>
      <c r="EZ36">
        <f t="shared" si="113"/>
        <v>1.4808753336644288E-2</v>
      </c>
    </row>
    <row r="37" spans="3:159">
      <c r="C37" s="6">
        <f t="shared" si="74"/>
        <v>982.27187499815545</v>
      </c>
      <c r="D37" s="6">
        <f>Sheet2!J37</f>
        <v>1113.7834053587512</v>
      </c>
      <c r="E37" s="6">
        <f t="shared" si="22"/>
        <v>1026.112209609405</v>
      </c>
      <c r="F37" s="6">
        <f t="shared" si="23"/>
        <v>87.671195749346225</v>
      </c>
      <c r="G37" s="6">
        <f>Sheet3!D37</f>
        <v>364</v>
      </c>
      <c r="H37" s="6">
        <f>Sheet3!F37</f>
        <v>-588.32210544576776</v>
      </c>
      <c r="I37" s="6">
        <f t="shared" si="24"/>
        <v>0.90158477283405514</v>
      </c>
      <c r="J37" s="6">
        <f t="shared" si="25"/>
        <v>1016.542193671292</v>
      </c>
      <c r="K37">
        <f t="shared" si="0"/>
        <v>1048.0276401784533</v>
      </c>
      <c r="M37">
        <f t="shared" si="1"/>
        <v>1048.0276401784533</v>
      </c>
      <c r="Q37">
        <f t="shared" si="26"/>
        <v>150.26922503002672</v>
      </c>
      <c r="S37">
        <f t="shared" si="27"/>
        <v>1.1509484871929516</v>
      </c>
      <c r="T37">
        <f t="shared" si="28"/>
        <v>1.7089012202573892E-2</v>
      </c>
      <c r="U37">
        <f t="shared" si="29"/>
        <v>5754.7424359647584</v>
      </c>
      <c r="V37">
        <f t="shared" si="75"/>
        <v>32312.878777942118</v>
      </c>
      <c r="W37">
        <f t="shared" si="30"/>
        <v>8521.5021521701219</v>
      </c>
      <c r="X37">
        <f t="shared" si="76"/>
        <v>0.87282637428228271</v>
      </c>
      <c r="Y37">
        <f t="shared" si="2"/>
        <v>54.006116207951074</v>
      </c>
      <c r="Z37">
        <f t="shared" si="114"/>
        <v>1.7850732121771582</v>
      </c>
      <c r="AA37">
        <f t="shared" si="77"/>
        <v>48.474097703709894</v>
      </c>
      <c r="AB37">
        <f t="shared" si="31"/>
        <v>55.791189420128234</v>
      </c>
      <c r="AC37">
        <f t="shared" si="3"/>
        <v>1.1509484871929516</v>
      </c>
      <c r="AD37">
        <f t="shared" si="32"/>
        <v>48.474097703709894</v>
      </c>
      <c r="AI37">
        <f t="shared" si="115"/>
        <v>0.62346537485078968</v>
      </c>
      <c r="AJ37">
        <f t="shared" si="116"/>
        <v>0.79104327268460062</v>
      </c>
      <c r="AK37">
        <f t="shared" si="33"/>
        <v>1.0230891279690124</v>
      </c>
      <c r="AL37">
        <f t="shared" si="4"/>
        <v>0</v>
      </c>
      <c r="AM37">
        <f t="shared" si="5"/>
        <v>1.0230891279690124</v>
      </c>
      <c r="AN37">
        <f t="shared" si="78"/>
        <v>1.0230891279690124</v>
      </c>
      <c r="AO37">
        <f t="shared" si="6"/>
        <v>0</v>
      </c>
      <c r="AP37">
        <f t="shared" si="7"/>
        <v>30</v>
      </c>
      <c r="AQ37">
        <f t="shared" si="79"/>
        <v>30</v>
      </c>
      <c r="AS37">
        <f t="shared" si="80"/>
        <v>1.5712558323515042</v>
      </c>
      <c r="AU37">
        <f t="shared" si="34"/>
        <v>0.93066707190003695</v>
      </c>
      <c r="AW37">
        <f t="shared" si="8"/>
        <v>4.2856186308916522</v>
      </c>
      <c r="AX37">
        <f t="shared" si="8"/>
        <v>1.1301966821802747</v>
      </c>
      <c r="AY37">
        <f t="shared" si="81"/>
        <v>5.4158153130719269</v>
      </c>
      <c r="AZ37">
        <f t="shared" si="35"/>
        <v>0.7913155052661478</v>
      </c>
      <c r="BA37">
        <f t="shared" si="82"/>
        <v>0.2086844947338522</v>
      </c>
      <c r="BB37">
        <f t="shared" si="9"/>
        <v>-18.445884333229532</v>
      </c>
      <c r="BC37">
        <f t="shared" si="83"/>
        <v>0.13</v>
      </c>
      <c r="BD37">
        <f t="shared" si="84"/>
        <v>9.3640648754392757</v>
      </c>
      <c r="BE37">
        <f t="shared" si="85"/>
        <v>2.4694766299679825</v>
      </c>
      <c r="BF37">
        <f t="shared" si="10"/>
        <v>51.215178776853342</v>
      </c>
      <c r="BG37">
        <f t="shared" si="86"/>
        <v>4.7567832918428031E-3</v>
      </c>
      <c r="BH37">
        <f t="shared" si="87"/>
        <v>2.0386772080223884E-3</v>
      </c>
      <c r="BI37">
        <f t="shared" si="88"/>
        <v>0.95315845366958452</v>
      </c>
      <c r="BJ37">
        <f t="shared" si="89"/>
        <v>2.1388649496562116E-3</v>
      </c>
      <c r="BK37">
        <f t="shared" si="36"/>
        <v>3.5757497331368106E-2</v>
      </c>
      <c r="BL37">
        <f t="shared" si="37"/>
        <v>112.68815173735589</v>
      </c>
      <c r="BM37">
        <f t="shared" si="90"/>
        <v>3.1731372624434098E-4</v>
      </c>
      <c r="BN37">
        <f t="shared" si="91"/>
        <v>0.43459570846671269</v>
      </c>
      <c r="BO37">
        <f t="shared" si="92"/>
        <v>1.4208550885742004</v>
      </c>
      <c r="BP37">
        <f t="shared" si="93"/>
        <v>0.55305436356912729</v>
      </c>
      <c r="BQ37">
        <f t="shared" si="38"/>
        <v>7.1100195790487522E-5</v>
      </c>
      <c r="BR37">
        <f t="shared" si="94"/>
        <v>1.0836385293324886</v>
      </c>
      <c r="BS37">
        <f t="shared" si="95"/>
        <v>0.99620806893267511</v>
      </c>
      <c r="BT37">
        <f t="shared" si="96"/>
        <v>1.0877632526039318</v>
      </c>
      <c r="BU37">
        <f t="shared" si="39"/>
        <v>0.60159221338275137</v>
      </c>
      <c r="BV37">
        <f t="shared" si="40"/>
        <v>0.60159221338275137</v>
      </c>
      <c r="BW37">
        <f t="shared" si="41"/>
        <v>0.60159221338275137</v>
      </c>
      <c r="BX37">
        <f t="shared" si="11"/>
        <v>207.74149623468139</v>
      </c>
      <c r="BY37">
        <f t="shared" si="12"/>
        <v>3.2830948231309662</v>
      </c>
      <c r="BZ37">
        <f t="shared" si="13"/>
        <v>1591091.652641336</v>
      </c>
      <c r="CA37">
        <f t="shared" si="14"/>
        <v>0.18966030334692582</v>
      </c>
      <c r="CB37">
        <f t="shared" si="15"/>
        <v>553684.91572134942</v>
      </c>
      <c r="CC37">
        <f t="shared" si="97"/>
        <v>1.6187778227438283E-4</v>
      </c>
      <c r="CD37">
        <f t="shared" si="98"/>
        <v>9.1120416264673455E-6</v>
      </c>
      <c r="CE37">
        <f t="shared" si="99"/>
        <v>-3.8706629652197777</v>
      </c>
      <c r="CF37">
        <f t="shared" si="100"/>
        <v>14.820835569857641</v>
      </c>
      <c r="CG37">
        <f t="shared" si="101"/>
        <v>4.552548927534799E-3</v>
      </c>
      <c r="CH37">
        <f t="shared" si="16"/>
        <v>30.318969743065654</v>
      </c>
      <c r="CI37" s="20">
        <f t="shared" si="17"/>
        <v>92371256353.529648</v>
      </c>
      <c r="CJ37" s="33">
        <f t="shared" si="42"/>
        <v>0.21920167305624752</v>
      </c>
      <c r="CK37" s="33">
        <f t="shared" si="18"/>
        <v>43.840334611249503</v>
      </c>
      <c r="CL37">
        <f t="shared" si="102"/>
        <v>4000</v>
      </c>
      <c r="CM37" s="6">
        <f t="shared" si="19"/>
        <v>1026.112209609405</v>
      </c>
      <c r="CN37" s="20"/>
      <c r="CO37" s="20"/>
      <c r="CP37" s="20"/>
      <c r="CQ37" s="20"/>
      <c r="CR37" s="20"/>
      <c r="CS37" s="20"/>
      <c r="CT37" s="20"/>
      <c r="CU37" s="25">
        <f t="shared" si="20"/>
        <v>1.5712558323515042</v>
      </c>
      <c r="CV37" s="26">
        <v>0.8</v>
      </c>
      <c r="CW37" s="26">
        <f t="shared" si="103"/>
        <v>0.29166436388024797</v>
      </c>
      <c r="CX37" s="26">
        <f t="shared" si="43"/>
        <v>-0.10266333121580802</v>
      </c>
      <c r="CY37" s="26">
        <f t="shared" si="104"/>
        <v>1.6879723040311764E-2</v>
      </c>
      <c r="CZ37" s="26">
        <f t="shared" si="105"/>
        <v>-7.7803344790406933E-5</v>
      </c>
      <c r="DA37" s="26">
        <f t="shared" si="44"/>
        <v>9.2140528173126103E-3</v>
      </c>
      <c r="DB37" s="26">
        <f t="shared" si="45"/>
        <v>0.94050896235534542</v>
      </c>
      <c r="DC37" s="26">
        <f t="shared" si="46"/>
        <v>0.92296009442359217</v>
      </c>
      <c r="DD37" s="26">
        <f t="shared" si="47"/>
        <v>0.12296009442359213</v>
      </c>
      <c r="DE37" s="26">
        <v>0.85</v>
      </c>
      <c r="DF37" s="26">
        <f t="shared" si="48"/>
        <v>0.27450763659317462</v>
      </c>
      <c r="DG37" s="26">
        <f t="shared" si="49"/>
        <v>-9.6624311732525212E-2</v>
      </c>
      <c r="DH37" s="26">
        <f t="shared" si="50"/>
        <v>1.495228061702358E-2</v>
      </c>
      <c r="DI37" s="26">
        <f t="shared" si="51"/>
        <v>-5.7458406069728032E-5</v>
      </c>
      <c r="DJ37" s="26">
        <f t="shared" si="52"/>
        <v>8.1080700751460424E-3</v>
      </c>
      <c r="DK37" s="26">
        <f t="shared" si="106"/>
        <v>0.94711898165870478</v>
      </c>
      <c r="DL37" s="26">
        <f t="shared" si="107"/>
        <v>0.9260647343633579</v>
      </c>
      <c r="DM37" s="26">
        <f t="shared" si="108"/>
        <v>7.6064734363357922E-2</v>
      </c>
      <c r="DN37" s="26">
        <f t="shared" si="109"/>
        <v>-0.93790720120468529</v>
      </c>
      <c r="DO37" s="26">
        <f t="shared" si="110"/>
        <v>0.93110049082218083</v>
      </c>
      <c r="DP37" s="26">
        <f t="shared" si="53"/>
        <v>0.85</v>
      </c>
      <c r="DQ37" s="26">
        <f t="shared" si="54"/>
        <v>0.27450763659317462</v>
      </c>
      <c r="DR37" s="26">
        <f t="shared" si="55"/>
        <v>-9.6624311732525212E-2</v>
      </c>
      <c r="DS37" s="26">
        <f t="shared" si="56"/>
        <v>1.495228061702358E-2</v>
      </c>
      <c r="DT37" s="26">
        <f t="shared" si="57"/>
        <v>-5.7458406069728032E-5</v>
      </c>
      <c r="DU37" s="26">
        <f t="shared" si="58"/>
        <v>8.1080700751460424E-3</v>
      </c>
      <c r="DV37" s="26">
        <f t="shared" si="59"/>
        <v>0.94711898165870478</v>
      </c>
      <c r="DW37" s="26">
        <f t="shared" si="60"/>
        <v>0.9260647343633579</v>
      </c>
      <c r="DX37" s="26">
        <f t="shared" si="61"/>
        <v>7.6064734363357922E-2</v>
      </c>
      <c r="DY37" s="26">
        <f t="shared" si="62"/>
        <v>0.93110049082218083</v>
      </c>
      <c r="DZ37" s="26">
        <f t="shared" si="63"/>
        <v>0.25059753850861138</v>
      </c>
      <c r="EA37" s="26">
        <f t="shared" si="64"/>
        <v>-8.8208164190874142E-2</v>
      </c>
      <c r="EB37" s="26">
        <f t="shared" si="65"/>
        <v>1.2460979436508444E-2</v>
      </c>
      <c r="EC37" s="26">
        <f t="shared" si="66"/>
        <v>-3.6430524579778293E-5</v>
      </c>
      <c r="ED37" s="26">
        <f t="shared" si="67"/>
        <v>6.6991132905105683E-3</v>
      </c>
      <c r="EE37" s="26">
        <f t="shared" si="68"/>
        <v>0.95573158893292531</v>
      </c>
      <c r="EF37" s="26">
        <f t="shared" si="69"/>
        <v>0.93069179995979545</v>
      </c>
      <c r="EG37" s="26">
        <f t="shared" si="70"/>
        <v>-4.0869086238537466E-4</v>
      </c>
      <c r="EH37" s="26">
        <f t="shared" si="71"/>
        <v>-0.94294651549541475</v>
      </c>
      <c r="EI37" s="26">
        <f t="shared" si="72"/>
        <v>0.93066707190003695</v>
      </c>
      <c r="EM37">
        <f t="shared" si="21"/>
        <v>1048.0276401784533</v>
      </c>
      <c r="EW37">
        <f t="shared" si="111"/>
        <v>2.9048880384231111</v>
      </c>
      <c r="EX37">
        <f t="shared" si="73"/>
        <v>4.3345151697809399E-2</v>
      </c>
      <c r="EY37">
        <f t="shared" si="112"/>
        <v>1.0854463811056179</v>
      </c>
      <c r="EZ37">
        <f t="shared" si="113"/>
        <v>1.4885315327089511E-2</v>
      </c>
    </row>
    <row r="38" spans="3:159">
      <c r="C38" s="6">
        <f t="shared" si="74"/>
        <v>1026.112209609405</v>
      </c>
      <c r="D38" s="6">
        <f>Sheet2!J38</f>
        <v>1168.3701235044987</v>
      </c>
      <c r="E38" s="6">
        <f t="shared" si="22"/>
        <v>1071.1673590903463</v>
      </c>
      <c r="F38" s="6">
        <f t="shared" si="23"/>
        <v>97.202764414152398</v>
      </c>
      <c r="G38" s="6">
        <f>Sheet3!D38</f>
        <v>365</v>
      </c>
      <c r="H38" s="6">
        <f>Sheet3!F38</f>
        <v>-622.8684886409626</v>
      </c>
      <c r="I38" s="6">
        <f t="shared" si="24"/>
        <v>0.89631320855446617</v>
      </c>
      <c r="J38" s="6">
        <f t="shared" si="25"/>
        <v>1059.9228045467466</v>
      </c>
      <c r="K38">
        <f t="shared" si="0"/>
        <v>1097.2411665569518</v>
      </c>
      <c r="M38">
        <f t="shared" si="1"/>
        <v>1097.2411665569518</v>
      </c>
      <c r="Q38">
        <f t="shared" si="26"/>
        <v>158.68146189278789</v>
      </c>
      <c r="S38">
        <f t="shared" si="27"/>
        <v>1.1549581080933677</v>
      </c>
      <c r="T38">
        <f t="shared" si="28"/>
        <v>1.6279475779229405E-2</v>
      </c>
      <c r="U38">
        <f t="shared" si="29"/>
        <v>5774.790540466839</v>
      </c>
      <c r="V38">
        <f t="shared" si="75"/>
        <v>32425.448884721303</v>
      </c>
      <c r="W38">
        <f t="shared" si="30"/>
        <v>7433.0896465549849</v>
      </c>
      <c r="X38">
        <f t="shared" si="76"/>
        <v>0.87186497578368138</v>
      </c>
      <c r="Y38">
        <f t="shared" si="2"/>
        <v>54.006116207951074</v>
      </c>
      <c r="Z38">
        <f t="shared" si="114"/>
        <v>1.8829272895437603</v>
      </c>
      <c r="AA38">
        <f t="shared" si="77"/>
        <v>48.390537376076601</v>
      </c>
      <c r="AB38">
        <f t="shared" si="31"/>
        <v>55.889043497494832</v>
      </c>
      <c r="AC38">
        <f t="shared" si="3"/>
        <v>1.1549581080933677</v>
      </c>
      <c r="AD38">
        <f t="shared" si="32"/>
        <v>48.390537376076601</v>
      </c>
      <c r="AI38">
        <f t="shared" si="115"/>
        <v>0.61294011073752031</v>
      </c>
      <c r="AJ38">
        <f t="shared" si="116"/>
        <v>0.7836900527055225</v>
      </c>
      <c r="AK38">
        <f t="shared" si="33"/>
        <v>1.0011973219137806</v>
      </c>
      <c r="AL38">
        <f t="shared" si="4"/>
        <v>0</v>
      </c>
      <c r="AM38">
        <f t="shared" si="5"/>
        <v>1.0011973219137806</v>
      </c>
      <c r="AN38">
        <f t="shared" si="78"/>
        <v>1.0011973219137806</v>
      </c>
      <c r="AO38">
        <f t="shared" si="6"/>
        <v>0</v>
      </c>
      <c r="AP38">
        <f t="shared" si="7"/>
        <v>30</v>
      </c>
      <c r="AQ38">
        <f t="shared" si="79"/>
        <v>30</v>
      </c>
      <c r="AS38">
        <f t="shared" si="80"/>
        <v>1.6450392302203176</v>
      </c>
      <c r="AU38">
        <f t="shared" si="34"/>
        <v>0.92821196190694821</v>
      </c>
      <c r="AW38">
        <f t="shared" si="8"/>
        <v>4.3005486700939679</v>
      </c>
      <c r="AX38">
        <f t="shared" si="8"/>
        <v>0.98584182775164786</v>
      </c>
      <c r="AY38">
        <f t="shared" si="81"/>
        <v>5.2863904978456162</v>
      </c>
      <c r="AZ38">
        <f t="shared" si="35"/>
        <v>0.81351324156749061</v>
      </c>
      <c r="BA38">
        <f t="shared" si="82"/>
        <v>0.18648675843250939</v>
      </c>
      <c r="BB38">
        <f t="shared" si="9"/>
        <v>-17.524218159447045</v>
      </c>
      <c r="BC38">
        <f t="shared" si="83"/>
        <v>0.13</v>
      </c>
      <c r="BD38">
        <f t="shared" si="84"/>
        <v>9.3926348143877405</v>
      </c>
      <c r="BE38">
        <f t="shared" si="85"/>
        <v>2.1531327705256369</v>
      </c>
      <c r="BF38">
        <f t="shared" si="10"/>
        <v>51.171017016215863</v>
      </c>
      <c r="BG38">
        <f t="shared" si="86"/>
        <v>4.6570070812052113E-3</v>
      </c>
      <c r="BH38">
        <f t="shared" si="87"/>
        <v>2.0360551520534607E-3</v>
      </c>
      <c r="BI38">
        <f t="shared" si="88"/>
        <v>0.95412403082219566</v>
      </c>
      <c r="BJ38">
        <f t="shared" si="89"/>
        <v>2.133952281129461E-3</v>
      </c>
      <c r="BK38">
        <f t="shared" si="36"/>
        <v>3.5784213667122255E-2</v>
      </c>
      <c r="BL38">
        <f t="shared" si="37"/>
        <v>104.05704731595107</v>
      </c>
      <c r="BM38">
        <f t="shared" si="90"/>
        <v>3.4389034275083489E-4</v>
      </c>
      <c r="BN38">
        <f t="shared" si="91"/>
        <v>0.47726875887668568</v>
      </c>
      <c r="BO38">
        <f t="shared" si="92"/>
        <v>1.4627038977834914</v>
      </c>
      <c r="BP38">
        <f t="shared" si="93"/>
        <v>0.57121985447322898</v>
      </c>
      <c r="BQ38">
        <f t="shared" si="38"/>
        <v>6.1608405417817749E-5</v>
      </c>
      <c r="BR38">
        <f t="shared" si="94"/>
        <v>1.0842995156154427</v>
      </c>
      <c r="BS38">
        <f t="shared" si="95"/>
        <v>0.99671340015938381</v>
      </c>
      <c r="BT38">
        <f t="shared" si="96"/>
        <v>1.0878749251711204</v>
      </c>
      <c r="BU38">
        <f t="shared" si="39"/>
        <v>0.6214157564413223</v>
      </c>
      <c r="BV38">
        <f t="shared" si="40"/>
        <v>0.6214157564413223</v>
      </c>
      <c r="BW38">
        <f t="shared" si="41"/>
        <v>0.6214157564413223</v>
      </c>
      <c r="BX38">
        <f t="shared" si="11"/>
        <v>208.10586115781868</v>
      </c>
      <c r="BY38">
        <f t="shared" si="12"/>
        <v>3.0063295004547936</v>
      </c>
      <c r="BZ38">
        <f t="shared" si="13"/>
        <v>1591752.1396128763</v>
      </c>
      <c r="CA38">
        <f t="shared" si="14"/>
        <v>0.20391421572480814</v>
      </c>
      <c r="CB38">
        <f t="shared" si="15"/>
        <v>515195.27876480867</v>
      </c>
      <c r="CC38">
        <f t="shared" si="97"/>
        <v>1.6187778227438283E-4</v>
      </c>
      <c r="CD38">
        <f t="shared" si="98"/>
        <v>9.79279160340128E-6</v>
      </c>
      <c r="CE38">
        <f t="shared" si="99"/>
        <v>-3.8619861702473401</v>
      </c>
      <c r="CF38">
        <f t="shared" si="100"/>
        <v>14.7985102881819</v>
      </c>
      <c r="CG38">
        <f t="shared" si="101"/>
        <v>4.56629539265406E-3</v>
      </c>
      <c r="CH38">
        <f t="shared" si="16"/>
        <v>31.225136900134899</v>
      </c>
      <c r="CI38" s="20">
        <f t="shared" si="17"/>
        <v>90036127928.965469</v>
      </c>
      <c r="CJ38" s="33">
        <f t="shared" si="42"/>
        <v>0.22527574740470621</v>
      </c>
      <c r="CK38" s="33">
        <f t="shared" si="18"/>
        <v>45.055149480941239</v>
      </c>
      <c r="CL38">
        <f t="shared" si="102"/>
        <v>4200</v>
      </c>
      <c r="CM38" s="6">
        <f t="shared" si="19"/>
        <v>1071.1673590903463</v>
      </c>
      <c r="CN38" s="20"/>
      <c r="CO38" s="20"/>
      <c r="CP38" s="20"/>
      <c r="CQ38" s="20"/>
      <c r="CR38" s="20"/>
      <c r="CS38" s="20"/>
      <c r="CT38" s="20"/>
      <c r="CU38" s="25">
        <f t="shared" si="20"/>
        <v>1.6450392302203176</v>
      </c>
      <c r="CV38" s="26">
        <v>0.8</v>
      </c>
      <c r="CW38" s="26">
        <f t="shared" si="103"/>
        <v>0.30536040710964646</v>
      </c>
      <c r="CX38" s="26">
        <f t="shared" si="43"/>
        <v>-0.10748421986912006</v>
      </c>
      <c r="CY38" s="26">
        <f t="shared" si="104"/>
        <v>1.8502228050299521E-2</v>
      </c>
      <c r="CZ38" s="26">
        <f t="shared" si="105"/>
        <v>-9.7868977388620645E-5</v>
      </c>
      <c r="DA38" s="26">
        <f t="shared" si="44"/>
        <v>1.0155824000964177E-2</v>
      </c>
      <c r="DB38" s="26">
        <f t="shared" si="45"/>
        <v>0.93498047776798987</v>
      </c>
      <c r="DC38" s="26">
        <f t="shared" si="46"/>
        <v>0.92061137433511719</v>
      </c>
      <c r="DD38" s="26">
        <f t="shared" si="47"/>
        <v>0.12061137433511715</v>
      </c>
      <c r="DE38" s="26">
        <v>0.85</v>
      </c>
      <c r="DF38" s="26">
        <f t="shared" si="48"/>
        <v>0.28739803022084376</v>
      </c>
      <c r="DG38" s="26">
        <f t="shared" si="49"/>
        <v>-0.1011616187003483</v>
      </c>
      <c r="DH38" s="26">
        <f t="shared" si="50"/>
        <v>1.6389516888846635E-2</v>
      </c>
      <c r="DI38" s="26">
        <f t="shared" si="51"/>
        <v>-7.2277039754179697E-5</v>
      </c>
      <c r="DJ38" s="26">
        <f t="shared" si="52"/>
        <v>8.931451717389528E-3</v>
      </c>
      <c r="DK38" s="26">
        <f t="shared" si="106"/>
        <v>0.94218570042442851</v>
      </c>
      <c r="DL38" s="26">
        <f t="shared" si="107"/>
        <v>0.92371526132040804</v>
      </c>
      <c r="DM38" s="26">
        <f t="shared" si="108"/>
        <v>7.3715261320408065E-2</v>
      </c>
      <c r="DN38" s="26">
        <f t="shared" si="109"/>
        <v>-0.93792226029418291</v>
      </c>
      <c r="DO38" s="26">
        <f t="shared" si="110"/>
        <v>0.92859421237884576</v>
      </c>
      <c r="DP38" s="26">
        <f t="shared" si="53"/>
        <v>0.85</v>
      </c>
      <c r="DQ38" s="26">
        <f t="shared" si="54"/>
        <v>0.28739803022084376</v>
      </c>
      <c r="DR38" s="26">
        <f t="shared" si="55"/>
        <v>-0.1011616187003483</v>
      </c>
      <c r="DS38" s="26">
        <f t="shared" si="56"/>
        <v>1.6389516888846635E-2</v>
      </c>
      <c r="DT38" s="26">
        <f t="shared" si="57"/>
        <v>-7.2277039754179697E-5</v>
      </c>
      <c r="DU38" s="26">
        <f t="shared" si="58"/>
        <v>8.931451717389528E-3</v>
      </c>
      <c r="DV38" s="26">
        <f t="shared" si="59"/>
        <v>0.94218570042442851</v>
      </c>
      <c r="DW38" s="26">
        <f t="shared" si="60"/>
        <v>0.92371526132040804</v>
      </c>
      <c r="DX38" s="26">
        <f t="shared" si="61"/>
        <v>7.3715261320408065E-2</v>
      </c>
      <c r="DY38" s="26">
        <f t="shared" si="62"/>
        <v>0.92859421237884576</v>
      </c>
      <c r="DZ38" s="26">
        <f t="shared" si="63"/>
        <v>0.26307328048266254</v>
      </c>
      <c r="EA38" s="26">
        <f t="shared" si="64"/>
        <v>-9.2599517366165882E-2</v>
      </c>
      <c r="EB38" s="26">
        <f t="shared" si="65"/>
        <v>1.3732577495659173E-2</v>
      </c>
      <c r="EC38" s="26">
        <f t="shared" si="66"/>
        <v>-4.6447797259245748E-5</v>
      </c>
      <c r="ED38" s="26">
        <f t="shared" si="67"/>
        <v>7.4153677842156585E-3</v>
      </c>
      <c r="EE38" s="26">
        <f t="shared" si="68"/>
        <v>0.95132584200453685</v>
      </c>
      <c r="EF38" s="26">
        <f t="shared" si="69"/>
        <v>0.92823393892784478</v>
      </c>
      <c r="EG38" s="26">
        <f t="shared" si="70"/>
        <v>-3.6027345100098085E-4</v>
      </c>
      <c r="EH38" s="26">
        <f t="shared" si="71"/>
        <v>-0.94250622952164131</v>
      </c>
      <c r="EI38" s="26">
        <f t="shared" si="72"/>
        <v>0.92821196190694821</v>
      </c>
      <c r="EM38">
        <f t="shared" si="21"/>
        <v>1097.2411665569518</v>
      </c>
      <c r="EW38">
        <f t="shared" si="111"/>
        <v>3.0495049163324248</v>
      </c>
      <c r="EX38">
        <f t="shared" si="73"/>
        <v>4.5503045712356527E-2</v>
      </c>
      <c r="EY38">
        <f t="shared" si="112"/>
        <v>1.0913351287978972</v>
      </c>
      <c r="EZ38">
        <f t="shared" si="113"/>
        <v>1.4966070920186578E-2</v>
      </c>
    </row>
    <row r="39" spans="3:159">
      <c r="C39" s="6">
        <f t="shared" si="74"/>
        <v>1071.1673590903463</v>
      </c>
      <c r="D39" s="6">
        <f>Sheet2!J39</f>
        <v>1224.7214616156011</v>
      </c>
      <c r="E39" s="6">
        <f t="shared" si="22"/>
        <v>1117.5488332638738</v>
      </c>
      <c r="F39" s="6">
        <f t="shared" si="23"/>
        <v>107.17262835172733</v>
      </c>
      <c r="G39" s="6">
        <f>Sheet3!D39</f>
        <v>366</v>
      </c>
      <c r="H39" s="6">
        <f>Sheet3!F39</f>
        <v>-657.78082789297571</v>
      </c>
      <c r="I39" s="6">
        <f t="shared" si="24"/>
        <v>0.89080509855374679</v>
      </c>
      <c r="J39" s="6">
        <f t="shared" si="25"/>
        <v>1104.4116109807924</v>
      </c>
      <c r="K39">
        <f t="shared" si="0"/>
        <v>1147.9444103529736</v>
      </c>
      <c r="M39">
        <f t="shared" si="1"/>
        <v>1147.9444103529736</v>
      </c>
      <c r="Q39">
        <f t="shared" si="26"/>
        <v>167.42243973439076</v>
      </c>
      <c r="S39">
        <f t="shared" si="27"/>
        <v>1.1591244205754752</v>
      </c>
      <c r="T39">
        <f t="shared" si="28"/>
        <v>1.5519563343272038E-2</v>
      </c>
      <c r="U39">
        <f t="shared" si="29"/>
        <v>5795.6221028773762</v>
      </c>
      <c r="V39">
        <f t="shared" si="75"/>
        <v>32542.418107656467</v>
      </c>
      <c r="W39">
        <f t="shared" si="30"/>
        <v>6407.8383863749332</v>
      </c>
      <c r="X39">
        <f t="shared" si="76"/>
        <v>0.87086600688749816</v>
      </c>
      <c r="Y39">
        <f t="shared" si="2"/>
        <v>54.006116207951074</v>
      </c>
      <c r="Z39">
        <f t="shared" si="114"/>
        <v>1.9843721822615314</v>
      </c>
      <c r="AA39">
        <f t="shared" si="77"/>
        <v>48.304122833004229</v>
      </c>
      <c r="AB39">
        <f t="shared" si="31"/>
        <v>55.990488390212604</v>
      </c>
      <c r="AC39">
        <f t="shared" si="3"/>
        <v>1.1591244205754752</v>
      </c>
      <c r="AD39">
        <f t="shared" si="32"/>
        <v>48.304122833004229</v>
      </c>
      <c r="AI39">
        <f t="shared" si="115"/>
        <v>0.60253916929469475</v>
      </c>
      <c r="AJ39">
        <f t="shared" si="116"/>
        <v>0.77632823611445345</v>
      </c>
      <c r="AK39">
        <f t="shared" si="33"/>
        <v>0.97968191269562199</v>
      </c>
      <c r="AL39">
        <f t="shared" si="4"/>
        <v>0</v>
      </c>
      <c r="AM39">
        <f t="shared" si="5"/>
        <v>0.97968191269562199</v>
      </c>
      <c r="AN39">
        <f t="shared" si="78"/>
        <v>0.97968191269562199</v>
      </c>
      <c r="AO39">
        <f t="shared" si="6"/>
        <v>0</v>
      </c>
      <c r="AP39">
        <f t="shared" si="7"/>
        <v>30</v>
      </c>
      <c r="AQ39">
        <f t="shared" si="79"/>
        <v>30</v>
      </c>
      <c r="AS39">
        <f t="shared" si="80"/>
        <v>1.7210560874857175</v>
      </c>
      <c r="AU39">
        <f t="shared" si="34"/>
        <v>0.9257740589808795</v>
      </c>
      <c r="AW39">
        <f t="shared" si="8"/>
        <v>4.3160621588331409</v>
      </c>
      <c r="AX39">
        <f t="shared" si="8"/>
        <v>0.84986397408631131</v>
      </c>
      <c r="AY39">
        <f t="shared" si="81"/>
        <v>5.1659261329194521</v>
      </c>
      <c r="AZ39">
        <f t="shared" si="35"/>
        <v>0.83548661900707</v>
      </c>
      <c r="BA39">
        <f t="shared" si="82"/>
        <v>0.16451338099293</v>
      </c>
      <c r="BB39">
        <f t="shared" si="9"/>
        <v>-16.686391936293095</v>
      </c>
      <c r="BC39">
        <f t="shared" si="83"/>
        <v>0.13</v>
      </c>
      <c r="BD39">
        <f t="shared" si="84"/>
        <v>9.4223058995286184</v>
      </c>
      <c r="BE39">
        <f t="shared" si="85"/>
        <v>1.855320438432978</v>
      </c>
      <c r="BF39">
        <f t="shared" si="10"/>
        <v>51.125306674943218</v>
      </c>
      <c r="BG39">
        <f t="shared" si="86"/>
        <v>4.5589661779508652E-3</v>
      </c>
      <c r="BH39">
        <f t="shared" si="87"/>
        <v>2.0334671708849279E-3</v>
      </c>
      <c r="BI39">
        <f t="shared" si="88"/>
        <v>0.95507354667483491</v>
      </c>
      <c r="BJ39">
        <f t="shared" si="89"/>
        <v>2.1291210273435032E-3</v>
      </c>
      <c r="BK39">
        <f t="shared" si="36"/>
        <v>3.5815983905428291E-2</v>
      </c>
      <c r="BL39">
        <f t="shared" si="37"/>
        <v>95.435190269583345</v>
      </c>
      <c r="BM39">
        <f t="shared" si="90"/>
        <v>3.7529116675155195E-4</v>
      </c>
      <c r="BN39">
        <f t="shared" si="91"/>
        <v>0.5290159182516595</v>
      </c>
      <c r="BO39">
        <f t="shared" si="92"/>
        <v>1.5134638441964148</v>
      </c>
      <c r="BP39">
        <f t="shared" si="93"/>
        <v>0.59121894885711845</v>
      </c>
      <c r="BQ39">
        <f t="shared" si="38"/>
        <v>5.2760301371897276E-5</v>
      </c>
      <c r="BR39">
        <f t="shared" si="94"/>
        <v>1.0849160554889066</v>
      </c>
      <c r="BS39">
        <f t="shared" si="95"/>
        <v>0.99718470838621232</v>
      </c>
      <c r="BT39">
        <f t="shared" si="96"/>
        <v>1.0879790337385675</v>
      </c>
      <c r="BU39">
        <f t="shared" si="39"/>
        <v>0.64323382070549928</v>
      </c>
      <c r="BV39">
        <f t="shared" si="40"/>
        <v>0.64323382070549928</v>
      </c>
      <c r="BW39">
        <f t="shared" si="41"/>
        <v>0.64323382070549928</v>
      </c>
      <c r="BX39">
        <f t="shared" si="11"/>
        <v>208.48359667515746</v>
      </c>
      <c r="BY39">
        <f t="shared" si="12"/>
        <v>2.7187187851112737</v>
      </c>
      <c r="BZ39">
        <f t="shared" si="13"/>
        <v>1592431.6661999524</v>
      </c>
      <c r="CA39">
        <f t="shared" si="14"/>
        <v>0.22084405107502861</v>
      </c>
      <c r="CB39">
        <f t="shared" si="15"/>
        <v>475903.64991760859</v>
      </c>
      <c r="CC39">
        <f t="shared" si="97"/>
        <v>1.6187778227438283E-4</v>
      </c>
      <c r="CD39">
        <f t="shared" si="98"/>
        <v>1.0601305539206217E-5</v>
      </c>
      <c r="CE39">
        <f t="shared" si="99"/>
        <v>-3.8519778596640668</v>
      </c>
      <c r="CF39">
        <f t="shared" si="100"/>
        <v>14.772466942032658</v>
      </c>
      <c r="CG39">
        <f t="shared" si="101"/>
        <v>4.5824100252787993E-3</v>
      </c>
      <c r="CH39">
        <f t="shared" si="16"/>
        <v>32.212142143890532</v>
      </c>
      <c r="CI39" s="20">
        <f t="shared" si="17"/>
        <v>87660152821.585999</v>
      </c>
      <c r="CJ39" s="33">
        <f t="shared" si="42"/>
        <v>0.23190737086763785</v>
      </c>
      <c r="CK39" s="33">
        <f t="shared" si="18"/>
        <v>46.381474173527572</v>
      </c>
      <c r="CL39">
        <f t="shared" si="102"/>
        <v>4400</v>
      </c>
      <c r="CM39" s="6">
        <f t="shared" si="19"/>
        <v>1117.5488332638738</v>
      </c>
      <c r="CN39" s="20"/>
      <c r="CO39" s="20"/>
      <c r="CP39" s="20"/>
      <c r="CQ39" s="20"/>
      <c r="CR39" s="20"/>
      <c r="CS39" s="20"/>
      <c r="CT39" s="20"/>
      <c r="CU39" s="25">
        <f t="shared" si="20"/>
        <v>1.7210560874857175</v>
      </c>
      <c r="CV39" s="26">
        <v>0.8</v>
      </c>
      <c r="CW39" s="26">
        <f t="shared" si="103"/>
        <v>0.31947103623953632</v>
      </c>
      <c r="CX39" s="26">
        <f t="shared" si="43"/>
        <v>-0.11245103917043209</v>
      </c>
      <c r="CY39" s="26">
        <f t="shared" si="104"/>
        <v>2.0251703415716978E-2</v>
      </c>
      <c r="CZ39" s="26">
        <f t="shared" si="105"/>
        <v>-1.2267014339907892E-4</v>
      </c>
      <c r="DA39" s="26">
        <f t="shared" si="44"/>
        <v>1.1182318799589745E-2</v>
      </c>
      <c r="DB39" s="26">
        <f t="shared" si="45"/>
        <v>0.92905576347550811</v>
      </c>
      <c r="DC39" s="26">
        <f t="shared" si="46"/>
        <v>0.91831233211846341</v>
      </c>
      <c r="DD39" s="26">
        <f t="shared" si="47"/>
        <v>0.11831233211846337</v>
      </c>
      <c r="DE39" s="26">
        <v>0.85</v>
      </c>
      <c r="DF39" s="26">
        <f t="shared" si="48"/>
        <v>0.30067862234309306</v>
      </c>
      <c r="DG39" s="26">
        <f t="shared" si="49"/>
        <v>-0.1058362721604067</v>
      </c>
      <c r="DH39" s="26">
        <f t="shared" si="50"/>
        <v>1.7939225171015739E-2</v>
      </c>
      <c r="DI39" s="26">
        <f t="shared" si="51"/>
        <v>-9.0592903570452986E-5</v>
      </c>
      <c r="DJ39" s="26">
        <f t="shared" si="52"/>
        <v>9.8279183287521242E-3</v>
      </c>
      <c r="DK39" s="26">
        <f t="shared" si="106"/>
        <v>0.93689514870545931</v>
      </c>
      <c r="DL39" s="26">
        <f t="shared" si="107"/>
        <v>0.92140127491826085</v>
      </c>
      <c r="DM39" s="26">
        <f t="shared" si="108"/>
        <v>7.1401274918260871E-2</v>
      </c>
      <c r="DN39" s="26">
        <f t="shared" si="109"/>
        <v>-0.93822114400405121</v>
      </c>
      <c r="DO39" s="26">
        <f t="shared" si="110"/>
        <v>0.92610282008092604</v>
      </c>
      <c r="DP39" s="26">
        <f t="shared" si="53"/>
        <v>0.85</v>
      </c>
      <c r="DQ39" s="26">
        <f t="shared" si="54"/>
        <v>0.30067862234309306</v>
      </c>
      <c r="DR39" s="26">
        <f t="shared" si="55"/>
        <v>-0.1058362721604067</v>
      </c>
      <c r="DS39" s="26">
        <f t="shared" si="56"/>
        <v>1.7939225171015739E-2</v>
      </c>
      <c r="DT39" s="26">
        <f t="shared" si="57"/>
        <v>-9.0592903570452986E-5</v>
      </c>
      <c r="DU39" s="26">
        <f t="shared" si="58"/>
        <v>9.8279183287521242E-3</v>
      </c>
      <c r="DV39" s="26">
        <f t="shared" si="59"/>
        <v>0.93689514870545931</v>
      </c>
      <c r="DW39" s="26">
        <f t="shared" si="60"/>
        <v>0.92140127491826085</v>
      </c>
      <c r="DX39" s="26">
        <f t="shared" si="61"/>
        <v>7.1401274918260871E-2</v>
      </c>
      <c r="DY39" s="26">
        <f t="shared" si="62"/>
        <v>0.92610282008092604</v>
      </c>
      <c r="DZ39" s="26">
        <f t="shared" si="63"/>
        <v>0.27597025238439066</v>
      </c>
      <c r="EA39" s="26">
        <f t="shared" si="64"/>
        <v>-9.7139139829511154E-2</v>
      </c>
      <c r="EB39" s="26">
        <f t="shared" si="65"/>
        <v>1.5112040860984317E-2</v>
      </c>
      <c r="EC39" s="26">
        <f t="shared" si="66"/>
        <v>-5.9005538001536525E-5</v>
      </c>
      <c r="ED39" s="26">
        <f t="shared" si="67"/>
        <v>8.1992140847579886E-3</v>
      </c>
      <c r="EE39" s="26">
        <f t="shared" si="68"/>
        <v>0.94656933461823234</v>
      </c>
      <c r="EF39" s="26">
        <f t="shared" si="69"/>
        <v>0.9257930311900765</v>
      </c>
      <c r="EG39" s="26">
        <f t="shared" si="70"/>
        <v>-3.0978889084953831E-4</v>
      </c>
      <c r="EH39" s="26">
        <f t="shared" si="71"/>
        <v>-0.9422918064383744</v>
      </c>
      <c r="EI39" s="26">
        <f t="shared" si="72"/>
        <v>0.9257740589808795</v>
      </c>
      <c r="EM39">
        <f t="shared" si="21"/>
        <v>1147.9444103529736</v>
      </c>
      <c r="EW39">
        <f t="shared" si="111"/>
        <v>3.1990046266335361</v>
      </c>
      <c r="EX39">
        <f t="shared" si="73"/>
        <v>4.7733798683234498E-2</v>
      </c>
      <c r="EY39">
        <f t="shared" si="112"/>
        <v>1.0975503227355863</v>
      </c>
      <c r="EZ39">
        <f t="shared" si="113"/>
        <v>1.5051303247818721E-2</v>
      </c>
    </row>
    <row r="40" spans="3:159">
      <c r="C40" s="6">
        <f t="shared" si="74"/>
        <v>1117.5488332638738</v>
      </c>
      <c r="D40" s="6">
        <f>Sheet2!J40</f>
        <v>1282.9205658185415</v>
      </c>
      <c r="E40" s="6">
        <f t="shared" si="22"/>
        <v>1165.3977113905426</v>
      </c>
      <c r="F40" s="6">
        <f t="shared" si="23"/>
        <v>117.52285442799894</v>
      </c>
      <c r="G40" s="6">
        <f>Sheet3!D40</f>
        <v>367</v>
      </c>
      <c r="H40" s="6">
        <f>Sheet3!F40</f>
        <v>-693.06314159120484</v>
      </c>
      <c r="I40" s="6">
        <f t="shared" si="24"/>
        <v>0.88499595518394969</v>
      </c>
      <c r="J40" s="6">
        <f t="shared" si="25"/>
        <v>1150.1257730970635</v>
      </c>
      <c r="K40">
        <f t="shared" si="0"/>
        <v>1200.2346995412076</v>
      </c>
      <c r="M40">
        <f t="shared" si="1"/>
        <v>1200.2346995412076</v>
      </c>
      <c r="Q40">
        <f t="shared" si="26"/>
        <v>176.51294540851018</v>
      </c>
      <c r="S40">
        <f t="shared" si="27"/>
        <v>1.1634573325156579</v>
      </c>
      <c r="T40">
        <f t="shared" si="28"/>
        <v>1.4804708142765716E-2</v>
      </c>
      <c r="U40">
        <f t="shared" si="29"/>
        <v>5817.286662578289</v>
      </c>
      <c r="V40">
        <f t="shared" si="75"/>
        <v>32664.064610377092</v>
      </c>
      <c r="W40">
        <f t="shared" si="30"/>
        <v>5439.7719774924899</v>
      </c>
      <c r="X40">
        <f t="shared" si="76"/>
        <v>0.86982709195331309</v>
      </c>
      <c r="Y40">
        <f t="shared" si="2"/>
        <v>54.006116207951074</v>
      </c>
      <c r="Z40">
        <f t="shared" si="114"/>
        <v>2.0896214485764251</v>
      </c>
      <c r="AA40">
        <f t="shared" si="77"/>
        <v>48.214692613811479</v>
      </c>
      <c r="AB40">
        <f t="shared" si="31"/>
        <v>56.095737656527497</v>
      </c>
      <c r="AC40">
        <f t="shared" si="3"/>
        <v>1.1634573325156579</v>
      </c>
      <c r="AD40">
        <f t="shared" si="32"/>
        <v>48.214692613811479</v>
      </c>
      <c r="AI40">
        <f t="shared" si="115"/>
        <v>0.59225496363036634</v>
      </c>
      <c r="AJ40">
        <f t="shared" si="116"/>
        <v>0.76895435856796779</v>
      </c>
      <c r="AK40">
        <f t="shared" si="33"/>
        <v>0.95852491064500589</v>
      </c>
      <c r="AL40">
        <f t="shared" si="4"/>
        <v>0</v>
      </c>
      <c r="AM40">
        <f t="shared" si="5"/>
        <v>0.95852491064500589</v>
      </c>
      <c r="AN40">
        <f t="shared" si="78"/>
        <v>0.95852491064500589</v>
      </c>
      <c r="AO40">
        <f t="shared" si="6"/>
        <v>0</v>
      </c>
      <c r="AP40">
        <f t="shared" si="7"/>
        <v>30</v>
      </c>
      <c r="AQ40">
        <f t="shared" si="79"/>
        <v>30</v>
      </c>
      <c r="AS40">
        <f t="shared" si="80"/>
        <v>1.7994523231502364</v>
      </c>
      <c r="AU40">
        <f t="shared" si="34"/>
        <v>0.92335919920638532</v>
      </c>
      <c r="AW40">
        <f t="shared" si="8"/>
        <v>4.3321959896200841</v>
      </c>
      <c r="AX40">
        <f t="shared" si="8"/>
        <v>0.72147047914710272</v>
      </c>
      <c r="AY40">
        <f t="shared" si="81"/>
        <v>5.0536664687671866</v>
      </c>
      <c r="AZ40">
        <f t="shared" si="35"/>
        <v>0.85723820841641318</v>
      </c>
      <c r="BA40">
        <f t="shared" si="82"/>
        <v>0.14276179158358682</v>
      </c>
      <c r="BB40">
        <f t="shared" si="9"/>
        <v>-15.923013094976318</v>
      </c>
      <c r="BC40">
        <f t="shared" si="83"/>
        <v>0.13</v>
      </c>
      <c r="BD40">
        <f t="shared" si="84"/>
        <v>9.4531468740516438</v>
      </c>
      <c r="BE40">
        <f t="shared" si="85"/>
        <v>1.5742977513046628</v>
      </c>
      <c r="BF40">
        <f t="shared" si="10"/>
        <v>51.077958071006051</v>
      </c>
      <c r="BG40">
        <f t="shared" si="86"/>
        <v>4.4625786541241238E-3</v>
      </c>
      <c r="BH40">
        <f t="shared" si="87"/>
        <v>2.0309116669297721E-3</v>
      </c>
      <c r="BI40">
        <f t="shared" si="88"/>
        <v>0.95600775553282058</v>
      </c>
      <c r="BJ40">
        <f t="shared" si="89"/>
        <v>2.1243673549466817E-3</v>
      </c>
      <c r="BK40">
        <f t="shared" si="36"/>
        <v>3.585298851860215E-2</v>
      </c>
      <c r="BL40">
        <f t="shared" si="37"/>
        <v>86.754140995458258</v>
      </c>
      <c r="BM40">
        <f t="shared" si="90"/>
        <v>4.1327120650620151E-4</v>
      </c>
      <c r="BN40">
        <f t="shared" si="91"/>
        <v>0.59352760152384576</v>
      </c>
      <c r="BO40">
        <f t="shared" si="92"/>
        <v>1.5767621398920888</v>
      </c>
      <c r="BP40">
        <f t="shared" si="93"/>
        <v>0.61353221087225007</v>
      </c>
      <c r="BQ40">
        <f t="shared" si="38"/>
        <v>4.4494851592977198E-5</v>
      </c>
      <c r="BR40">
        <f t="shared" si="94"/>
        <v>1.0854923256575317</v>
      </c>
      <c r="BS40">
        <f t="shared" si="95"/>
        <v>0.9976251951387356</v>
      </c>
      <c r="BT40">
        <f t="shared" si="96"/>
        <v>1.088076294531211</v>
      </c>
      <c r="BU40">
        <f t="shared" si="39"/>
        <v>0.66756985458141949</v>
      </c>
      <c r="BV40">
        <f t="shared" si="40"/>
        <v>0.66756985458141949</v>
      </c>
      <c r="BW40">
        <f t="shared" si="41"/>
        <v>0.66756985458141949</v>
      </c>
      <c r="BX40">
        <f t="shared" si="11"/>
        <v>208.87549798231919</v>
      </c>
      <c r="BY40">
        <f t="shared" si="12"/>
        <v>2.4195734232842225</v>
      </c>
      <c r="BZ40">
        <f t="shared" si="13"/>
        <v>1593131.0311868244</v>
      </c>
      <c r="CA40">
        <f t="shared" si="14"/>
        <v>0.24140746181513495</v>
      </c>
      <c r="CB40">
        <f t="shared" si="15"/>
        <v>435556.74405312975</v>
      </c>
      <c r="CC40">
        <f t="shared" si="97"/>
        <v>1.6187778227438283E-4</v>
      </c>
      <c r="CD40">
        <f t="shared" si="98"/>
        <v>1.1583335739566876E-5</v>
      </c>
      <c r="CE40">
        <f t="shared" si="99"/>
        <v>-3.8402236849475448</v>
      </c>
      <c r="CF40">
        <f t="shared" si="100"/>
        <v>14.741494702968996</v>
      </c>
      <c r="CG40">
        <f t="shared" si="101"/>
        <v>4.6016857633525273E-3</v>
      </c>
      <c r="CH40">
        <f t="shared" si="16"/>
        <v>33.301536122190804</v>
      </c>
      <c r="CI40" s="20">
        <f t="shared" si="17"/>
        <v>85224008843.564438</v>
      </c>
      <c r="CJ40" s="33">
        <f t="shared" si="42"/>
        <v>0.23924439063334388</v>
      </c>
      <c r="CK40" s="33">
        <f t="shared" si="18"/>
        <v>47.848878126668772</v>
      </c>
      <c r="CL40">
        <f t="shared" si="102"/>
        <v>4600</v>
      </c>
      <c r="CM40" s="6">
        <f t="shared" si="19"/>
        <v>1165.3977113905426</v>
      </c>
      <c r="CN40" s="20"/>
      <c r="CO40" s="20"/>
      <c r="CP40" s="20"/>
      <c r="CQ40" s="20"/>
      <c r="CR40" s="20"/>
      <c r="CS40" s="20"/>
      <c r="CT40" s="20"/>
      <c r="CU40" s="25">
        <f t="shared" si="20"/>
        <v>1.7994523231502364</v>
      </c>
      <c r="CV40" s="26">
        <v>0.8</v>
      </c>
      <c r="CW40" s="26">
        <f t="shared" si="103"/>
        <v>0.33402333748476265</v>
      </c>
      <c r="CX40" s="26">
        <f t="shared" si="43"/>
        <v>-0.11757332323289058</v>
      </c>
      <c r="CY40" s="26">
        <f t="shared" si="104"/>
        <v>2.213870431425639E-2</v>
      </c>
      <c r="CZ40" s="26">
        <f t="shared" si="105"/>
        <v>-1.5327293586651309E-4</v>
      </c>
      <c r="DA40" s="26">
        <f t="shared" si="44"/>
        <v>1.230232990819507E-2</v>
      </c>
      <c r="DB40" s="26">
        <f t="shared" si="45"/>
        <v>0.92270738902856153</v>
      </c>
      <c r="DC40" s="26">
        <f t="shared" si="46"/>
        <v>0.91607010472579098</v>
      </c>
      <c r="DD40" s="26">
        <f t="shared" si="47"/>
        <v>0.11607010472579093</v>
      </c>
      <c r="DE40" s="26">
        <v>0.85</v>
      </c>
      <c r="DF40" s="26">
        <f t="shared" si="48"/>
        <v>0.31437490586801198</v>
      </c>
      <c r="DG40" s="26">
        <f t="shared" si="49"/>
        <v>-0.11065724539566174</v>
      </c>
      <c r="DH40" s="26">
        <f t="shared" si="50"/>
        <v>1.961075537871847E-2</v>
      </c>
      <c r="DI40" s="26">
        <f t="shared" si="51"/>
        <v>-1.1319331594601781E-4</v>
      </c>
      <c r="DJ40" s="26">
        <f t="shared" si="52"/>
        <v>1.0804918335749527E-2</v>
      </c>
      <c r="DK40" s="26">
        <f t="shared" si="106"/>
        <v>0.93122200618014006</v>
      </c>
      <c r="DL40" s="26">
        <f t="shared" si="107"/>
        <v>0.91912848102823197</v>
      </c>
      <c r="DM40" s="26">
        <f t="shared" si="108"/>
        <v>6.9128481028231992E-2</v>
      </c>
      <c r="DN40" s="26">
        <f t="shared" si="109"/>
        <v>-0.93883247395118008</v>
      </c>
      <c r="DO40" s="26">
        <f t="shared" si="110"/>
        <v>0.92363239230242766</v>
      </c>
      <c r="DP40" s="26">
        <f t="shared" si="53"/>
        <v>0.85</v>
      </c>
      <c r="DQ40" s="26">
        <f t="shared" si="54"/>
        <v>0.31437490586801198</v>
      </c>
      <c r="DR40" s="26">
        <f t="shared" si="55"/>
        <v>-0.11065724539566174</v>
      </c>
      <c r="DS40" s="26">
        <f t="shared" si="56"/>
        <v>1.961075537871847E-2</v>
      </c>
      <c r="DT40" s="26">
        <f t="shared" si="57"/>
        <v>-1.1319331594601781E-4</v>
      </c>
      <c r="DU40" s="26">
        <f t="shared" si="58"/>
        <v>1.0804918335749527E-2</v>
      </c>
      <c r="DV40" s="26">
        <f t="shared" si="59"/>
        <v>0.93122200618014006</v>
      </c>
      <c r="DW40" s="26">
        <f t="shared" si="60"/>
        <v>0.91912848102823197</v>
      </c>
      <c r="DX40" s="26">
        <f t="shared" si="61"/>
        <v>6.9128481028231992E-2</v>
      </c>
      <c r="DY40" s="26">
        <f t="shared" si="62"/>
        <v>0.92363239230242766</v>
      </c>
      <c r="DZ40" s="26">
        <f t="shared" si="63"/>
        <v>0.28931279610244975</v>
      </c>
      <c r="EA40" s="26">
        <f t="shared" si="64"/>
        <v>-0.10183559971499415</v>
      </c>
      <c r="EB40" s="26">
        <f t="shared" si="65"/>
        <v>1.6608632016585446E-2</v>
      </c>
      <c r="EC40" s="26">
        <f t="shared" si="66"/>
        <v>-7.4717035755921386E-5</v>
      </c>
      <c r="ED40" s="26">
        <f t="shared" si="67"/>
        <v>9.0576593521204292E-3</v>
      </c>
      <c r="EE40" s="26">
        <f t="shared" si="68"/>
        <v>0.94143585338329661</v>
      </c>
      <c r="EF40" s="26">
        <f t="shared" si="69"/>
        <v>0.92337495459916596</v>
      </c>
      <c r="EG40" s="26">
        <f t="shared" si="70"/>
        <v>-2.5743770326169813E-4</v>
      </c>
      <c r="EH40" s="26">
        <f t="shared" si="71"/>
        <v>-0.94232873008535967</v>
      </c>
      <c r="EI40" s="26">
        <f t="shared" si="72"/>
        <v>0.92335919920638532</v>
      </c>
      <c r="EM40">
        <f t="shared" si="21"/>
        <v>1200.2346995412076</v>
      </c>
      <c r="EW40">
        <f t="shared" si="111"/>
        <v>3.3536693367475796</v>
      </c>
      <c r="EX40">
        <f t="shared" si="73"/>
        <v>5.0041620958488214E-2</v>
      </c>
      <c r="EY40">
        <f t="shared" si="112"/>
        <v>1.1041154395766157</v>
      </c>
      <c r="EZ40">
        <f t="shared" si="113"/>
        <v>1.5141334258137599E-2</v>
      </c>
    </row>
    <row r="41" spans="3:159">
      <c r="C41" s="6">
        <f t="shared" si="74"/>
        <v>1165.3977113905426</v>
      </c>
      <c r="D41" s="6">
        <f>Sheet2!J41</f>
        <v>1343.0592876651699</v>
      </c>
      <c r="E41" s="6">
        <f t="shared" si="22"/>
        <v>1214.8974433758137</v>
      </c>
      <c r="F41" s="6">
        <f t="shared" si="23"/>
        <v>128.16184428935617</v>
      </c>
      <c r="G41" s="6">
        <f>Sheet3!D41</f>
        <v>368</v>
      </c>
      <c r="H41" s="6">
        <f>Sheet3!F41</f>
        <v>-728.71980124522725</v>
      </c>
      <c r="I41" s="6">
        <f t="shared" si="24"/>
        <v>0.87879953185865345</v>
      </c>
      <c r="J41" s="6">
        <f t="shared" si="25"/>
        <v>1197.2218814727757</v>
      </c>
      <c r="K41">
        <f t="shared" si="0"/>
        <v>1254.2284995278562</v>
      </c>
      <c r="M41">
        <f t="shared" si="1"/>
        <v>1254.2284995278562</v>
      </c>
      <c r="Q41">
        <f t="shared" si="26"/>
        <v>185.97763021481856</v>
      </c>
      <c r="S41">
        <f t="shared" si="27"/>
        <v>1.1679685937455002</v>
      </c>
      <c r="T41">
        <f t="shared" si="28"/>
        <v>1.4130772684956485E-2</v>
      </c>
      <c r="U41">
        <f t="shared" si="29"/>
        <v>5839.8429687275011</v>
      </c>
      <c r="V41">
        <f t="shared" si="75"/>
        <v>32790.718269404919</v>
      </c>
      <c r="W41">
        <f t="shared" si="30"/>
        <v>4523.4277709331263</v>
      </c>
      <c r="X41">
        <f t="shared" si="76"/>
        <v>0.86874541368973501</v>
      </c>
      <c r="Y41">
        <f t="shared" si="2"/>
        <v>54.006116207951074</v>
      </c>
      <c r="Z41">
        <f t="shared" si="114"/>
        <v>2.1989297729859039</v>
      </c>
      <c r="AA41">
        <f t="shared" si="77"/>
        <v>48.122052495175254</v>
      </c>
      <c r="AB41">
        <f t="shared" si="31"/>
        <v>56.20504598093698</v>
      </c>
      <c r="AC41">
        <f t="shared" si="3"/>
        <v>1.1679685937455002</v>
      </c>
      <c r="AD41">
        <f t="shared" si="32"/>
        <v>48.122052495175254</v>
      </c>
      <c r="AI41">
        <f t="shared" si="115"/>
        <v>0.58207797019606744</v>
      </c>
      <c r="AJ41">
        <f t="shared" si="116"/>
        <v>0.76156328262062623</v>
      </c>
      <c r="AK41">
        <f t="shared" si="33"/>
        <v>0.93770465160138716</v>
      </c>
      <c r="AL41">
        <f t="shared" si="4"/>
        <v>0</v>
      </c>
      <c r="AM41">
        <f t="shared" si="5"/>
        <v>0.93770465160138716</v>
      </c>
      <c r="AN41">
        <f t="shared" si="78"/>
        <v>0.93770465160138716</v>
      </c>
      <c r="AO41">
        <f t="shared" si="6"/>
        <v>0</v>
      </c>
      <c r="AP41">
        <f t="shared" si="7"/>
        <v>30</v>
      </c>
      <c r="AQ41">
        <f t="shared" si="79"/>
        <v>30</v>
      </c>
      <c r="AS41">
        <f t="shared" si="80"/>
        <v>1.8804025480177755</v>
      </c>
      <c r="AU41">
        <f t="shared" si="34"/>
        <v>0.92097369683133401</v>
      </c>
      <c r="AW41">
        <f t="shared" si="8"/>
        <v>4.3489939135850255</v>
      </c>
      <c r="AX41">
        <f t="shared" si="8"/>
        <v>0.59993683830600208</v>
      </c>
      <c r="AY41">
        <f t="shared" si="81"/>
        <v>4.9489307518910275</v>
      </c>
      <c r="AZ41">
        <f t="shared" si="35"/>
        <v>0.87877445282968225</v>
      </c>
      <c r="BA41">
        <f t="shared" si="82"/>
        <v>0.12122554717031775</v>
      </c>
      <c r="BB41">
        <f t="shared" si="9"/>
        <v>-15.225920631598248</v>
      </c>
      <c r="BC41">
        <f t="shared" si="83"/>
        <v>0.13</v>
      </c>
      <c r="BD41">
        <f t="shared" si="84"/>
        <v>9.4852393546493357</v>
      </c>
      <c r="BE41">
        <f t="shared" si="85"/>
        <v>1.3084737808504023</v>
      </c>
      <c r="BF41">
        <f t="shared" si="10"/>
        <v>51.028863666501181</v>
      </c>
      <c r="BG41">
        <f t="shared" si="86"/>
        <v>4.3677459032955045E-3</v>
      </c>
      <c r="BH41">
        <f t="shared" si="87"/>
        <v>2.0283865526208021E-3</v>
      </c>
      <c r="BI41">
        <f t="shared" si="88"/>
        <v>0.95692757670617035</v>
      </c>
      <c r="BJ41">
        <f t="shared" si="89"/>
        <v>2.1196865907059429E-3</v>
      </c>
      <c r="BK41">
        <f t="shared" si="36"/>
        <v>3.5895440264293955E-2</v>
      </c>
      <c r="BL41">
        <f t="shared" si="37"/>
        <v>77.926921545679647</v>
      </c>
      <c r="BM41">
        <f t="shared" si="90"/>
        <v>4.6062951740307822E-4</v>
      </c>
      <c r="BN41">
        <f t="shared" si="91"/>
        <v>0.6769171347140972</v>
      </c>
      <c r="BO41">
        <f t="shared" si="92"/>
        <v>1.658609021222031</v>
      </c>
      <c r="BP41">
        <f t="shared" si="93"/>
        <v>0.6388453560667392</v>
      </c>
      <c r="BQ41">
        <f t="shared" si="38"/>
        <v>3.6756724486360347E-5</v>
      </c>
      <c r="BR41">
        <f t="shared" si="94"/>
        <v>1.0860321195639044</v>
      </c>
      <c r="BS41">
        <f t="shared" si="95"/>
        <v>0.99803776736860816</v>
      </c>
      <c r="BT41">
        <f t="shared" si="96"/>
        <v>1.0881673570603436</v>
      </c>
      <c r="BU41">
        <f t="shared" si="39"/>
        <v>0.69517066268141781</v>
      </c>
      <c r="BV41">
        <f t="shared" si="40"/>
        <v>0.69517066268141781</v>
      </c>
      <c r="BW41">
        <f t="shared" si="41"/>
        <v>0.69517066268141781</v>
      </c>
      <c r="BX41">
        <f t="shared" si="11"/>
        <v>209.28251341073627</v>
      </c>
      <c r="BY41">
        <f t="shared" si="12"/>
        <v>2.10807691332686</v>
      </c>
      <c r="BZ41">
        <f t="shared" si="13"/>
        <v>1593851.228548984</v>
      </c>
      <c r="CA41">
        <f t="shared" si="14"/>
        <v>0.26709857125839281</v>
      </c>
      <c r="CB41">
        <f t="shared" si="15"/>
        <v>393840.2986905814</v>
      </c>
      <c r="CC41">
        <f t="shared" si="97"/>
        <v>1.6187778227438283E-4</v>
      </c>
      <c r="CD41">
        <f t="shared" si="98"/>
        <v>1.2810268570214892E-5</v>
      </c>
      <c r="CE41">
        <f t="shared" si="99"/>
        <v>-3.8261064233411326</v>
      </c>
      <c r="CF41">
        <f t="shared" si="100"/>
        <v>14.70376589498167</v>
      </c>
      <c r="CG41">
        <f t="shared" si="101"/>
        <v>4.6253312516002345E-3</v>
      </c>
      <c r="CH41">
        <f t="shared" si="16"/>
        <v>34.524158026311717</v>
      </c>
      <c r="CI41" s="20">
        <f t="shared" si="17"/>
        <v>82703060598.578247</v>
      </c>
      <c r="CJ41" s="33">
        <f t="shared" si="42"/>
        <v>0.2474986599263555</v>
      </c>
      <c r="CK41" s="33">
        <f t="shared" si="18"/>
        <v>49.499731985271097</v>
      </c>
      <c r="CL41">
        <f t="shared" si="102"/>
        <v>4800</v>
      </c>
      <c r="CM41" s="6">
        <f t="shared" si="19"/>
        <v>1214.8974433758137</v>
      </c>
      <c r="CN41" s="20"/>
      <c r="CO41" s="20"/>
      <c r="CP41" s="20"/>
      <c r="CQ41" s="20"/>
      <c r="CR41" s="20"/>
      <c r="CS41" s="20"/>
      <c r="CT41" s="20"/>
      <c r="CU41" s="25">
        <f t="shared" si="20"/>
        <v>1.8804025480177755</v>
      </c>
      <c r="CV41" s="26">
        <v>0.8</v>
      </c>
      <c r="CW41" s="26">
        <f t="shared" si="103"/>
        <v>0.34904972297579961</v>
      </c>
      <c r="CX41" s="26">
        <f t="shared" si="43"/>
        <v>-0.1228624808458382</v>
      </c>
      <c r="CY41" s="26">
        <f t="shared" si="104"/>
        <v>2.4175372415758165E-2</v>
      </c>
      <c r="CZ41" s="26">
        <f t="shared" si="105"/>
        <v>-1.909932017139797E-4</v>
      </c>
      <c r="DA41" s="26">
        <f t="shared" si="44"/>
        <v>1.3526108756675391E-2</v>
      </c>
      <c r="DB41" s="26">
        <f t="shared" si="45"/>
        <v>0.91590416213864312</v>
      </c>
      <c r="DC41" s="26">
        <f t="shared" si="46"/>
        <v>0.91389250407941292</v>
      </c>
      <c r="DD41" s="26">
        <f t="shared" si="47"/>
        <v>0.11389250407941287</v>
      </c>
      <c r="DE41" s="26">
        <v>0.85</v>
      </c>
      <c r="DF41" s="26">
        <f t="shared" si="48"/>
        <v>0.32851738633016436</v>
      </c>
      <c r="DG41" s="26">
        <f t="shared" si="49"/>
        <v>-0.11563527609020066</v>
      </c>
      <c r="DH41" s="26">
        <f t="shared" si="50"/>
        <v>2.1414862762747719E-2</v>
      </c>
      <c r="DI41" s="26">
        <f t="shared" si="51"/>
        <v>-1.4105004058890299E-4</v>
      </c>
      <c r="DJ41" s="26">
        <f t="shared" si="52"/>
        <v>1.1871127316351855E-2</v>
      </c>
      <c r="DK41" s="26">
        <f t="shared" si="106"/>
        <v>0.92513744037284718</v>
      </c>
      <c r="DL41" s="26">
        <f t="shared" si="107"/>
        <v>0.91690306105292596</v>
      </c>
      <c r="DM41" s="26">
        <f t="shared" si="108"/>
        <v>6.6903061052925983E-2</v>
      </c>
      <c r="DN41" s="26">
        <f t="shared" si="109"/>
        <v>-0.93978886052973898</v>
      </c>
      <c r="DO41" s="26">
        <f t="shared" si="110"/>
        <v>0.92118945952946718</v>
      </c>
      <c r="DP41" s="26">
        <f t="shared" si="53"/>
        <v>0.85</v>
      </c>
      <c r="DQ41" s="26">
        <f t="shared" si="54"/>
        <v>0.32851738633016436</v>
      </c>
      <c r="DR41" s="26">
        <f t="shared" si="55"/>
        <v>-0.11563527609020066</v>
      </c>
      <c r="DS41" s="26">
        <f t="shared" si="56"/>
        <v>2.1414862762747719E-2</v>
      </c>
      <c r="DT41" s="26">
        <f t="shared" si="57"/>
        <v>-1.4105004058890299E-4</v>
      </c>
      <c r="DU41" s="26">
        <f t="shared" si="58"/>
        <v>1.1871127316351855E-2</v>
      </c>
      <c r="DV41" s="26">
        <f t="shared" si="59"/>
        <v>0.92513744037284718</v>
      </c>
      <c r="DW41" s="26">
        <f t="shared" si="60"/>
        <v>0.91690306105292596</v>
      </c>
      <c r="DX41" s="26">
        <f t="shared" si="61"/>
        <v>6.6903061052925983E-2</v>
      </c>
      <c r="DY41" s="26">
        <f t="shared" si="62"/>
        <v>0.92118945952946718</v>
      </c>
      <c r="DZ41" s="26">
        <f t="shared" si="63"/>
        <v>0.3031295847905946</v>
      </c>
      <c r="EA41" s="26">
        <f t="shared" si="64"/>
        <v>-0.10669898972451977</v>
      </c>
      <c r="EB41" s="26">
        <f t="shared" si="65"/>
        <v>1.8232878038957703E-2</v>
      </c>
      <c r="EC41" s="26">
        <f t="shared" si="66"/>
        <v>-9.4345902653007643E-5</v>
      </c>
      <c r="ED41" s="26">
        <f t="shared" si="67"/>
        <v>9.9988006169501424E-3</v>
      </c>
      <c r="EE41" s="26">
        <f t="shared" si="68"/>
        <v>0.93589599973565474</v>
      </c>
      <c r="EF41" s="26">
        <f t="shared" si="69"/>
        <v>0.92098607171664892</v>
      </c>
      <c r="EG41" s="26">
        <f t="shared" si="70"/>
        <v>-2.0338781281825646E-4</v>
      </c>
      <c r="EH41" s="26">
        <f t="shared" si="71"/>
        <v>-0.94264585388469069</v>
      </c>
      <c r="EI41" s="26">
        <f t="shared" si="72"/>
        <v>0.92097369683133401</v>
      </c>
      <c r="EM41">
        <f t="shared" si="21"/>
        <v>1254.2284995278562</v>
      </c>
      <c r="EW41">
        <f t="shared" si="111"/>
        <v>3.5138314214531032</v>
      </c>
      <c r="EX41">
        <f t="shared" si="73"/>
        <v>5.243147205291003E-2</v>
      </c>
      <c r="EY41">
        <f t="shared" si="112"/>
        <v>1.1110575752877205</v>
      </c>
      <c r="EZ41">
        <f t="shared" si="113"/>
        <v>1.523653553284081E-2</v>
      </c>
    </row>
    <row r="42" spans="3:159">
      <c r="C42" s="6">
        <f t="shared" si="74"/>
        <v>1214.8974433758137</v>
      </c>
      <c r="D42" s="6">
        <f>Sheet2!J42</f>
        <v>1405.2392595836868</v>
      </c>
      <c r="E42" s="6">
        <f t="shared" si="22"/>
        <v>1266.2952456016965</v>
      </c>
      <c r="F42" s="6">
        <f t="shared" si="23"/>
        <v>138.94401398199034</v>
      </c>
      <c r="G42" s="6">
        <f>Sheet3!D42</f>
        <v>369</v>
      </c>
      <c r="H42" s="6">
        <f>Sheet3!F42</f>
        <v>-764.75555116519172</v>
      </c>
      <c r="I42" s="6">
        <f t="shared" si="24"/>
        <v>0.87209547099214024</v>
      </c>
      <c r="J42" s="6">
        <f t="shared" si="25"/>
        <v>1245.91723739279</v>
      </c>
      <c r="K42">
        <f t="shared" si="0"/>
        <v>1310.0683514797502</v>
      </c>
      <c r="M42">
        <f t="shared" si="1"/>
        <v>1310.0683514797502</v>
      </c>
      <c r="Q42">
        <f t="shared" si="26"/>
        <v>195.84637298695381</v>
      </c>
      <c r="S42">
        <f t="shared" si="27"/>
        <v>1.172672445756034</v>
      </c>
      <c r="T42">
        <f t="shared" si="28"/>
        <v>1.3493957810126824E-2</v>
      </c>
      <c r="U42">
        <f t="shared" si="29"/>
        <v>5863.36222878017</v>
      </c>
      <c r="V42">
        <f t="shared" si="75"/>
        <v>32922.778914600654</v>
      </c>
      <c r="W42">
        <f t="shared" si="30"/>
        <v>3653.733790896948</v>
      </c>
      <c r="X42">
        <f t="shared" si="76"/>
        <v>0.86761755737291957</v>
      </c>
      <c r="Y42">
        <f t="shared" si="2"/>
        <v>54.006116207951074</v>
      </c>
      <c r="Z42">
        <f t="shared" si="114"/>
        <v>2.312607821335011</v>
      </c>
      <c r="AA42">
        <f t="shared" si="77"/>
        <v>48.02596345902613</v>
      </c>
      <c r="AB42">
        <f t="shared" si="31"/>
        <v>56.318724029286095</v>
      </c>
      <c r="AC42">
        <f t="shared" si="3"/>
        <v>1.172672445756034</v>
      </c>
      <c r="AD42">
        <f t="shared" si="32"/>
        <v>48.02596345902613</v>
      </c>
      <c r="AI42">
        <f t="shared" si="115"/>
        <v>0.5719960859206199</v>
      </c>
      <c r="AJ42">
        <f t="shared" si="116"/>
        <v>0.75414762815428205</v>
      </c>
      <c r="AK42">
        <f t="shared" si="33"/>
        <v>0.91719460951805454</v>
      </c>
      <c r="AL42">
        <f t="shared" si="4"/>
        <v>0</v>
      </c>
      <c r="AM42">
        <f t="shared" si="5"/>
        <v>0.91719460951805454</v>
      </c>
      <c r="AN42">
        <f t="shared" si="78"/>
        <v>0.91719460951805454</v>
      </c>
      <c r="AO42">
        <f t="shared" si="6"/>
        <v>0</v>
      </c>
      <c r="AP42">
        <f t="shared" si="7"/>
        <v>30</v>
      </c>
      <c r="AQ42">
        <f t="shared" si="79"/>
        <v>30</v>
      </c>
      <c r="AS42">
        <f t="shared" si="80"/>
        <v>1.9641204669861321</v>
      </c>
      <c r="AU42">
        <f t="shared" si="34"/>
        <v>0.91862435373363915</v>
      </c>
      <c r="AW42">
        <f t="shared" si="8"/>
        <v>4.3665089596862341</v>
      </c>
      <c r="AX42">
        <f t="shared" si="8"/>
        <v>0.4845903614528887</v>
      </c>
      <c r="AY42">
        <f t="shared" si="81"/>
        <v>4.8510993211391229</v>
      </c>
      <c r="AZ42">
        <f t="shared" si="35"/>
        <v>0.90010710369477687</v>
      </c>
      <c r="BA42">
        <f t="shared" si="82"/>
        <v>9.9892896305223133E-2</v>
      </c>
      <c r="BB42">
        <f t="shared" si="9"/>
        <v>-14.587967740514468</v>
      </c>
      <c r="BC42">
        <f t="shared" si="83"/>
        <v>0.13</v>
      </c>
      <c r="BD42">
        <f t="shared" si="84"/>
        <v>9.5186823951555528</v>
      </c>
      <c r="BE42">
        <f t="shared" si="85"/>
        <v>1.0563729022452599</v>
      </c>
      <c r="BF42">
        <f t="shared" si="10"/>
        <v>50.977891563016485</v>
      </c>
      <c r="BG42">
        <f t="shared" si="86"/>
        <v>4.2743472585738927E-3</v>
      </c>
      <c r="BH42">
        <f t="shared" si="87"/>
        <v>2.025889098097406E-3</v>
      </c>
      <c r="BI42">
        <f t="shared" si="88"/>
        <v>0.95783414723350901</v>
      </c>
      <c r="BJ42">
        <f t="shared" si="89"/>
        <v>2.115072952816243E-3</v>
      </c>
      <c r="BK42">
        <f t="shared" si="36"/>
        <v>3.59435960821348E-2</v>
      </c>
      <c r="BL42">
        <f t="shared" si="37"/>
        <v>68.834874144210772</v>
      </c>
      <c r="BM42">
        <f t="shared" si="90"/>
        <v>5.2217130530132262E-4</v>
      </c>
      <c r="BN42">
        <f t="shared" si="91"/>
        <v>0.79017021106615049</v>
      </c>
      <c r="BO42">
        <f t="shared" si="92"/>
        <v>1.7698082694861981</v>
      </c>
      <c r="BP42">
        <f t="shared" si="93"/>
        <v>0.66818576082369985</v>
      </c>
      <c r="BQ42">
        <f t="shared" si="38"/>
        <v>2.9495147830745798E-5</v>
      </c>
      <c r="BR42">
        <f t="shared" si="94"/>
        <v>1.0865389245148218</v>
      </c>
      <c r="BS42">
        <f t="shared" si="95"/>
        <v>0.99842509668443125</v>
      </c>
      <c r="BT42">
        <f t="shared" si="96"/>
        <v>1.0882528174852564</v>
      </c>
      <c r="BU42">
        <f t="shared" si="39"/>
        <v>0.727155036819921</v>
      </c>
      <c r="BV42">
        <f t="shared" si="40"/>
        <v>0.727155036819921</v>
      </c>
      <c r="BW42">
        <f t="shared" si="41"/>
        <v>0.727155036819921</v>
      </c>
      <c r="BX42">
        <f t="shared" si="11"/>
        <v>209.70579974140128</v>
      </c>
      <c r="BY42">
        <f t="shared" si="12"/>
        <v>1.7832405833806371</v>
      </c>
      <c r="BZ42">
        <f t="shared" si="13"/>
        <v>1594593.5258024037</v>
      </c>
      <c r="CA42">
        <f t="shared" si="14"/>
        <v>0.30039642499423602</v>
      </c>
      <c r="CB42">
        <f t="shared" si="15"/>
        <v>350347.62049840658</v>
      </c>
      <c r="CC42">
        <f t="shared" si="97"/>
        <v>1.6187778227438283E-4</v>
      </c>
      <c r="CD42">
        <f t="shared" si="98"/>
        <v>1.4400554491629396E-5</v>
      </c>
      <c r="CE42">
        <f t="shared" si="99"/>
        <v>-3.8086569671670962</v>
      </c>
      <c r="CF42">
        <f t="shared" si="100"/>
        <v>14.656367524693874</v>
      </c>
      <c r="CG42">
        <f t="shared" si="101"/>
        <v>4.65529606527072E-3</v>
      </c>
      <c r="CH42">
        <f t="shared" si="16"/>
        <v>35.926361443626604</v>
      </c>
      <c r="CI42" s="20">
        <f t="shared" si="17"/>
        <v>80064563067.336868</v>
      </c>
      <c r="CJ42" s="33">
        <f t="shared" si="42"/>
        <v>0.25698901112941386</v>
      </c>
      <c r="CK42" s="33">
        <f t="shared" si="18"/>
        <v>51.397802225882771</v>
      </c>
      <c r="CL42">
        <f t="shared" si="102"/>
        <v>5000</v>
      </c>
      <c r="CM42" s="6">
        <f t="shared" si="19"/>
        <v>1266.2952456016965</v>
      </c>
      <c r="CN42" s="20"/>
      <c r="CO42" s="20"/>
      <c r="CP42" s="20"/>
      <c r="CQ42" s="20"/>
      <c r="CR42" s="20"/>
      <c r="CS42" s="20"/>
      <c r="CT42" s="20"/>
      <c r="CU42" s="25">
        <f t="shared" si="20"/>
        <v>1.9641204669861321</v>
      </c>
      <c r="CV42" s="26">
        <v>0.8</v>
      </c>
      <c r="CW42" s="26">
        <f t="shared" si="103"/>
        <v>0.36458986168430074</v>
      </c>
      <c r="CX42" s="26">
        <f t="shared" si="43"/>
        <v>-0.12833247514389201</v>
      </c>
      <c r="CY42" s="26">
        <f t="shared" si="104"/>
        <v>2.6375928290955062E-2</v>
      </c>
      <c r="CZ42" s="26">
        <f t="shared" si="105"/>
        <v>-2.3746759839549756E-4</v>
      </c>
      <c r="DA42" s="26">
        <f t="shared" si="44"/>
        <v>1.4865788782214381E-2</v>
      </c>
      <c r="DB42" s="26">
        <f t="shared" si="45"/>
        <v>0.9086098560689212</v>
      </c>
      <c r="DC42" s="26">
        <f t="shared" si="46"/>
        <v>0.91178812295121725</v>
      </c>
      <c r="DD42" s="26">
        <f t="shared" si="47"/>
        <v>0.11178812295121721</v>
      </c>
      <c r="DE42" s="26">
        <v>0.85</v>
      </c>
      <c r="DF42" s="26">
        <f t="shared" si="48"/>
        <v>0.3431433992322831</v>
      </c>
      <c r="DG42" s="26">
        <f t="shared" si="49"/>
        <v>-0.12078350601778075</v>
      </c>
      <c r="DH42" s="26">
        <f t="shared" si="50"/>
        <v>2.3364144091641861E-2</v>
      </c>
      <c r="DI42" s="26">
        <f t="shared" si="51"/>
        <v>-1.7537176240646588E-4</v>
      </c>
      <c r="DJ42" s="26">
        <f t="shared" si="52"/>
        <v>1.3036805743342296E-2</v>
      </c>
      <c r="DK42" s="26">
        <f t="shared" si="106"/>
        <v>0.91860793411436881</v>
      </c>
      <c r="DL42" s="26">
        <f t="shared" si="107"/>
        <v>0.91473172302760963</v>
      </c>
      <c r="DM42" s="26">
        <f t="shared" si="108"/>
        <v>6.4731723027609656E-2</v>
      </c>
      <c r="DN42" s="26">
        <f t="shared" si="109"/>
        <v>-0.94112799847215223</v>
      </c>
      <c r="DO42" s="26">
        <f t="shared" si="110"/>
        <v>0.91878099804988966</v>
      </c>
      <c r="DP42" s="26">
        <f t="shared" si="53"/>
        <v>0.85</v>
      </c>
      <c r="DQ42" s="26">
        <f t="shared" si="54"/>
        <v>0.3431433992322831</v>
      </c>
      <c r="DR42" s="26">
        <f t="shared" si="55"/>
        <v>-0.12078350601778075</v>
      </c>
      <c r="DS42" s="26">
        <f t="shared" si="56"/>
        <v>2.3364144091641861E-2</v>
      </c>
      <c r="DT42" s="26">
        <f t="shared" si="57"/>
        <v>-1.7537176240646588E-4</v>
      </c>
      <c r="DU42" s="26">
        <f t="shared" si="58"/>
        <v>1.3036805743342296E-2</v>
      </c>
      <c r="DV42" s="26">
        <f t="shared" si="59"/>
        <v>0.91860793411436881</v>
      </c>
      <c r="DW42" s="26">
        <f t="shared" si="60"/>
        <v>0.91473172302760963</v>
      </c>
      <c r="DX42" s="26">
        <f t="shared" si="61"/>
        <v>6.4731723027609656E-2</v>
      </c>
      <c r="DY42" s="26">
        <f t="shared" si="62"/>
        <v>0.91878099804988966</v>
      </c>
      <c r="DZ42" s="26">
        <f t="shared" si="63"/>
        <v>0.31745529126800998</v>
      </c>
      <c r="EA42" s="26">
        <f t="shared" si="64"/>
        <v>-0.11174151439028659</v>
      </c>
      <c r="EB42" s="26">
        <f t="shared" si="65"/>
        <v>1.9996948036095724E-2</v>
      </c>
      <c r="EC42" s="26">
        <f t="shared" si="66"/>
        <v>-1.1884865512870096E-4</v>
      </c>
      <c r="ED42" s="26">
        <f t="shared" si="67"/>
        <v>1.1032130889936174E-2</v>
      </c>
      <c r="EE42" s="26">
        <f t="shared" si="68"/>
        <v>0.92991616833892898</v>
      </c>
      <c r="EF42" s="26">
        <f t="shared" si="69"/>
        <v>0.9186332391867208</v>
      </c>
      <c r="EG42" s="26">
        <f t="shared" si="70"/>
        <v>-1.4775886316886755E-4</v>
      </c>
      <c r="EH42" s="26">
        <f t="shared" si="71"/>
        <v>-0.94327624969499235</v>
      </c>
      <c r="EI42" s="26">
        <f t="shared" si="72"/>
        <v>0.91862435373363915</v>
      </c>
      <c r="EM42">
        <f t="shared" si="21"/>
        <v>1310.0683514797502</v>
      </c>
      <c r="EW42">
        <f t="shared" si="111"/>
        <v>3.6798928027255071</v>
      </c>
      <c r="EX42">
        <f t="shared" si="73"/>
        <v>5.4909349226554022E-2</v>
      </c>
      <c r="EY42">
        <f t="shared" si="112"/>
        <v>1.1184086383624368</v>
      </c>
      <c r="EZ42">
        <f t="shared" si="113"/>
        <v>1.5337344650417875E-2</v>
      </c>
    </row>
    <row r="43" spans="3:159">
      <c r="C43" s="6">
        <f t="shared" si="74"/>
        <v>1266.2952456016965</v>
      </c>
      <c r="D43" s="6">
        <f>Sheet2!J43</f>
        <v>1469.5731506113832</v>
      </c>
      <c r="E43" s="6">
        <f t="shared" si="22"/>
        <v>1319.9406959438898</v>
      </c>
      <c r="F43" s="6">
        <f t="shared" si="23"/>
        <v>149.63245466749345</v>
      </c>
      <c r="G43" s="6">
        <f>Sheet3!D43</f>
        <v>370</v>
      </c>
      <c r="H43" s="6">
        <f>Sheet3!F43</f>
        <v>-801.17553087050032</v>
      </c>
      <c r="I43" s="6">
        <f t="shared" si="24"/>
        <v>0.86470644086691895</v>
      </c>
      <c r="J43" s="6">
        <f t="shared" si="25"/>
        <v>1296.5289270509825</v>
      </c>
      <c r="K43">
        <f t="shared" si="0"/>
        <v>1367.93419810654</v>
      </c>
      <c r="M43">
        <f t="shared" si="1"/>
        <v>1367.93419810654</v>
      </c>
      <c r="Q43">
        <f t="shared" si="26"/>
        <v>206.15648884099065</v>
      </c>
      <c r="S43">
        <f t="shared" si="27"/>
        <v>1.1775866744788437</v>
      </c>
      <c r="T43">
        <f t="shared" si="28"/>
        <v>1.2890701760199115E-2</v>
      </c>
      <c r="U43">
        <f t="shared" si="29"/>
        <v>5887.9333723942182</v>
      </c>
      <c r="V43">
        <f t="shared" si="75"/>
        <v>33060.745885993536</v>
      </c>
      <c r="W43">
        <f t="shared" si="30"/>
        <v>2825.8681323537571</v>
      </c>
      <c r="X43">
        <f t="shared" si="76"/>
        <v>0.86643925841817249</v>
      </c>
      <c r="Y43">
        <f t="shared" si="2"/>
        <v>54.006116207951074</v>
      </c>
      <c r="Z43">
        <f t="shared" si="114"/>
        <v>2.4310464449620528</v>
      </c>
      <c r="AA43">
        <f t="shared" si="77"/>
        <v>47.926122022304746</v>
      </c>
      <c r="AB43">
        <f t="shared" si="31"/>
        <v>56.437162652913123</v>
      </c>
      <c r="AC43">
        <f t="shared" si="3"/>
        <v>1.1775866744788437</v>
      </c>
      <c r="AD43">
        <f t="shared" si="32"/>
        <v>47.926122022304746</v>
      </c>
      <c r="AI43">
        <f t="shared" si="115"/>
        <v>0.56199349549893618</v>
      </c>
      <c r="AJ43">
        <f t="shared" si="116"/>
        <v>0.74669679736740968</v>
      </c>
      <c r="AK43">
        <f t="shared" si="33"/>
        <v>0.89696126747943694</v>
      </c>
      <c r="AL43">
        <f t="shared" si="4"/>
        <v>0</v>
      </c>
      <c r="AM43">
        <f t="shared" si="5"/>
        <v>0.89696126747943694</v>
      </c>
      <c r="AN43">
        <f t="shared" si="78"/>
        <v>0.89696126747943694</v>
      </c>
      <c r="AO43">
        <f t="shared" si="6"/>
        <v>0</v>
      </c>
      <c r="AP43">
        <f t="shared" si="7"/>
        <v>30</v>
      </c>
      <c r="AQ43">
        <f t="shared" si="79"/>
        <v>30</v>
      </c>
      <c r="AS43">
        <f t="shared" si="80"/>
        <v>2.050875859230195</v>
      </c>
      <c r="AU43">
        <f t="shared" si="34"/>
        <v>0.9163184252425971</v>
      </c>
      <c r="AW43">
        <f t="shared" si="8"/>
        <v>4.3848073547971227</v>
      </c>
      <c r="AX43">
        <f t="shared" si="8"/>
        <v>0.37479152506601693</v>
      </c>
      <c r="AY43">
        <f t="shared" si="81"/>
        <v>4.7595988798631392</v>
      </c>
      <c r="AZ43">
        <f t="shared" si="35"/>
        <v>0.9212556489472925</v>
      </c>
      <c r="BA43">
        <f t="shared" si="82"/>
        <v>7.8744351052707495E-2</v>
      </c>
      <c r="BB43">
        <f t="shared" si="9"/>
        <v>-14.00282620823319</v>
      </c>
      <c r="BC43">
        <f t="shared" si="83"/>
        <v>0.13</v>
      </c>
      <c r="BD43">
        <f t="shared" si="84"/>
        <v>9.5535998901906023</v>
      </c>
      <c r="BE43">
        <f t="shared" si="85"/>
        <v>0.8165942042579738</v>
      </c>
      <c r="BF43">
        <f t="shared" si="10"/>
        <v>50.92487488645822</v>
      </c>
      <c r="BG43">
        <f t="shared" si="86"/>
        <v>4.1822303350583963E-3</v>
      </c>
      <c r="BH43">
        <f t="shared" si="87"/>
        <v>2.0234156605653379E-3</v>
      </c>
      <c r="BI43">
        <f t="shared" si="88"/>
        <v>0.95872891635070789</v>
      </c>
      <c r="BJ43">
        <f t="shared" si="89"/>
        <v>2.1105190696315266E-3</v>
      </c>
      <c r="BK43">
        <f t="shared" si="36"/>
        <v>3.5997775723306716E-2</v>
      </c>
      <c r="BL43">
        <f t="shared" si="37"/>
        <v>59.301451390376272</v>
      </c>
      <c r="BM43">
        <f t="shared" si="90"/>
        <v>6.0703026450965771E-4</v>
      </c>
      <c r="BN43">
        <f t="shared" si="91"/>
        <v>0.95539576802807147</v>
      </c>
      <c r="BO43">
        <f t="shared" si="92"/>
        <v>1.9321107026023574</v>
      </c>
      <c r="BP43">
        <f t="shared" si="93"/>
        <v>0.70319480478635998</v>
      </c>
      <c r="BQ43">
        <f t="shared" si="38"/>
        <v>2.2662675280693675E-5</v>
      </c>
      <c r="BR43">
        <f t="shared" si="94"/>
        <v>1.0870160058178828</v>
      </c>
      <c r="BS43">
        <f t="shared" si="95"/>
        <v>0.99878968387634171</v>
      </c>
      <c r="BT43">
        <f t="shared" si="96"/>
        <v>1.08833323307779</v>
      </c>
      <c r="BU43">
        <f t="shared" si="39"/>
        <v>0.76531027537664453</v>
      </c>
      <c r="BV43">
        <f t="shared" si="40"/>
        <v>0.76531027537664453</v>
      </c>
      <c r="BW43">
        <f t="shared" si="41"/>
        <v>0.76531027537664453</v>
      </c>
      <c r="BX43">
        <f t="shared" si="11"/>
        <v>210.1468123303062</v>
      </c>
      <c r="BY43">
        <f t="shared" si="12"/>
        <v>1.4438307721216024</v>
      </c>
      <c r="BZ43">
        <f t="shared" si="13"/>
        <v>1595359.5944894091</v>
      </c>
      <c r="CA43">
        <f t="shared" si="14"/>
        <v>0.34576392384507931</v>
      </c>
      <c r="CB43">
        <f t="shared" si="15"/>
        <v>304524.92575101106</v>
      </c>
      <c r="CC43">
        <f t="shared" si="97"/>
        <v>1.6187778227438283E-4</v>
      </c>
      <c r="CD43">
        <f t="shared" si="98"/>
        <v>1.6567445136248424E-5</v>
      </c>
      <c r="CE43">
        <f t="shared" si="99"/>
        <v>-3.7862448893175031</v>
      </c>
      <c r="CF43">
        <f t="shared" si="100"/>
        <v>14.594313141280963</v>
      </c>
      <c r="CG43">
        <f t="shared" si="101"/>
        <v>4.6949684609447814E-3</v>
      </c>
      <c r="CH43">
        <f t="shared" si="16"/>
        <v>37.582462256746282</v>
      </c>
      <c r="CI43" s="20">
        <f t="shared" si="17"/>
        <v>77262881291.480209</v>
      </c>
      <c r="CJ43" s="33">
        <f t="shared" si="42"/>
        <v>0.26822725171096595</v>
      </c>
      <c r="CK43" s="33">
        <f t="shared" si="18"/>
        <v>53.645450342193193</v>
      </c>
      <c r="CL43">
        <f t="shared" si="102"/>
        <v>5200</v>
      </c>
      <c r="CM43" s="6">
        <f t="shared" si="19"/>
        <v>1319.9406959438898</v>
      </c>
      <c r="CN43" s="20"/>
      <c r="CO43" s="20"/>
      <c r="CP43" s="20"/>
      <c r="CQ43" s="20"/>
      <c r="CR43" s="20"/>
      <c r="CS43" s="20"/>
      <c r="CT43" s="20"/>
      <c r="CU43" s="25">
        <f t="shared" si="20"/>
        <v>2.050875859230195</v>
      </c>
      <c r="CV43" s="26">
        <v>0.8</v>
      </c>
      <c r="CW43" s="26">
        <f t="shared" si="103"/>
        <v>0.38069383136960494</v>
      </c>
      <c r="CX43" s="26">
        <f t="shared" si="43"/>
        <v>-0.13400093306482791</v>
      </c>
      <c r="CY43" s="26">
        <f t="shared" si="104"/>
        <v>2.8757442302009561E-2</v>
      </c>
      <c r="CZ43" s="26">
        <f t="shared" si="105"/>
        <v>-2.9475461888437256E-4</v>
      </c>
      <c r="DA43" s="26">
        <f t="shared" si="44"/>
        <v>1.6336027781295101E-2</v>
      </c>
      <c r="DB43" s="26">
        <f t="shared" si="45"/>
        <v>0.9007811578649414</v>
      </c>
      <c r="DC43" s="26">
        <f t="shared" si="46"/>
        <v>0.9097664498758149</v>
      </c>
      <c r="DD43" s="26">
        <f t="shared" si="47"/>
        <v>0.10976644987581485</v>
      </c>
      <c r="DE43" s="26">
        <v>0.85</v>
      </c>
      <c r="DF43" s="26">
        <f t="shared" si="48"/>
        <v>0.3583000765831576</v>
      </c>
      <c r="DG43" s="26">
        <f t="shared" si="49"/>
        <v>-0.1261185252374851</v>
      </c>
      <c r="DH43" s="26">
        <f t="shared" si="50"/>
        <v>2.5473720516658992E-2</v>
      </c>
      <c r="DI43" s="26">
        <f t="shared" si="51"/>
        <v>-2.176786952850181E-4</v>
      </c>
      <c r="DJ43" s="26">
        <f t="shared" si="52"/>
        <v>1.431434311909301E-2</v>
      </c>
      <c r="DK43" s="26">
        <f t="shared" si="106"/>
        <v>0.91159340218440699</v>
      </c>
      <c r="DL43" s="26">
        <f t="shared" si="107"/>
        <v>0.91262173471842778</v>
      </c>
      <c r="DM43" s="26">
        <f t="shared" si="108"/>
        <v>6.2621734718427802E-2</v>
      </c>
      <c r="DN43" s="26">
        <f t="shared" si="109"/>
        <v>-0.94289430314774225</v>
      </c>
      <c r="DO43" s="26">
        <f t="shared" si="110"/>
        <v>0.91641437381620872</v>
      </c>
      <c r="DP43" s="26">
        <f t="shared" si="53"/>
        <v>0.85</v>
      </c>
      <c r="DQ43" s="26">
        <f t="shared" si="54"/>
        <v>0.3583000765831576</v>
      </c>
      <c r="DR43" s="26">
        <f t="shared" si="55"/>
        <v>-0.1261185252374851</v>
      </c>
      <c r="DS43" s="26">
        <f t="shared" si="56"/>
        <v>2.5473720516658992E-2</v>
      </c>
      <c r="DT43" s="26">
        <f t="shared" si="57"/>
        <v>-2.176786952850181E-4</v>
      </c>
      <c r="DU43" s="26">
        <f t="shared" si="58"/>
        <v>1.4314343119093012E-2</v>
      </c>
      <c r="DV43" s="26">
        <f t="shared" si="59"/>
        <v>0.91159340218440699</v>
      </c>
      <c r="DW43" s="26">
        <f t="shared" si="60"/>
        <v>0.91262173471842778</v>
      </c>
      <c r="DX43" s="26">
        <f t="shared" si="61"/>
        <v>6.2621734718427802E-2</v>
      </c>
      <c r="DY43" s="26">
        <f t="shared" si="62"/>
        <v>0.91641437381620872</v>
      </c>
      <c r="DZ43" s="26">
        <f t="shared" si="63"/>
        <v>0.33233335682790582</v>
      </c>
      <c r="EA43" s="26">
        <f t="shared" si="64"/>
        <v>-0.11697846467144343</v>
      </c>
      <c r="EB43" s="26">
        <f t="shared" si="65"/>
        <v>2.1915250857965602E-2</v>
      </c>
      <c r="EC43" s="26">
        <f t="shared" si="66"/>
        <v>-1.4943457481958293E-4</v>
      </c>
      <c r="ED43" s="26">
        <f t="shared" si="67"/>
        <v>1.2169006581385124E-2</v>
      </c>
      <c r="EE43" s="26">
        <f t="shared" si="68"/>
        <v>0.92345687599421511</v>
      </c>
      <c r="EF43" s="26">
        <f t="shared" si="69"/>
        <v>0.9163237735629407</v>
      </c>
      <c r="EG43" s="26">
        <f t="shared" si="70"/>
        <v>-9.0600253268013908E-5</v>
      </c>
      <c r="EH43" s="26">
        <f t="shared" si="71"/>
        <v>-0.94425846948797965</v>
      </c>
      <c r="EI43" s="26">
        <f t="shared" si="72"/>
        <v>0.9163184252425971</v>
      </c>
      <c r="EM43">
        <f t="shared" si="21"/>
        <v>1367.93419810654</v>
      </c>
      <c r="EW43">
        <f t="shared" si="111"/>
        <v>3.85235704533949</v>
      </c>
      <c r="EX43">
        <f t="shared" si="73"/>
        <v>5.7482766397774464E-2</v>
      </c>
      <c r="EY43">
        <f t="shared" si="112"/>
        <v>1.1262072710733055</v>
      </c>
      <c r="EZ43">
        <f t="shared" si="113"/>
        <v>1.5444291533324422E-2</v>
      </c>
    </row>
    <row r="44" spans="3:159">
      <c r="C44" s="6">
        <f t="shared" si="74"/>
        <v>1319.9406959438898</v>
      </c>
      <c r="D44" s="6">
        <f>Sheet2!J44</f>
        <v>1536.186138151854</v>
      </c>
      <c r="E44" s="6">
        <f t="shared" si="22"/>
        <v>1376.3630951987423</v>
      </c>
      <c r="F44" s="6">
        <f t="shared" si="23"/>
        <v>159.82304295311178</v>
      </c>
      <c r="G44" s="6">
        <f>Sheet3!D44</f>
        <v>371</v>
      </c>
      <c r="H44" s="6">
        <f>Sheet3!F44</f>
        <v>-837.98530055892456</v>
      </c>
      <c r="I44" s="6">
        <f t="shared" si="24"/>
        <v>0.85635102481968939</v>
      </c>
      <c r="J44" s="6">
        <f t="shared" si="25"/>
        <v>1349.5535093338251</v>
      </c>
      <c r="K44">
        <f t="shared" si="0"/>
        <v>1428.063417047872</v>
      </c>
      <c r="M44">
        <f t="shared" si="1"/>
        <v>1428.063417047872</v>
      </c>
      <c r="Q44">
        <f t="shared" si="26"/>
        <v>216.95660860659487</v>
      </c>
      <c r="S44">
        <f t="shared" si="27"/>
        <v>1.1827344593838149</v>
      </c>
      <c r="T44">
        <f t="shared" si="28"/>
        <v>1.2317546541332599E-2</v>
      </c>
      <c r="U44">
        <f t="shared" si="29"/>
        <v>5913.6722969190751</v>
      </c>
      <c r="V44">
        <f t="shared" si="75"/>
        <v>33205.269947200606</v>
      </c>
      <c r="W44">
        <f t="shared" si="30"/>
        <v>2035.0675568586837</v>
      </c>
      <c r="X44">
        <f t="shared" si="76"/>
        <v>0.86520495901638916</v>
      </c>
      <c r="Y44">
        <f t="shared" si="2"/>
        <v>54.006116207951074</v>
      </c>
      <c r="Z44">
        <f t="shared" si="114"/>
        <v>2.5547594170827086</v>
      </c>
      <c r="AA44">
        <f t="shared" si="77"/>
        <v>47.822125394487159</v>
      </c>
      <c r="AB44">
        <f t="shared" si="31"/>
        <v>56.560875625033781</v>
      </c>
      <c r="AC44">
        <f t="shared" si="3"/>
        <v>1.1827344593838149</v>
      </c>
      <c r="AD44">
        <f t="shared" si="32"/>
        <v>47.822125394487159</v>
      </c>
      <c r="AI44">
        <f t="shared" si="115"/>
        <v>0.55204854877559217</v>
      </c>
      <c r="AJ44">
        <f t="shared" si="116"/>
        <v>0.73919518034921605</v>
      </c>
      <c r="AK44">
        <f t="shared" si="33"/>
        <v>0.8769600862325323</v>
      </c>
      <c r="AL44">
        <f t="shared" si="4"/>
        <v>0</v>
      </c>
      <c r="AM44">
        <f t="shared" si="5"/>
        <v>0.8769600862325323</v>
      </c>
      <c r="AN44">
        <f t="shared" si="78"/>
        <v>0.8769600862325323</v>
      </c>
      <c r="AO44">
        <f t="shared" si="6"/>
        <v>0</v>
      </c>
      <c r="AP44">
        <f t="shared" si="7"/>
        <v>30</v>
      </c>
      <c r="AQ44">
        <f t="shared" si="79"/>
        <v>30</v>
      </c>
      <c r="AS44">
        <f t="shared" si="80"/>
        <v>2.1410246132651753</v>
      </c>
      <c r="AU44">
        <f t="shared" si="34"/>
        <v>0.91406347970596702</v>
      </c>
      <c r="AW44">
        <f t="shared" si="8"/>
        <v>4.4039754089212249</v>
      </c>
      <c r="AX44">
        <f t="shared" si="8"/>
        <v>0.26990858650298732</v>
      </c>
      <c r="AY44">
        <f t="shared" si="81"/>
        <v>4.6738839954242124</v>
      </c>
      <c r="AZ44">
        <f t="shared" si="35"/>
        <v>0.94225175747467604</v>
      </c>
      <c r="BA44">
        <f t="shared" si="82"/>
        <v>5.7748242525323956E-2</v>
      </c>
      <c r="BB44">
        <f t="shared" si="9"/>
        <v>-13.464790492425005</v>
      </c>
      <c r="BC44">
        <f t="shared" si="83"/>
        <v>0.13</v>
      </c>
      <c r="BD44">
        <f t="shared" si="84"/>
        <v>9.5901535936018654</v>
      </c>
      <c r="BE44">
        <f t="shared" si="85"/>
        <v>0.58775641561306557</v>
      </c>
      <c r="BF44">
        <f t="shared" si="10"/>
        <v>50.869593015509672</v>
      </c>
      <c r="BG44">
        <f t="shared" si="86"/>
        <v>4.0911927328790513E-3</v>
      </c>
      <c r="BH44">
        <f t="shared" si="87"/>
        <v>2.020961174203383E-3</v>
      </c>
      <c r="BI44">
        <f t="shared" si="88"/>
        <v>0.95961382433419951</v>
      </c>
      <c r="BJ44">
        <f t="shared" si="89"/>
        <v>2.1060150687236805E-3</v>
      </c>
      <c r="BK44">
        <f t="shared" si="36"/>
        <v>3.6058393555678921E-2</v>
      </c>
      <c r="BL44">
        <f t="shared" si="37"/>
        <v>49.031873633604448</v>
      </c>
      <c r="BM44">
        <f t="shared" si="90"/>
        <v>7.3540721337978746E-4</v>
      </c>
      <c r="BN44">
        <f t="shared" si="91"/>
        <v>1.2253229678432331</v>
      </c>
      <c r="BO44">
        <f t="shared" si="92"/>
        <v>2.1974149100555502</v>
      </c>
      <c r="BP44">
        <f t="shared" si="93"/>
        <v>0.74673972167681124</v>
      </c>
      <c r="BQ44">
        <f t="shared" si="38"/>
        <v>1.6213608132258623E-5</v>
      </c>
      <c r="BR44">
        <f t="shared" si="94"/>
        <v>1.0874665154893119</v>
      </c>
      <c r="BS44">
        <f t="shared" si="95"/>
        <v>0.99913394216106877</v>
      </c>
      <c r="BT44">
        <f t="shared" si="96"/>
        <v>1.0884091407576295</v>
      </c>
      <c r="BU44">
        <f t="shared" si="39"/>
        <v>0.81275833883984949</v>
      </c>
      <c r="BV44">
        <f t="shared" si="40"/>
        <v>0.81275833883984949</v>
      </c>
      <c r="BW44">
        <f t="shared" si="41"/>
        <v>0.81275833883984949</v>
      </c>
      <c r="BX44">
        <f t="shared" si="11"/>
        <v>210.60746423966867</v>
      </c>
      <c r="BY44">
        <f t="shared" si="12"/>
        <v>1.0882409094108485</v>
      </c>
      <c r="BZ44">
        <f t="shared" si="13"/>
        <v>1596151.7455112357</v>
      </c>
      <c r="CA44">
        <f t="shared" si="14"/>
        <v>0.41220668573706315</v>
      </c>
      <c r="CB44">
        <f t="shared" si="15"/>
        <v>255566.00329122096</v>
      </c>
      <c r="CC44">
        <f t="shared" si="97"/>
        <v>1.6187778227438283E-4</v>
      </c>
      <c r="CD44">
        <f t="shared" si="98"/>
        <v>1.9741279884754177E-5</v>
      </c>
      <c r="CE44">
        <f t="shared" si="99"/>
        <v>-3.7558522795606426</v>
      </c>
      <c r="CF44">
        <f t="shared" si="100"/>
        <v>14.508181860990996</v>
      </c>
      <c r="CG44">
        <f t="shared" si="101"/>
        <v>4.7508795335109199E-3</v>
      </c>
      <c r="CH44">
        <f t="shared" si="16"/>
        <v>39.62276840678858</v>
      </c>
      <c r="CI44" s="20">
        <f t="shared" si="17"/>
        <v>74230746873.558105</v>
      </c>
      <c r="CJ44" s="33">
        <f t="shared" si="42"/>
        <v>0.28211199627426248</v>
      </c>
      <c r="CK44" s="33">
        <f t="shared" si="18"/>
        <v>56.422399254852493</v>
      </c>
      <c r="CL44">
        <f t="shared" si="102"/>
        <v>5400</v>
      </c>
      <c r="CM44" s="6">
        <f t="shared" si="19"/>
        <v>1376.3630951987423</v>
      </c>
      <c r="CN44" s="20"/>
      <c r="CO44" s="20"/>
      <c r="CP44" s="20"/>
      <c r="CQ44" s="20"/>
      <c r="CR44" s="20"/>
      <c r="CS44" s="20"/>
      <c r="CT44" s="20"/>
      <c r="CU44" s="25">
        <f t="shared" si="20"/>
        <v>2.1410246132651753</v>
      </c>
      <c r="CV44" s="26">
        <v>0.8</v>
      </c>
      <c r="CW44" s="26">
        <f t="shared" si="103"/>
        <v>0.39742769383734822</v>
      </c>
      <c r="CX44" s="26">
        <f t="shared" si="43"/>
        <v>-0.13989110779234815</v>
      </c>
      <c r="CY44" s="26">
        <f t="shared" si="104"/>
        <v>3.1341142998915952E-2</v>
      </c>
      <c r="CZ44" s="26">
        <f t="shared" si="105"/>
        <v>-3.6548710083451685E-4</v>
      </c>
      <c r="DA44" s="26">
        <f t="shared" si="44"/>
        <v>1.7955062226891774E-2</v>
      </c>
      <c r="DB44" s="26">
        <f t="shared" si="45"/>
        <v>0.89236408334971362</v>
      </c>
      <c r="DC44" s="26">
        <f t="shared" si="46"/>
        <v>0.90783797495298968</v>
      </c>
      <c r="DD44" s="26">
        <f t="shared" si="47"/>
        <v>0.10783797495298963</v>
      </c>
      <c r="DE44" s="26">
        <v>0.85</v>
      </c>
      <c r="DF44" s="26">
        <f t="shared" si="48"/>
        <v>0.37404959419985723</v>
      </c>
      <c r="DG44" s="26">
        <f t="shared" si="49"/>
        <v>-0.13166221909868064</v>
      </c>
      <c r="DH44" s="26">
        <f t="shared" si="50"/>
        <v>2.7762396566513796E-2</v>
      </c>
      <c r="DI44" s="26">
        <f t="shared" si="51"/>
        <v>-2.6991521135202683E-4</v>
      </c>
      <c r="DJ44" s="26">
        <f t="shared" si="52"/>
        <v>1.5719153327388571E-2</v>
      </c>
      <c r="DK44" s="26">
        <f t="shared" si="106"/>
        <v>0.90404391220464153</v>
      </c>
      <c r="DL44" s="26">
        <f t="shared" si="107"/>
        <v>0.91058089754982208</v>
      </c>
      <c r="DM44" s="26">
        <f t="shared" si="108"/>
        <v>6.0580897549822099E-2</v>
      </c>
      <c r="DN44" s="26">
        <f t="shared" si="109"/>
        <v>-0.94514154806335193</v>
      </c>
      <c r="DO44" s="26">
        <f t="shared" si="110"/>
        <v>0.91409716901553606</v>
      </c>
      <c r="DP44" s="26">
        <f t="shared" si="53"/>
        <v>0.85</v>
      </c>
      <c r="DQ44" s="26">
        <f t="shared" si="54"/>
        <v>0.37404959419985723</v>
      </c>
      <c r="DR44" s="26">
        <f t="shared" si="55"/>
        <v>-0.13166221909868064</v>
      </c>
      <c r="DS44" s="26">
        <f t="shared" si="56"/>
        <v>2.7762396566513796E-2</v>
      </c>
      <c r="DT44" s="26">
        <f t="shared" si="57"/>
        <v>-2.6991521135202683E-4</v>
      </c>
      <c r="DU44" s="26">
        <f t="shared" si="58"/>
        <v>1.5719153327388571E-2</v>
      </c>
      <c r="DV44" s="26">
        <f t="shared" si="59"/>
        <v>0.90404391220464153</v>
      </c>
      <c r="DW44" s="26">
        <f t="shared" si="60"/>
        <v>0.91058089754982208</v>
      </c>
      <c r="DX44" s="26">
        <f t="shared" si="61"/>
        <v>6.0580897549822099E-2</v>
      </c>
      <c r="DY44" s="26">
        <f t="shared" si="62"/>
        <v>0.91409716901553606</v>
      </c>
      <c r="DZ44" s="26">
        <f t="shared" si="63"/>
        <v>0.34782096022931108</v>
      </c>
      <c r="EA44" s="26">
        <f t="shared" si="64"/>
        <v>-0.12242996699618534</v>
      </c>
      <c r="EB44" s="26">
        <f t="shared" si="65"/>
        <v>2.4005462467298001E-2</v>
      </c>
      <c r="EC44" s="26">
        <f t="shared" si="66"/>
        <v>-1.8765501244390014E-4</v>
      </c>
      <c r="ED44" s="26">
        <f t="shared" si="67"/>
        <v>1.3423421701021291E-2</v>
      </c>
      <c r="EE44" s="26">
        <f t="shared" si="68"/>
        <v>0.91646980146703527</v>
      </c>
      <c r="EF44" s="26">
        <f t="shared" si="69"/>
        <v>0.91406531110489975</v>
      </c>
      <c r="EG44" s="26">
        <f t="shared" si="70"/>
        <v>-3.1857910636312603E-5</v>
      </c>
      <c r="EH44" s="26">
        <f t="shared" si="71"/>
        <v>-0.94563857330059142</v>
      </c>
      <c r="EI44" s="26">
        <f t="shared" si="72"/>
        <v>0.91406347970596702</v>
      </c>
      <c r="EM44">
        <f t="shared" si="21"/>
        <v>1428.063417047872</v>
      </c>
      <c r="EW44">
        <f t="shared" si="111"/>
        <v>4.0318869566559856</v>
      </c>
      <c r="EX44">
        <f t="shared" si="73"/>
        <v>6.0161613615766392E-2</v>
      </c>
      <c r="EY44">
        <f t="shared" si="112"/>
        <v>1.134502203786546</v>
      </c>
      <c r="EZ44">
        <f t="shared" si="113"/>
        <v>1.5558044447519783E-2</v>
      </c>
    </row>
    <row r="45" spans="3:159">
      <c r="C45" s="6">
        <f t="shared" si="74"/>
        <v>1376.3630951987423</v>
      </c>
      <c r="D45" s="6">
        <f>Sheet2!J45</f>
        <v>1605.2176400182332</v>
      </c>
      <c r="E45" s="6">
        <f t="shared" si="22"/>
        <v>1436.4529528188218</v>
      </c>
      <c r="F45" s="6">
        <f t="shared" si="23"/>
        <v>168.76468719941136</v>
      </c>
      <c r="G45" s="6">
        <f>Sheet3!D45</f>
        <v>372</v>
      </c>
      <c r="H45" s="6">
        <f>Sheet3!F45</f>
        <v>-875.19087002963033</v>
      </c>
      <c r="I45" s="6">
        <f t="shared" si="24"/>
        <v>0.84652986087160309</v>
      </c>
      <c r="J45" s="6">
        <f t="shared" si="25"/>
        <v>1405.8570562986606</v>
      </c>
      <c r="K45">
        <f t="shared" si="0"/>
        <v>1490.7903676084877</v>
      </c>
      <c r="M45">
        <f t="shared" si="1"/>
        <v>1490.7903676084877</v>
      </c>
      <c r="Q45">
        <f t="shared" si="26"/>
        <v>228.31428571677628</v>
      </c>
      <c r="S45">
        <f t="shared" si="27"/>
        <v>1.1881479992382094</v>
      </c>
      <c r="T45">
        <f t="shared" si="28"/>
        <v>1.1770915970340886E-2</v>
      </c>
      <c r="U45">
        <f t="shared" si="29"/>
        <v>5940.7399961910469</v>
      </c>
      <c r="V45">
        <f t="shared" si="75"/>
        <v>33357.255078612732</v>
      </c>
      <c r="W45">
        <f t="shared" si="30"/>
        <v>1276.3036029232376</v>
      </c>
      <c r="X45">
        <f t="shared" si="76"/>
        <v>0.86390693877522562</v>
      </c>
      <c r="Y45">
        <f t="shared" si="2"/>
        <v>54.006116207951074</v>
      </c>
      <c r="Z45">
        <f t="shared" si="114"/>
        <v>2.6844676438268831</v>
      </c>
      <c r="AA45">
        <f t="shared" si="77"/>
        <v>47.713402613248164</v>
      </c>
      <c r="AB45">
        <f t="shared" si="31"/>
        <v>56.690583851777959</v>
      </c>
      <c r="AC45">
        <f t="shared" si="3"/>
        <v>1.1881479992382094</v>
      </c>
      <c r="AD45">
        <f t="shared" si="32"/>
        <v>47.713402613248164</v>
      </c>
      <c r="AI45">
        <f t="shared" si="115"/>
        <v>0.54212937323029164</v>
      </c>
      <c r="AJ45">
        <f t="shared" si="116"/>
        <v>0.73161849069911633</v>
      </c>
      <c r="AK45">
        <f t="shared" si="33"/>
        <v>0.85712711436851752</v>
      </c>
      <c r="AL45">
        <f t="shared" si="4"/>
        <v>0</v>
      </c>
      <c r="AM45">
        <f t="shared" si="5"/>
        <v>0.85712711436851752</v>
      </c>
      <c r="AN45">
        <f t="shared" si="78"/>
        <v>0.85712711436851752</v>
      </c>
      <c r="AO45">
        <f t="shared" si="6"/>
        <v>0</v>
      </c>
      <c r="AP45">
        <f t="shared" si="7"/>
        <v>30</v>
      </c>
      <c r="AQ45">
        <f t="shared" si="79"/>
        <v>30</v>
      </c>
      <c r="AS45">
        <f t="shared" si="80"/>
        <v>2.2350680174040294</v>
      </c>
      <c r="AU45">
        <f t="shared" si="34"/>
        <v>0.91186697913703529</v>
      </c>
      <c r="AW45">
        <f t="shared" si="8"/>
        <v>4.4241330159012309</v>
      </c>
      <c r="AX45">
        <f t="shared" si="8"/>
        <v>0.1692746269049791</v>
      </c>
      <c r="AY45">
        <f t="shared" si="81"/>
        <v>4.5934076428062101</v>
      </c>
      <c r="AZ45">
        <f t="shared" si="35"/>
        <v>0.96314835519332098</v>
      </c>
      <c r="BA45">
        <f t="shared" si="82"/>
        <v>3.6851644806679018E-2</v>
      </c>
      <c r="BB45">
        <f t="shared" si="9"/>
        <v>-12.968536616547881</v>
      </c>
      <c r="BC45">
        <f t="shared" si="83"/>
        <v>0.13</v>
      </c>
      <c r="BD45">
        <f t="shared" si="84"/>
        <v>9.6285686724385506</v>
      </c>
      <c r="BE45">
        <f t="shared" si="85"/>
        <v>0.3684049199691587</v>
      </c>
      <c r="BF45">
        <f t="shared" si="10"/>
        <v>50.811734538450381</v>
      </c>
      <c r="BG45">
        <f t="shared" si="86"/>
        <v>4.0009439462407584E-3</v>
      </c>
      <c r="BH45">
        <f t="shared" si="87"/>
        <v>2.0185180915028782E-3</v>
      </c>
      <c r="BI45">
        <f t="shared" si="88"/>
        <v>0.96049167465565233</v>
      </c>
      <c r="BJ45">
        <f t="shared" si="89"/>
        <v>2.1015466815228158E-3</v>
      </c>
      <c r="BK45">
        <f t="shared" si="36"/>
        <v>3.6126019418524322E-2</v>
      </c>
      <c r="BL45">
        <f t="shared" si="37"/>
        <v>37.439744068066382</v>
      </c>
      <c r="BM45">
        <f t="shared" si="90"/>
        <v>9.6491096073857564E-4</v>
      </c>
      <c r="BN45">
        <f t="shared" si="91"/>
        <v>1.767797416497032</v>
      </c>
      <c r="BO45">
        <f t="shared" si="92"/>
        <v>2.7310221663168304</v>
      </c>
      <c r="BP45">
        <f t="shared" si="93"/>
        <v>0.80455110358567505</v>
      </c>
      <c r="BQ45">
        <f t="shared" si="38"/>
        <v>1.0101460153559447E-5</v>
      </c>
      <c r="BR45">
        <f t="shared" si="94"/>
        <v>1.0878936683187774</v>
      </c>
      <c r="BS45">
        <f t="shared" si="95"/>
        <v>0.99946033184008709</v>
      </c>
      <c r="BT45">
        <f t="shared" si="96"/>
        <v>1.0884810869040469</v>
      </c>
      <c r="BU45">
        <f t="shared" si="39"/>
        <v>0.87573865970078602</v>
      </c>
      <c r="BV45">
        <f t="shared" si="40"/>
        <v>0.87573865970078602</v>
      </c>
      <c r="BW45">
        <f t="shared" si="41"/>
        <v>0.87573865970078602</v>
      </c>
      <c r="BX45">
        <f t="shared" si="11"/>
        <v>211.09043980225925</v>
      </c>
      <c r="BY45">
        <f t="shared" si="12"/>
        <v>0.71424069168055071</v>
      </c>
      <c r="BZ45">
        <f t="shared" si="13"/>
        <v>1596973.4021754269</v>
      </c>
      <c r="CA45">
        <f t="shared" si="14"/>
        <v>0.52133235998939786</v>
      </c>
      <c r="CB45">
        <f t="shared" si="15"/>
        <v>202174.7595827769</v>
      </c>
      <c r="CC45">
        <f t="shared" si="97"/>
        <v>1.6187778227438283E-4</v>
      </c>
      <c r="CD45">
        <f t="shared" si="98"/>
        <v>2.4954648198477673E-5</v>
      </c>
      <c r="CE45">
        <f t="shared" si="99"/>
        <v>-3.711035078271935</v>
      </c>
      <c r="CF45">
        <f t="shared" si="100"/>
        <v>14.37734880633846</v>
      </c>
      <c r="CG45">
        <f t="shared" si="101"/>
        <v>4.8377384148420056E-3</v>
      </c>
      <c r="CH45">
        <f t="shared" si="16"/>
        <v>42.308781998712853</v>
      </c>
      <c r="CI45" s="20">
        <f t="shared" si="17"/>
        <v>70862015106.495102</v>
      </c>
      <c r="CJ45" s="33">
        <f t="shared" si="42"/>
        <v>0.30044928810039778</v>
      </c>
      <c r="CK45" s="33">
        <f t="shared" si="18"/>
        <v>60.089857620079556</v>
      </c>
      <c r="CL45">
        <f t="shared" si="102"/>
        <v>5600</v>
      </c>
      <c r="CM45" s="6">
        <f t="shared" si="19"/>
        <v>1436.4529528188218</v>
      </c>
      <c r="CN45" s="20"/>
      <c r="CO45" s="20"/>
      <c r="CP45" s="20"/>
      <c r="CQ45" s="20"/>
      <c r="CR45" s="20"/>
      <c r="CS45" s="20"/>
      <c r="CT45" s="20"/>
      <c r="CU45" s="25">
        <f t="shared" si="20"/>
        <v>2.2350680174040294</v>
      </c>
      <c r="CV45" s="26">
        <v>0.8</v>
      </c>
      <c r="CW45" s="26">
        <f t="shared" si="103"/>
        <v>0.41488450073062294</v>
      </c>
      <c r="CX45" s="26">
        <f t="shared" si="43"/>
        <v>-0.14603575269929503</v>
      </c>
      <c r="CY45" s="26">
        <f t="shared" si="104"/>
        <v>3.4154898508857869E-2</v>
      </c>
      <c r="CZ45" s="26">
        <f t="shared" si="105"/>
        <v>-4.5312442674049245E-4</v>
      </c>
      <c r="DA45" s="26">
        <f t="shared" si="44"/>
        <v>1.9746638976753012E-2</v>
      </c>
      <c r="DB45" s="26">
        <f t="shared" si="45"/>
        <v>0.88328698806276496</v>
      </c>
      <c r="DC45" s="26">
        <f t="shared" si="46"/>
        <v>0.90601421950244232</v>
      </c>
      <c r="DD45" s="26">
        <f t="shared" si="47"/>
        <v>0.10601421950244228</v>
      </c>
      <c r="DE45" s="26">
        <v>0.85</v>
      </c>
      <c r="DF45" s="26">
        <f t="shared" si="48"/>
        <v>0.39047953009940989</v>
      </c>
      <c r="DG45" s="26">
        <f t="shared" si="49"/>
        <v>-0.13744541430521887</v>
      </c>
      <c r="DH45" s="26">
        <f t="shared" si="50"/>
        <v>3.0254858194697636E-2</v>
      </c>
      <c r="DI45" s="26">
        <f t="shared" si="51"/>
        <v>-3.3463609285571641E-4</v>
      </c>
      <c r="DJ45" s="26">
        <f t="shared" si="52"/>
        <v>1.727131946533567E-2</v>
      </c>
      <c r="DK45" s="26">
        <f t="shared" si="106"/>
        <v>0.89589331253280957</v>
      </c>
      <c r="DL45" s="26">
        <f t="shared" si="107"/>
        <v>0.90861733958994639</v>
      </c>
      <c r="DM45" s="26">
        <f t="shared" si="108"/>
        <v>5.8617339589946416E-2</v>
      </c>
      <c r="DN45" s="26">
        <f t="shared" si="109"/>
        <v>-0.94793759824991841</v>
      </c>
      <c r="DO45" s="26">
        <f t="shared" si="110"/>
        <v>0.9118367070766743</v>
      </c>
      <c r="DP45" s="26">
        <f t="shared" si="53"/>
        <v>0.85</v>
      </c>
      <c r="DQ45" s="26">
        <f t="shared" si="54"/>
        <v>0.39047953009940989</v>
      </c>
      <c r="DR45" s="26">
        <f t="shared" si="55"/>
        <v>-0.13744541430521887</v>
      </c>
      <c r="DS45" s="26">
        <f t="shared" si="56"/>
        <v>3.0254858194697636E-2</v>
      </c>
      <c r="DT45" s="26">
        <f t="shared" si="57"/>
        <v>-3.3463609285571641E-4</v>
      </c>
      <c r="DU45" s="26">
        <f t="shared" si="58"/>
        <v>1.727131946533567E-2</v>
      </c>
      <c r="DV45" s="26">
        <f t="shared" si="59"/>
        <v>0.89589331253280957</v>
      </c>
      <c r="DW45" s="26">
        <f t="shared" si="60"/>
        <v>0.90861733958994639</v>
      </c>
      <c r="DX45" s="26">
        <f t="shared" si="61"/>
        <v>5.8617339589946416E-2</v>
      </c>
      <c r="DY45" s="26">
        <f t="shared" si="62"/>
        <v>0.9118367070766743</v>
      </c>
      <c r="DZ45" s="26">
        <f t="shared" si="63"/>
        <v>0.36399894631198371</v>
      </c>
      <c r="EA45" s="26">
        <f t="shared" si="64"/>
        <v>-0.1281244780482523</v>
      </c>
      <c r="EB45" s="26">
        <f t="shared" si="65"/>
        <v>2.6290499086636724E-2</v>
      </c>
      <c r="EC45" s="26">
        <f t="shared" si="66"/>
        <v>-2.3554942755576999E-4</v>
      </c>
      <c r="ED45" s="26">
        <f t="shared" si="67"/>
        <v>1.4813442510887698E-2</v>
      </c>
      <c r="EE45" s="26">
        <f t="shared" si="68"/>
        <v>0.90889194620444014</v>
      </c>
      <c r="EF45" s="26">
        <f t="shared" si="69"/>
        <v>0.91186538905964842</v>
      </c>
      <c r="EG45" s="26">
        <f t="shared" si="70"/>
        <v>2.8681982974121389E-5</v>
      </c>
      <c r="EH45" s="26">
        <f t="shared" si="71"/>
        <v>-0.94747376399466721</v>
      </c>
      <c r="EI45" s="26">
        <f t="shared" si="72"/>
        <v>0.91186697913703529</v>
      </c>
      <c r="EM45">
        <f t="shared" si="21"/>
        <v>1490.7903676084877</v>
      </c>
      <c r="EW45">
        <f t="shared" si="111"/>
        <v>4.2194196775957673</v>
      </c>
      <c r="EX45">
        <f t="shared" si="73"/>
        <v>6.2959874385172962E-2</v>
      </c>
      <c r="EY45">
        <f t="shared" si="112"/>
        <v>1.1433587928027151</v>
      </c>
      <c r="EZ45">
        <f t="shared" si="113"/>
        <v>1.5679499659424247E-2</v>
      </c>
    </row>
    <row r="46" spans="3:159">
      <c r="C46" s="6">
        <f t="shared" si="74"/>
        <v>1436.4529528188218</v>
      </c>
      <c r="D46" s="6">
        <f>Sheet2!J46</f>
        <v>1676.8233618989598</v>
      </c>
      <c r="E46" s="6">
        <f t="shared" si="22"/>
        <v>1502.0192927858516</v>
      </c>
      <c r="F46" s="6">
        <f t="shared" si="23"/>
        <v>174.8040691131082</v>
      </c>
      <c r="G46" s="6">
        <f>Sheet3!D46</f>
        <v>373</v>
      </c>
      <c r="H46" s="6">
        <f>Sheet3!F46</f>
        <v>-912.79873152690016</v>
      </c>
      <c r="I46" s="6">
        <f t="shared" si="24"/>
        <v>0.83416422225780962</v>
      </c>
      <c r="J46" s="6">
        <f t="shared" si="25"/>
        <v>1467.2674202164326</v>
      </c>
      <c r="K46">
        <f t="shared" si="0"/>
        <v>1556.6381573588908</v>
      </c>
      <c r="M46">
        <f t="shared" si="1"/>
        <v>1556.6381573588908</v>
      </c>
      <c r="Q46">
        <f t="shared" si="26"/>
        <v>240.33353523915011</v>
      </c>
      <c r="S46">
        <f t="shared" si="27"/>
        <v>1.1938768719362149</v>
      </c>
      <c r="T46">
        <f t="shared" si="28"/>
        <v>1.1246634580197834E-2</v>
      </c>
      <c r="U46">
        <f t="shared" si="29"/>
        <v>5969.3843596810748</v>
      </c>
      <c r="V46">
        <f t="shared" si="75"/>
        <v>33518.093179609234</v>
      </c>
      <c r="W46">
        <f t="shared" si="30"/>
        <v>543.57598423819081</v>
      </c>
      <c r="X46">
        <f t="shared" si="76"/>
        <v>0.86253331025838287</v>
      </c>
      <c r="Y46">
        <f t="shared" si="2"/>
        <v>54.006116207951074</v>
      </c>
      <c r="Z46">
        <f t="shared" si="114"/>
        <v>2.8212942009337239</v>
      </c>
      <c r="AA46">
        <f t="shared" si="77"/>
        <v>47.599054596578952</v>
      </c>
      <c r="AB46">
        <f t="shared" si="31"/>
        <v>56.827410408884795</v>
      </c>
      <c r="AC46">
        <f t="shared" si="3"/>
        <v>1.1938768719362149</v>
      </c>
      <c r="AD46">
        <f t="shared" si="32"/>
        <v>47.599054596578952</v>
      </c>
      <c r="AI46">
        <f t="shared" si="115"/>
        <v>0.53218328713082774</v>
      </c>
      <c r="AJ46">
        <f t="shared" si="116"/>
        <v>0.72392500421951023</v>
      </c>
      <c r="AK46">
        <f t="shared" si="33"/>
        <v>0.83735864398315529</v>
      </c>
      <c r="AL46">
        <f t="shared" si="4"/>
        <v>0</v>
      </c>
      <c r="AM46">
        <f t="shared" si="5"/>
        <v>0.83735864398315529</v>
      </c>
      <c r="AN46">
        <f t="shared" si="78"/>
        <v>0.83735864398315529</v>
      </c>
      <c r="AO46">
        <f t="shared" si="6"/>
        <v>0</v>
      </c>
      <c r="AP46">
        <f t="shared" si="7"/>
        <v>30</v>
      </c>
      <c r="AQ46">
        <f t="shared" si="79"/>
        <v>30</v>
      </c>
      <c r="AS46">
        <f t="shared" si="80"/>
        <v>2.3337903408679024</v>
      </c>
      <c r="AU46">
        <f t="shared" si="34"/>
        <v>0.90973500984244116</v>
      </c>
      <c r="AW46">
        <f t="shared" si="8"/>
        <v>4.4454647816942048</v>
      </c>
      <c r="AX46">
        <f t="shared" si="8"/>
        <v>7.2093835444544022E-2</v>
      </c>
      <c r="AY46">
        <f t="shared" si="81"/>
        <v>4.5175586171387492</v>
      </c>
      <c r="AZ46">
        <f t="shared" si="35"/>
        <v>0.98404141671321443</v>
      </c>
      <c r="BA46">
        <f t="shared" si="82"/>
        <v>1.5958583286785566E-2</v>
      </c>
      <c r="BB46">
        <f t="shared" si="9"/>
        <v>-12.508706680767951</v>
      </c>
      <c r="BC46">
        <f t="shared" si="83"/>
        <v>0.13</v>
      </c>
      <c r="BD46">
        <f t="shared" si="84"/>
        <v>9.6691926835082675</v>
      </c>
      <c r="BE46">
        <f t="shared" si="85"/>
        <v>0.15680906731663893</v>
      </c>
      <c r="BF46">
        <f t="shared" si="10"/>
        <v>50.750811338022494</v>
      </c>
      <c r="BG46">
        <f t="shared" si="86"/>
        <v>3.9110129720471573E-3</v>
      </c>
      <c r="BH46">
        <f t="shared" si="87"/>
        <v>2.0160738211560301E-3</v>
      </c>
      <c r="BI46">
        <f t="shared" si="88"/>
        <v>0.96136703635854281</v>
      </c>
      <c r="BJ46">
        <f t="shared" si="89"/>
        <v>2.09709064790956E-3</v>
      </c>
      <c r="BK46">
        <f t="shared" si="36"/>
        <v>3.6201515827688116E-2</v>
      </c>
      <c r="BL46">
        <f t="shared" si="37"/>
        <v>22.883009809713354</v>
      </c>
      <c r="BM46">
        <f t="shared" si="90"/>
        <v>1.5820259716150338E-3</v>
      </c>
      <c r="BN46">
        <f t="shared" si="91"/>
        <v>3.6075925899262749</v>
      </c>
      <c r="BO46">
        <f t="shared" si="92"/>
        <v>4.5431416514477547</v>
      </c>
      <c r="BP46">
        <f t="shared" si="93"/>
        <v>0.89110853658717515</v>
      </c>
      <c r="BQ46">
        <f t="shared" si="38"/>
        <v>4.2735923320089351E-6</v>
      </c>
      <c r="BR46">
        <f t="shared" si="94"/>
        <v>1.0883011163876779</v>
      </c>
      <c r="BS46">
        <f t="shared" si="95"/>
        <v>0.99977164652074046</v>
      </c>
      <c r="BT46">
        <f t="shared" si="96"/>
        <v>1.0885496904968497</v>
      </c>
      <c r="BU46">
        <f t="shared" si="39"/>
        <v>0.97001592170107021</v>
      </c>
      <c r="BV46">
        <f t="shared" si="40"/>
        <v>0.97001592170107021</v>
      </c>
      <c r="BW46">
        <f t="shared" si="41"/>
        <v>0.97001592170107021</v>
      </c>
      <c r="BX46">
        <f t="shared" si="11"/>
        <v>211.59992085103138</v>
      </c>
      <c r="BY46">
        <f t="shared" si="12"/>
        <v>0.31839783422526269</v>
      </c>
      <c r="BZ46">
        <f t="shared" si="13"/>
        <v>1597830.2159558453</v>
      </c>
      <c r="CA46">
        <f t="shared" si="14"/>
        <v>0.74339486446449632</v>
      </c>
      <c r="CB46">
        <f t="shared" si="15"/>
        <v>141858.38414292986</v>
      </c>
      <c r="CC46">
        <f t="shared" si="97"/>
        <v>1.6187778227438283E-4</v>
      </c>
      <c r="CD46">
        <f t="shared" si="98"/>
        <v>3.5565046299390336E-5</v>
      </c>
      <c r="CE46">
        <f t="shared" si="99"/>
        <v>-3.6341956182950468</v>
      </c>
      <c r="CF46">
        <f t="shared" si="100"/>
        <v>14.14366339023686</v>
      </c>
      <c r="CG46">
        <f t="shared" si="101"/>
        <v>4.9989198809736778E-3</v>
      </c>
      <c r="CH46">
        <f t="shared" si="16"/>
        <v>46.304263589403796</v>
      </c>
      <c r="CI46" s="20">
        <f t="shared" si="17"/>
        <v>66976542981.758133</v>
      </c>
      <c r="CJ46" s="33">
        <f t="shared" si="42"/>
        <v>0.32783169983514898</v>
      </c>
      <c r="CK46" s="33">
        <f t="shared" si="18"/>
        <v>65.566339967029791</v>
      </c>
      <c r="CL46">
        <f t="shared" si="102"/>
        <v>5800</v>
      </c>
      <c r="CM46" s="6">
        <f t="shared" si="19"/>
        <v>1502.0192927858516</v>
      </c>
      <c r="CN46" s="20"/>
      <c r="CO46" s="20"/>
      <c r="CP46" s="20"/>
      <c r="CQ46" s="20"/>
      <c r="CR46" s="20"/>
      <c r="CS46" s="20"/>
      <c r="CT46" s="20"/>
      <c r="CU46" s="25">
        <f t="shared" si="20"/>
        <v>2.3337903408679024</v>
      </c>
      <c r="CV46" s="26">
        <v>0.8</v>
      </c>
      <c r="CW46" s="26">
        <f t="shared" si="103"/>
        <v>0.43320983202360441</v>
      </c>
      <c r="CX46" s="26">
        <f t="shared" si="43"/>
        <v>-0.1524861106763265</v>
      </c>
      <c r="CY46" s="26">
        <f t="shared" si="104"/>
        <v>3.7238757938407446E-2</v>
      </c>
      <c r="CZ46" s="26">
        <f t="shared" si="105"/>
        <v>-5.6243578421250821E-4</v>
      </c>
      <c r="DA46" s="26">
        <f t="shared" si="44"/>
        <v>2.1744185718609251E-2</v>
      </c>
      <c r="DB46" s="26">
        <f t="shared" si="45"/>
        <v>0.87344456288479089</v>
      </c>
      <c r="DC46" s="26">
        <f t="shared" si="46"/>
        <v>0.90430742383656992</v>
      </c>
      <c r="DD46" s="26">
        <f t="shared" si="47"/>
        <v>0.10430742383656988</v>
      </c>
      <c r="DE46" s="26">
        <v>0.85</v>
      </c>
      <c r="DF46" s="26">
        <f t="shared" si="48"/>
        <v>0.40772690072809831</v>
      </c>
      <c r="DG46" s="26">
        <f t="shared" si="49"/>
        <v>-0.143516339460072</v>
      </c>
      <c r="DH46" s="26">
        <f t="shared" si="50"/>
        <v>3.2986581426409367E-2</v>
      </c>
      <c r="DI46" s="26">
        <f t="shared" si="51"/>
        <v>-4.1536342382818498E-4</v>
      </c>
      <c r="DJ46" s="26">
        <f t="shared" si="52"/>
        <v>1.8999154523249594E-2</v>
      </c>
      <c r="DK46" s="26">
        <f t="shared" si="106"/>
        <v>0.88704468200413322</v>
      </c>
      <c r="DL46" s="26">
        <f t="shared" si="107"/>
        <v>0.90673870437258897</v>
      </c>
      <c r="DM46" s="26">
        <f t="shared" si="108"/>
        <v>5.6738704372588988E-2</v>
      </c>
      <c r="DN46" s="26">
        <f t="shared" si="109"/>
        <v>-0.95137438927961904</v>
      </c>
      <c r="DO46" s="26">
        <f t="shared" si="110"/>
        <v>0.90963867118133324</v>
      </c>
      <c r="DP46" s="26">
        <f t="shared" si="53"/>
        <v>0.85</v>
      </c>
      <c r="DQ46" s="26">
        <f t="shared" si="54"/>
        <v>0.40772690072809831</v>
      </c>
      <c r="DR46" s="26">
        <f t="shared" si="55"/>
        <v>-0.143516339460072</v>
      </c>
      <c r="DS46" s="26">
        <f t="shared" si="56"/>
        <v>3.2986581426409367E-2</v>
      </c>
      <c r="DT46" s="26">
        <f t="shared" si="57"/>
        <v>-4.1536342382818498E-4</v>
      </c>
      <c r="DU46" s="26">
        <f t="shared" si="58"/>
        <v>1.8999154523249594E-2</v>
      </c>
      <c r="DV46" s="26">
        <f t="shared" si="59"/>
        <v>0.88704468200413322</v>
      </c>
      <c r="DW46" s="26">
        <f t="shared" si="60"/>
        <v>0.90673870437258897</v>
      </c>
      <c r="DX46" s="26">
        <f t="shared" si="61"/>
        <v>5.6738704372588988E-2</v>
      </c>
      <c r="DY46" s="26">
        <f t="shared" si="62"/>
        <v>0.90963867118133324</v>
      </c>
      <c r="DZ46" s="26">
        <f t="shared" si="63"/>
        <v>0.38099508804831411</v>
      </c>
      <c r="EA46" s="26">
        <f t="shared" si="64"/>
        <v>-0.13410697280782508</v>
      </c>
      <c r="EB46" s="26">
        <f t="shared" si="65"/>
        <v>2.8802973900686459E-2</v>
      </c>
      <c r="EC46" s="26">
        <f t="shared" si="66"/>
        <v>-2.9592271562807487E-4</v>
      </c>
      <c r="ED46" s="26">
        <f t="shared" si="67"/>
        <v>1.6364343449613572E-2</v>
      </c>
      <c r="EE46" s="26">
        <f t="shared" si="68"/>
        <v>0.90063214184680263</v>
      </c>
      <c r="EF46" s="26">
        <f t="shared" si="69"/>
        <v>0.90973017749943164</v>
      </c>
      <c r="EG46" s="26">
        <f t="shared" si="70"/>
        <v>9.150631809839993E-5</v>
      </c>
      <c r="EH46" s="26">
        <f t="shared" si="71"/>
        <v>-0.94984004392473798</v>
      </c>
      <c r="EI46" s="26">
        <f t="shared" si="72"/>
        <v>0.90973500984244116</v>
      </c>
      <c r="EM46">
        <f t="shared" si="21"/>
        <v>1556.6381573588908</v>
      </c>
      <c r="EW46">
        <f t="shared" si="111"/>
        <v>4.4164363327594147</v>
      </c>
      <c r="EX46">
        <f t="shared" si="73"/>
        <v>6.589964923780342E-2</v>
      </c>
      <c r="EY46">
        <f t="shared" si="112"/>
        <v>1.1528739978567204</v>
      </c>
      <c r="EZ46">
        <f t="shared" si="113"/>
        <v>1.5809986830505433E-2</v>
      </c>
    </row>
    <row r="47" spans="3:159">
      <c r="C47" s="6">
        <f t="shared" si="74"/>
        <v>1502.0192927858516</v>
      </c>
      <c r="D47" s="6">
        <f>Sheet2!J47</f>
        <v>1751.1777293661783</v>
      </c>
      <c r="E47" s="6">
        <f t="shared" si="22"/>
        <v>1569.1974913440558</v>
      </c>
      <c r="F47" s="6">
        <f t="shared" si="23"/>
        <v>181.98023802212242</v>
      </c>
      <c r="G47" s="6">
        <f>Sheet3!D47</f>
        <v>374</v>
      </c>
      <c r="H47" s="6">
        <f>Sheet3!F47</f>
        <v>-950.81589705959232</v>
      </c>
      <c r="I47" s="6">
        <f t="shared" si="24"/>
        <v>0.82254897892014578</v>
      </c>
      <c r="J47" s="6">
        <f t="shared" si="25"/>
        <v>1529.9383348914216</v>
      </c>
      <c r="K47">
        <f t="shared" si="0"/>
        <v>1626.5985110760148</v>
      </c>
      <c r="M47">
        <f t="shared" si="1"/>
        <v>1626.5985110760148</v>
      </c>
      <c r="Q47">
        <f t="shared" si="26"/>
        <v>253.20799126690071</v>
      </c>
      <c r="S47">
        <f t="shared" si="27"/>
        <v>1.20001337151564</v>
      </c>
      <c r="T47">
        <f t="shared" si="28"/>
        <v>1.0738454977729909E-2</v>
      </c>
      <c r="U47">
        <f t="shared" si="29"/>
        <v>6000.0668575782001</v>
      </c>
      <c r="V47">
        <f t="shared" si="75"/>
        <v>33690.375405301595</v>
      </c>
      <c r="W47">
        <f t="shared" si="30"/>
        <v>-172.24434894281981</v>
      </c>
      <c r="X47">
        <f t="shared" si="76"/>
        <v>0.8610619438552114</v>
      </c>
      <c r="Y47">
        <f t="shared" si="2"/>
        <v>54.006116207951074</v>
      </c>
      <c r="Z47">
        <f t="shared" si="114"/>
        <v>2.9673578838269319</v>
      </c>
      <c r="AA47">
        <f t="shared" si="77"/>
        <v>47.477366039529556</v>
      </c>
      <c r="AB47">
        <f t="shared" si="31"/>
        <v>56.973474091778016</v>
      </c>
      <c r="AC47">
        <f t="shared" si="3"/>
        <v>1.20001337151564</v>
      </c>
      <c r="AD47">
        <f t="shared" si="32"/>
        <v>47.477366039529556</v>
      </c>
      <c r="AI47">
        <f t="shared" si="115"/>
        <v>0.5221033227498294</v>
      </c>
      <c r="AJ47">
        <f t="shared" si="116"/>
        <v>0.71602807896563248</v>
      </c>
      <c r="AK47">
        <f t="shared" si="33"/>
        <v>0.81744660594316887</v>
      </c>
      <c r="AL47">
        <f t="shared" si="4"/>
        <v>0</v>
      </c>
      <c r="AM47">
        <f t="shared" si="5"/>
        <v>0.81744660594316887</v>
      </c>
      <c r="AN47">
        <f t="shared" si="78"/>
        <v>0.81744660594316887</v>
      </c>
      <c r="AO47">
        <f t="shared" si="6"/>
        <v>0</v>
      </c>
      <c r="AP47">
        <f t="shared" si="7"/>
        <v>30</v>
      </c>
      <c r="AQ47">
        <f t="shared" si="79"/>
        <v>30</v>
      </c>
      <c r="AS47">
        <f t="shared" si="80"/>
        <v>2.4386784274003221</v>
      </c>
      <c r="AU47">
        <f t="shared" si="34"/>
        <v>0.90766757836376488</v>
      </c>
      <c r="AW47">
        <f t="shared" si="8"/>
        <v>4.4683143681167765</v>
      </c>
      <c r="AX47">
        <f t="shared" si="8"/>
        <v>-2.2844562874387232E-2</v>
      </c>
      <c r="AY47">
        <f t="shared" si="81"/>
        <v>4.4454698052423893</v>
      </c>
      <c r="AZ47">
        <f t="shared" si="35"/>
        <v>1.0051388410843434</v>
      </c>
      <c r="BA47">
        <f t="shared" si="82"/>
        <v>-5.1388410843433707E-3</v>
      </c>
      <c r="BB47">
        <f t="shared" si="9"/>
        <v>-12.078769070614731</v>
      </c>
      <c r="BC47">
        <f t="shared" si="83"/>
        <v>0.13</v>
      </c>
      <c r="BD47">
        <f t="shared" si="84"/>
        <v>9.7126744795504276</v>
      </c>
      <c r="BE47">
        <f t="shared" si="85"/>
        <v>-4.9656712699035245E-2</v>
      </c>
      <c r="BF47">
        <f t="shared" si="10"/>
        <v>50.68589675871484</v>
      </c>
      <c r="BG47">
        <f t="shared" si="86"/>
        <v>3.8204548449184334E-3</v>
      </c>
      <c r="BH47">
        <f t="shared" si="87"/>
        <v>2.0136026068567976E-3</v>
      </c>
      <c r="BI47">
        <f t="shared" si="88"/>
        <v>0.96224910934679198</v>
      </c>
      <c r="BJ47">
        <f t="shared" si="89"/>
        <v>2.0926001253705508E-3</v>
      </c>
      <c r="BK47">
        <f t="shared" si="36"/>
        <v>3.6286444646347428E-2</v>
      </c>
      <c r="BL47" t="e">
        <f t="shared" si="37"/>
        <v>#NUM!</v>
      </c>
      <c r="BM47" t="e">
        <f t="shared" si="90"/>
        <v>#NUM!</v>
      </c>
      <c r="BN47" t="e">
        <f t="shared" si="91"/>
        <v>#NUM!</v>
      </c>
      <c r="BO47" t="e">
        <f t="shared" si="92"/>
        <v>#NUM!</v>
      </c>
      <c r="BP47" t="e">
        <f t="shared" si="93"/>
        <v>#NUM!</v>
      </c>
      <c r="BQ47">
        <f t="shared" si="38"/>
        <v>-1.3450029116309416E-6</v>
      </c>
      <c r="BR47">
        <f t="shared" si="94"/>
        <v>1.0886940835451073</v>
      </c>
      <c r="BS47">
        <f t="shared" si="95"/>
        <v>1.0000718798361159</v>
      </c>
      <c r="BT47">
        <f t="shared" si="96"/>
        <v>1.0886158340173651</v>
      </c>
      <c r="BU47">
        <f t="shared" si="39"/>
        <v>1</v>
      </c>
      <c r="BV47">
        <f t="shared" si="40"/>
        <v>1</v>
      </c>
      <c r="BW47">
        <f t="shared" si="41"/>
        <v>1</v>
      </c>
      <c r="BX47">
        <f t="shared" si="11"/>
        <v>212.1437968347694</v>
      </c>
      <c r="BY47">
        <f t="shared" si="12"/>
        <v>-0.10567415983331341</v>
      </c>
      <c r="BZ47">
        <f t="shared" si="13"/>
        <v>1598733.51886939</v>
      </c>
      <c r="CA47">
        <f t="shared" si="14"/>
        <v>0.81744660594316887</v>
      </c>
      <c r="CB47">
        <f t="shared" si="15"/>
        <v>129080.49465033261</v>
      </c>
      <c r="CC47">
        <f t="shared" si="97"/>
        <v>1.6187778227438283E-4</v>
      </c>
      <c r="CD47">
        <f t="shared" si="98"/>
        <v>3.9085688458717108E-5</v>
      </c>
      <c r="CE47">
        <f t="shared" si="99"/>
        <v>-3.6119157585397526</v>
      </c>
      <c r="CF47">
        <f t="shared" si="100"/>
        <v>14.073931402937093</v>
      </c>
      <c r="CG47">
        <f t="shared" si="101"/>
        <v>5.0485788102744731E-3</v>
      </c>
      <c r="CH47">
        <f t="shared" si="16"/>
        <v>47.477366039529556</v>
      </c>
      <c r="CI47" s="20">
        <f t="shared" si="17"/>
        <v>66045154055.849533</v>
      </c>
      <c r="CJ47" s="33">
        <f t="shared" si="42"/>
        <v>0.33589099279102175</v>
      </c>
      <c r="CK47" s="33">
        <f t="shared" si="18"/>
        <v>67.178198558204343</v>
      </c>
      <c r="CL47">
        <f t="shared" si="102"/>
        <v>6000</v>
      </c>
      <c r="CM47" s="6">
        <f t="shared" si="19"/>
        <v>1569.1974913440558</v>
      </c>
      <c r="CN47" s="20"/>
      <c r="CO47" s="20"/>
      <c r="CP47" s="20"/>
      <c r="CQ47" s="20"/>
      <c r="CR47" s="20"/>
      <c r="CS47" s="20"/>
      <c r="CT47" s="20"/>
      <c r="CU47" s="25">
        <f t="shared" si="20"/>
        <v>2.4386784274003221</v>
      </c>
      <c r="CV47" s="26">
        <v>0.8</v>
      </c>
      <c r="CW47" s="26">
        <f t="shared" si="103"/>
        <v>0.45267968308618484</v>
      </c>
      <c r="CX47" s="26">
        <f t="shared" si="43"/>
        <v>-0.15933932970441739</v>
      </c>
      <c r="CY47" s="26">
        <f t="shared" si="104"/>
        <v>4.0661236754317785E-2</v>
      </c>
      <c r="CZ47" s="26">
        <f t="shared" si="105"/>
        <v>-7.0070696861180529E-4</v>
      </c>
      <c r="DA47" s="26">
        <f t="shared" si="44"/>
        <v>2.4002685376403154E-2</v>
      </c>
      <c r="DB47" s="26">
        <f t="shared" si="45"/>
        <v>0.86264974854955145</v>
      </c>
      <c r="DC47" s="26">
        <f t="shared" si="46"/>
        <v>0.90272852452298025</v>
      </c>
      <c r="DD47" s="26">
        <f t="shared" si="47"/>
        <v>0.1027285245229802</v>
      </c>
      <c r="DE47" s="26">
        <v>0.85</v>
      </c>
      <c r="DF47" s="26">
        <f t="shared" si="48"/>
        <v>0.42605146643405639</v>
      </c>
      <c r="DG47" s="26">
        <f t="shared" si="49"/>
        <v>-0.14996642795709875</v>
      </c>
      <c r="DH47" s="26">
        <f t="shared" si="50"/>
        <v>3.6018258162994317E-2</v>
      </c>
      <c r="DI47" s="26">
        <f t="shared" si="51"/>
        <v>-5.1747782369569121E-4</v>
      </c>
      <c r="DJ47" s="26">
        <f t="shared" si="52"/>
        <v>2.0949366021577889E-2</v>
      </c>
      <c r="DK47" s="26">
        <f t="shared" si="106"/>
        <v>0.87732671991128564</v>
      </c>
      <c r="DL47" s="26">
        <f t="shared" si="107"/>
        <v>0.90494874660552316</v>
      </c>
      <c r="DM47" s="26">
        <f t="shared" si="108"/>
        <v>5.494874660552318E-2</v>
      </c>
      <c r="DN47" s="26">
        <f t="shared" si="109"/>
        <v>-0.95559555834914167</v>
      </c>
      <c r="DO47" s="26">
        <f t="shared" si="110"/>
        <v>0.90750209502904244</v>
      </c>
      <c r="DP47" s="26">
        <f t="shared" si="53"/>
        <v>0.85</v>
      </c>
      <c r="DQ47" s="26">
        <f t="shared" si="54"/>
        <v>0.42605146643405639</v>
      </c>
      <c r="DR47" s="26">
        <f t="shared" si="55"/>
        <v>-0.14996642795709875</v>
      </c>
      <c r="DS47" s="26">
        <f t="shared" si="56"/>
        <v>3.6018258162994317E-2</v>
      </c>
      <c r="DT47" s="26">
        <f t="shared" si="57"/>
        <v>-5.1747782369569121E-4</v>
      </c>
      <c r="DU47" s="26">
        <f t="shared" si="58"/>
        <v>2.0949366021577889E-2</v>
      </c>
      <c r="DV47" s="26">
        <f t="shared" si="59"/>
        <v>0.87732671991128564</v>
      </c>
      <c r="DW47" s="26">
        <f t="shared" si="60"/>
        <v>0.90494874660552316</v>
      </c>
      <c r="DX47" s="26">
        <f t="shared" si="61"/>
        <v>5.494874660552318E-2</v>
      </c>
      <c r="DY47" s="26">
        <f t="shared" si="62"/>
        <v>0.90750209502904244</v>
      </c>
      <c r="DZ47" s="26">
        <f t="shared" si="63"/>
        <v>0.39905554868978937</v>
      </c>
      <c r="EA47" s="26">
        <f t="shared" si="64"/>
        <v>-0.14046409860844952</v>
      </c>
      <c r="EB47" s="26">
        <f t="shared" si="65"/>
        <v>3.159841403712204E-2</v>
      </c>
      <c r="EC47" s="26">
        <f t="shared" si="66"/>
        <v>-3.7303380491635226E-4</v>
      </c>
      <c r="ED47" s="26">
        <f t="shared" si="67"/>
        <v>1.8117642908920279E-2</v>
      </c>
      <c r="EE47" s="26">
        <f t="shared" si="68"/>
        <v>0.8915302741344292</v>
      </c>
      <c r="EF47" s="26">
        <f t="shared" si="69"/>
        <v>0.90765977638284823</v>
      </c>
      <c r="EG47" s="26">
        <f t="shared" si="70"/>
        <v>1.5768135380578308E-4</v>
      </c>
      <c r="EH47" s="26">
        <f t="shared" si="71"/>
        <v>-0.95285337384740831</v>
      </c>
      <c r="EI47" s="26">
        <f t="shared" si="72"/>
        <v>0.90766757836376488</v>
      </c>
      <c r="EM47">
        <f t="shared" si="21"/>
        <v>1626.5985110760148</v>
      </c>
      <c r="EW47">
        <f t="shared" si="111"/>
        <v>4.6257904086137147</v>
      </c>
      <c r="EX47">
        <f t="shared" si="73"/>
        <v>6.9023516339196192E-2</v>
      </c>
      <c r="EY47">
        <f t="shared" si="112"/>
        <v>1.1632214403634742</v>
      </c>
      <c r="EZ47">
        <f t="shared" si="113"/>
        <v>1.5951886925455377E-2</v>
      </c>
    </row>
    <row r="48" spans="3:159">
      <c r="C48" s="6">
        <f t="shared" si="74"/>
        <v>1569.1974913440558</v>
      </c>
      <c r="D48" s="6">
        <f>Sheet2!J48</f>
        <v>1828.4767916648279</v>
      </c>
      <c r="E48" s="6">
        <f t="shared" si="22"/>
        <v>1636.202394834193</v>
      </c>
      <c r="F48" s="6">
        <f t="shared" si="23"/>
        <v>192.27439683063494</v>
      </c>
      <c r="G48" s="6">
        <f>Sheet3!D48</f>
        <v>375</v>
      </c>
      <c r="H48" s="6">
        <f>Sheet3!F48</f>
        <v>-989.2499408583169</v>
      </c>
      <c r="I48" s="6">
        <f t="shared" si="24"/>
        <v>0.81289522093821753</v>
      </c>
      <c r="J48" s="6">
        <f t="shared" si="25"/>
        <v>1591.9464346420395</v>
      </c>
      <c r="K48">
        <f t="shared" si="0"/>
        <v>1698.8371415044419</v>
      </c>
      <c r="M48">
        <f t="shared" si="1"/>
        <v>1698.8371415044419</v>
      </c>
      <c r="Q48">
        <f t="shared" si="26"/>
        <v>266.61079650353633</v>
      </c>
      <c r="S48">
        <f t="shared" si="27"/>
        <v>1.2064017042359083</v>
      </c>
      <c r="T48">
        <f t="shared" si="28"/>
        <v>1.0260097237597845E-2</v>
      </c>
      <c r="U48">
        <f t="shared" si="29"/>
        <v>6032.0085211795413</v>
      </c>
      <c r="V48">
        <f t="shared" si="75"/>
        <v>33869.727846423128</v>
      </c>
      <c r="W48">
        <f t="shared" si="30"/>
        <v>-852.14193660116553</v>
      </c>
      <c r="X48">
        <f t="shared" si="76"/>
        <v>0.85953019468531011</v>
      </c>
      <c r="Y48">
        <f t="shared" si="2"/>
        <v>54.006116207951074</v>
      </c>
      <c r="Z48">
        <f t="shared" si="114"/>
        <v>3.1188680059031455</v>
      </c>
      <c r="AA48">
        <f t="shared" si="77"/>
        <v>47.351544691355642</v>
      </c>
      <c r="AB48">
        <f t="shared" si="31"/>
        <v>57.124984213854226</v>
      </c>
      <c r="AC48">
        <f t="shared" si="3"/>
        <v>1.2064017042359083</v>
      </c>
      <c r="AD48">
        <f t="shared" si="32"/>
        <v>47.351544691355642</v>
      </c>
      <c r="AI48">
        <f t="shared" si="115"/>
        <v>0.51218454700243288</v>
      </c>
      <c r="AJ48">
        <f t="shared" si="116"/>
        <v>0.70815770332196615</v>
      </c>
      <c r="AK48">
        <f t="shared" si="33"/>
        <v>0.79797500881106775</v>
      </c>
      <c r="AL48">
        <f t="shared" si="4"/>
        <v>0</v>
      </c>
      <c r="AM48">
        <f t="shared" si="5"/>
        <v>0.79797500881106775</v>
      </c>
      <c r="AN48">
        <f t="shared" si="78"/>
        <v>0.79797500881106775</v>
      </c>
      <c r="AO48">
        <f t="shared" si="6"/>
        <v>0</v>
      </c>
      <c r="AP48">
        <f t="shared" si="7"/>
        <v>30</v>
      </c>
      <c r="AQ48">
        <f t="shared" si="79"/>
        <v>30</v>
      </c>
      <c r="AS48">
        <f t="shared" si="80"/>
        <v>2.5469822211460897</v>
      </c>
      <c r="AU48">
        <f t="shared" si="34"/>
        <v>0.90574902632915943</v>
      </c>
      <c r="AW48">
        <f t="shared" si="8"/>
        <v>4.4921016687917952</v>
      </c>
      <c r="AX48">
        <f t="shared" si="8"/>
        <v>-0.11301857023506673</v>
      </c>
      <c r="AY48">
        <f t="shared" si="81"/>
        <v>4.3790830985567286</v>
      </c>
      <c r="AZ48">
        <f t="shared" si="35"/>
        <v>1.0258087292913705</v>
      </c>
      <c r="BA48">
        <f t="shared" si="82"/>
        <v>-2.5808729291370458E-2</v>
      </c>
      <c r="BB48">
        <f t="shared" si="9"/>
        <v>-11.688955788916985</v>
      </c>
      <c r="BC48">
        <f t="shared" si="83"/>
        <v>0.13</v>
      </c>
      <c r="BD48">
        <f t="shared" si="84"/>
        <v>9.7579047337516585</v>
      </c>
      <c r="BE48">
        <f t="shared" si="85"/>
        <v>-0.24550300122553101</v>
      </c>
      <c r="BF48">
        <f t="shared" si="10"/>
        <v>50.61869001134626</v>
      </c>
      <c r="BG48">
        <f t="shared" si="86"/>
        <v>3.731926508482301E-3</v>
      </c>
      <c r="BH48">
        <f t="shared" si="87"/>
        <v>2.0111771603716706E-3</v>
      </c>
      <c r="BI48">
        <f t="shared" si="88"/>
        <v>0.96311199871857345</v>
      </c>
      <c r="BJ48">
        <f t="shared" si="89"/>
        <v>2.0882069406751805E-3</v>
      </c>
      <c r="BK48">
        <f t="shared" si="36"/>
        <v>3.637889020741028E-2</v>
      </c>
      <c r="BL48" t="e">
        <f t="shared" si="37"/>
        <v>#NUM!</v>
      </c>
      <c r="BM48" t="e">
        <f t="shared" si="90"/>
        <v>#NUM!</v>
      </c>
      <c r="BN48" t="e">
        <f t="shared" si="91"/>
        <v>#NUM!</v>
      </c>
      <c r="BO48" t="e">
        <f t="shared" si="92"/>
        <v>#NUM!</v>
      </c>
      <c r="BP48" t="e">
        <f t="shared" si="93"/>
        <v>#NUM!</v>
      </c>
      <c r="BQ48">
        <f t="shared" si="38"/>
        <v>-6.6094610503513966E-6</v>
      </c>
      <c r="BR48">
        <f t="shared" si="94"/>
        <v>1.0890624159346602</v>
      </c>
      <c r="BS48">
        <f t="shared" si="95"/>
        <v>1.0003532765729442</v>
      </c>
      <c r="BT48">
        <f t="shared" si="96"/>
        <v>1.0886778115683491</v>
      </c>
      <c r="BU48">
        <f t="shared" si="39"/>
        <v>1</v>
      </c>
      <c r="BV48">
        <f t="shared" si="40"/>
        <v>1</v>
      </c>
      <c r="BW48">
        <f t="shared" si="41"/>
        <v>1</v>
      </c>
      <c r="BX48">
        <f t="shared" si="11"/>
        <v>212.70795292790794</v>
      </c>
      <c r="BY48">
        <f t="shared" si="12"/>
        <v>-0.54721767453507686</v>
      </c>
      <c r="BZ48">
        <f t="shared" si="13"/>
        <v>1599657.9980927906</v>
      </c>
      <c r="CA48">
        <f t="shared" si="14"/>
        <v>0.79797500881106775</v>
      </c>
      <c r="CB48">
        <f t="shared" si="15"/>
        <v>132306.68468105019</v>
      </c>
      <c r="CC48">
        <f t="shared" si="97"/>
        <v>1.6187778227438283E-4</v>
      </c>
      <c r="CD48">
        <f t="shared" si="98"/>
        <v>3.8132615991114819E-5</v>
      </c>
      <c r="CE48">
        <f t="shared" si="99"/>
        <v>-3.6178144655783382</v>
      </c>
      <c r="CF48">
        <f t="shared" si="100"/>
        <v>14.092473519092152</v>
      </c>
      <c r="CG48">
        <f t="shared" si="101"/>
        <v>5.0353022552083815E-3</v>
      </c>
      <c r="CH48">
        <f t="shared" si="16"/>
        <v>47.351544691355642</v>
      </c>
      <c r="CI48" s="20">
        <f t="shared" si="17"/>
        <v>66122908950.988312</v>
      </c>
      <c r="CJ48" s="33">
        <f t="shared" si="42"/>
        <v>0.33502451745068551</v>
      </c>
      <c r="CK48" s="33">
        <f t="shared" si="18"/>
        <v>67.004903490137096</v>
      </c>
      <c r="CL48">
        <f t="shared" si="102"/>
        <v>6200</v>
      </c>
      <c r="CM48" s="6">
        <f t="shared" si="19"/>
        <v>1636.202394834193</v>
      </c>
      <c r="CN48" s="20"/>
      <c r="CO48" s="20"/>
      <c r="CP48" s="20"/>
      <c r="CQ48" s="20"/>
      <c r="CR48" s="20"/>
      <c r="CS48" s="20"/>
      <c r="CT48" s="20"/>
      <c r="CU48" s="25">
        <f t="shared" si="20"/>
        <v>2.5469822211460897</v>
      </c>
      <c r="CV48" s="26">
        <v>0.8</v>
      </c>
      <c r="CW48" s="26">
        <f t="shared" si="103"/>
        <v>0.47278357480024297</v>
      </c>
      <c r="CX48" s="26">
        <f t="shared" si="43"/>
        <v>-0.16641572555308715</v>
      </c>
      <c r="CY48" s="26">
        <f t="shared" si="104"/>
        <v>4.4353034458441576E-2</v>
      </c>
      <c r="CZ48" s="26">
        <f t="shared" si="105"/>
        <v>-8.7074967548609597E-4</v>
      </c>
      <c r="DA48" s="26">
        <f t="shared" si="44"/>
        <v>2.6487992877968672E-2</v>
      </c>
      <c r="DB48" s="26">
        <f t="shared" si="45"/>
        <v>0.85115500155961277</v>
      </c>
      <c r="DC48" s="26">
        <f t="shared" si="46"/>
        <v>0.90135344620019886</v>
      </c>
      <c r="DD48" s="26">
        <f t="shared" si="47"/>
        <v>0.10135344620019882</v>
      </c>
      <c r="DE48" s="26">
        <v>0.85</v>
      </c>
      <c r="DF48" s="26">
        <f t="shared" si="48"/>
        <v>0.44497277628258164</v>
      </c>
      <c r="DG48" s="26">
        <f t="shared" si="49"/>
        <v>-0.15662656522643498</v>
      </c>
      <c r="DH48" s="26">
        <f t="shared" si="50"/>
        <v>3.9288501111975932E-2</v>
      </c>
      <c r="DI48" s="26">
        <f t="shared" si="51"/>
        <v>-6.4305575260220475E-4</v>
      </c>
      <c r="DJ48" s="26">
        <f t="shared" si="52"/>
        <v>2.309155633215336E-2</v>
      </c>
      <c r="DK48" s="26">
        <f t="shared" si="106"/>
        <v>0.8669633664297911</v>
      </c>
      <c r="DL48" s="26">
        <f t="shared" si="107"/>
        <v>0.90332452505196992</v>
      </c>
      <c r="DM48" s="26">
        <f t="shared" si="108"/>
        <v>5.332452505196994E-2</v>
      </c>
      <c r="DN48" s="26">
        <f t="shared" si="109"/>
        <v>-0.96057842296457885</v>
      </c>
      <c r="DO48" s="26">
        <f t="shared" si="110"/>
        <v>0.90551293239275299</v>
      </c>
      <c r="DP48" s="26">
        <f t="shared" si="53"/>
        <v>0.85</v>
      </c>
      <c r="DQ48" s="26">
        <f t="shared" si="54"/>
        <v>0.44497277628258164</v>
      </c>
      <c r="DR48" s="26">
        <f t="shared" si="55"/>
        <v>-0.15662656522643498</v>
      </c>
      <c r="DS48" s="26">
        <f t="shared" si="56"/>
        <v>3.9288501111975932E-2</v>
      </c>
      <c r="DT48" s="26">
        <f t="shared" si="57"/>
        <v>-6.4305575260220475E-4</v>
      </c>
      <c r="DU48" s="26">
        <f t="shared" si="58"/>
        <v>2.309155633215336E-2</v>
      </c>
      <c r="DV48" s="26">
        <f t="shared" si="59"/>
        <v>0.8669633664297911</v>
      </c>
      <c r="DW48" s="26">
        <f t="shared" si="60"/>
        <v>0.90332452505196992</v>
      </c>
      <c r="DX48" s="26">
        <f t="shared" si="61"/>
        <v>5.332452505196994E-2</v>
      </c>
      <c r="DY48" s="26">
        <f t="shared" si="62"/>
        <v>0.90551293239275299</v>
      </c>
      <c r="DZ48" s="26">
        <f t="shared" si="63"/>
        <v>0.41769349316829413</v>
      </c>
      <c r="EA48" s="26">
        <f t="shared" si="64"/>
        <v>-0.14702449372056611</v>
      </c>
      <c r="EB48" s="26">
        <f t="shared" si="65"/>
        <v>3.4618958444460259E-2</v>
      </c>
      <c r="EC48" s="26">
        <f t="shared" si="66"/>
        <v>-4.6867303816863982E-4</v>
      </c>
      <c r="ED48" s="26">
        <f t="shared" si="67"/>
        <v>2.0044958288723297E-2</v>
      </c>
      <c r="EE48" s="26">
        <f t="shared" si="68"/>
        <v>0.88179883880664056</v>
      </c>
      <c r="EF48" s="26">
        <f t="shared" si="69"/>
        <v>0.90573875870498655</v>
      </c>
      <c r="EG48" s="26">
        <f t="shared" si="70"/>
        <v>2.2582631223355687E-4</v>
      </c>
      <c r="EH48" s="26">
        <f t="shared" si="71"/>
        <v>-0.95651042831000233</v>
      </c>
      <c r="EI48" s="26">
        <f t="shared" si="72"/>
        <v>0.90574902632915943</v>
      </c>
      <c r="EM48">
        <f t="shared" si="21"/>
        <v>1698.8371415044419</v>
      </c>
      <c r="EW48">
        <f t="shared" si="111"/>
        <v>4.8418385880915116</v>
      </c>
      <c r="EX48">
        <f t="shared" si="73"/>
        <v>7.2247269196323224E-2</v>
      </c>
      <c r="EY48">
        <f t="shared" si="112"/>
        <v>1.1741552022570623</v>
      </c>
      <c r="EZ48">
        <f t="shared" si="113"/>
        <v>1.6101827536369386E-2</v>
      </c>
    </row>
    <row r="49" spans="3:156">
      <c r="C49" s="6">
        <f t="shared" si="74"/>
        <v>1636.202394834193</v>
      </c>
      <c r="D49" s="6">
        <f>Sheet2!J49</f>
        <v>1908.9417081844392</v>
      </c>
      <c r="E49" s="6">
        <f t="shared" si="22"/>
        <v>1703.0303674987038</v>
      </c>
      <c r="F49" s="6">
        <f t="shared" si="23"/>
        <v>205.91134068573547</v>
      </c>
      <c r="G49" s="6">
        <f>Sheet3!D49</f>
        <v>376</v>
      </c>
      <c r="H49" s="6">
        <f>Sheet3!F49</f>
        <v>-1028.1090477627561</v>
      </c>
      <c r="I49" s="6">
        <f t="shared" si="24"/>
        <v>0.80500150909849055</v>
      </c>
      <c r="J49" s="6">
        <f t="shared" si="25"/>
        <v>1653.1517023789438</v>
      </c>
      <c r="K49">
        <f t="shared" si="0"/>
        <v>1772.5720515093162</v>
      </c>
      <c r="M49">
        <f t="shared" si="1"/>
        <v>1772.5720515093162</v>
      </c>
      <c r="Q49">
        <f t="shared" si="26"/>
        <v>280.40156580570522</v>
      </c>
      <c r="S49">
        <f t="shared" si="27"/>
        <v>1.2129749567166572</v>
      </c>
      <c r="T49">
        <f t="shared" si="28"/>
        <v>9.8145226747702909E-3</v>
      </c>
      <c r="U49">
        <f t="shared" si="29"/>
        <v>6064.8747835832864</v>
      </c>
      <c r="V49">
        <f t="shared" si="75"/>
        <v>34054.271909820156</v>
      </c>
      <c r="W49">
        <f t="shared" si="30"/>
        <v>-1491.8842847430749</v>
      </c>
      <c r="X49">
        <f t="shared" si="76"/>
        <v>0.85795410676506223</v>
      </c>
      <c r="Y49">
        <f t="shared" si="2"/>
        <v>54.006116207951074</v>
      </c>
      <c r="Z49">
        <f t="shared" si="114"/>
        <v>3.2741804957477409</v>
      </c>
      <c r="AA49">
        <f t="shared" si="77"/>
        <v>47.222983777627249</v>
      </c>
      <c r="AB49">
        <f t="shared" si="31"/>
        <v>57.280296703698816</v>
      </c>
      <c r="AC49">
        <f t="shared" si="3"/>
        <v>1.2129749567166572</v>
      </c>
      <c r="AD49">
        <f t="shared" si="32"/>
        <v>47.222983777627249</v>
      </c>
      <c r="AI49">
        <f t="shared" si="115"/>
        <v>0.5025362480572898</v>
      </c>
      <c r="AJ49">
        <f t="shared" si="116"/>
        <v>0.70040548891468557</v>
      </c>
      <c r="AK49">
        <f t="shared" si="33"/>
        <v>0.77915206032346795</v>
      </c>
      <c r="AL49">
        <f t="shared" si="4"/>
        <v>0</v>
      </c>
      <c r="AM49">
        <f t="shared" si="5"/>
        <v>0.77915206032346795</v>
      </c>
      <c r="AN49">
        <f t="shared" si="78"/>
        <v>0.77915206032346795</v>
      </c>
      <c r="AO49">
        <f t="shared" si="6"/>
        <v>0</v>
      </c>
      <c r="AP49">
        <f t="shared" si="7"/>
        <v>30</v>
      </c>
      <c r="AQ49">
        <f t="shared" si="79"/>
        <v>30</v>
      </c>
      <c r="AS49">
        <f t="shared" si="80"/>
        <v>2.6575293126076707</v>
      </c>
      <c r="AU49">
        <f t="shared" si="34"/>
        <v>0.90401936147382433</v>
      </c>
      <c r="AW49">
        <f t="shared" si="8"/>
        <v>4.5165775281465068</v>
      </c>
      <c r="AX49">
        <f t="shared" si="8"/>
        <v>-0.19786683599958022</v>
      </c>
      <c r="AY49">
        <f t="shared" si="81"/>
        <v>4.3187106921469267</v>
      </c>
      <c r="AZ49">
        <f t="shared" si="35"/>
        <v>1.045816182213682</v>
      </c>
      <c r="BA49">
        <f t="shared" si="82"/>
        <v>-4.5816182213682E-2</v>
      </c>
      <c r="BB49">
        <f t="shared" si="9"/>
        <v>-11.33954976305567</v>
      </c>
      <c r="BC49">
        <f t="shared" si="83"/>
        <v>0.13</v>
      </c>
      <c r="BD49">
        <f t="shared" si="84"/>
        <v>9.8044059431490158</v>
      </c>
      <c r="BE49">
        <f t="shared" si="85"/>
        <v>-0.42952141765238133</v>
      </c>
      <c r="BF49">
        <f t="shared" si="10"/>
        <v>50.549927649291043</v>
      </c>
      <c r="BG49">
        <f t="shared" si="86"/>
        <v>3.6463738860607535E-3</v>
      </c>
      <c r="BH49">
        <f t="shared" si="87"/>
        <v>2.0088241818390327E-3</v>
      </c>
      <c r="BI49">
        <f t="shared" si="88"/>
        <v>0.96394643435117056</v>
      </c>
      <c r="BJ49">
        <f t="shared" si="89"/>
        <v>2.0839583095622594E-3</v>
      </c>
      <c r="BK49">
        <f t="shared" si="36"/>
        <v>3.6477884882466026E-2</v>
      </c>
      <c r="BL49" t="e">
        <f t="shared" si="37"/>
        <v>#NUM!</v>
      </c>
      <c r="BM49" t="e">
        <f t="shared" si="90"/>
        <v>#NUM!</v>
      </c>
      <c r="BN49" t="e">
        <f t="shared" si="91"/>
        <v>#NUM!</v>
      </c>
      <c r="BO49" t="e">
        <f t="shared" si="92"/>
        <v>#NUM!</v>
      </c>
      <c r="BP49" t="e">
        <f t="shared" si="93"/>
        <v>#NUM!</v>
      </c>
      <c r="BQ49">
        <f t="shared" si="38"/>
        <v>-1.1495559864312794E-5</v>
      </c>
      <c r="BR49">
        <f t="shared" si="94"/>
        <v>1.0894043918734913</v>
      </c>
      <c r="BS49">
        <f t="shared" si="95"/>
        <v>1.0006145244736639</v>
      </c>
      <c r="BT49">
        <f t="shared" si="96"/>
        <v>1.0887353373633386</v>
      </c>
      <c r="BU49">
        <f t="shared" si="39"/>
        <v>1</v>
      </c>
      <c r="BV49">
        <f t="shared" si="40"/>
        <v>1</v>
      </c>
      <c r="BW49">
        <f t="shared" si="41"/>
        <v>1</v>
      </c>
      <c r="BX49">
        <f t="shared" si="11"/>
        <v>213.28626734205827</v>
      </c>
      <c r="BY49">
        <f t="shared" si="12"/>
        <v>-1.001613871831555</v>
      </c>
      <c r="BZ49">
        <f t="shared" si="13"/>
        <v>1600592.321620954</v>
      </c>
      <c r="CA49">
        <f t="shared" si="14"/>
        <v>0.77915206032346795</v>
      </c>
      <c r="CB49">
        <f t="shared" si="15"/>
        <v>135582.12652755677</v>
      </c>
      <c r="CC49">
        <f t="shared" si="97"/>
        <v>1.6187778227438283E-4</v>
      </c>
      <c r="CD49">
        <f t="shared" si="98"/>
        <v>3.7211394519428594E-5</v>
      </c>
      <c r="CE49">
        <f t="shared" si="99"/>
        <v>-3.6236077986689281</v>
      </c>
      <c r="CF49">
        <f t="shared" si="100"/>
        <v>14.110628633626547</v>
      </c>
      <c r="CG49">
        <f t="shared" si="101"/>
        <v>5.0223534799166336E-3</v>
      </c>
      <c r="CH49">
        <f t="shared" si="16"/>
        <v>47.222983777627249</v>
      </c>
      <c r="CI49" s="20">
        <f t="shared" si="17"/>
        <v>66209694371.02597</v>
      </c>
      <c r="CJ49" s="33">
        <f t="shared" si="42"/>
        <v>0.33413986332255402</v>
      </c>
      <c r="CK49" s="33">
        <f t="shared" si="18"/>
        <v>66.82797266451081</v>
      </c>
      <c r="CL49">
        <f t="shared" si="102"/>
        <v>6400</v>
      </c>
      <c r="CM49" s="6">
        <f t="shared" si="19"/>
        <v>1703.0303674987038</v>
      </c>
      <c r="CN49" s="20"/>
      <c r="CO49" s="20"/>
      <c r="CP49" s="20"/>
      <c r="CQ49" s="20"/>
      <c r="CR49" s="20"/>
      <c r="CS49" s="20"/>
      <c r="CT49" s="20"/>
      <c r="CU49" s="25">
        <f t="shared" si="20"/>
        <v>2.6575293126076707</v>
      </c>
      <c r="CV49" s="26">
        <v>0.8</v>
      </c>
      <c r="CW49" s="26">
        <f t="shared" si="103"/>
        <v>0.49330387865279884</v>
      </c>
      <c r="CX49" s="26">
        <f t="shared" si="43"/>
        <v>-0.1736386948697258</v>
      </c>
      <c r="CY49" s="26">
        <f t="shared" si="104"/>
        <v>4.8286712458702863E-2</v>
      </c>
      <c r="CZ49" s="26">
        <f t="shared" si="105"/>
        <v>-1.076847171282034E-3</v>
      </c>
      <c r="DA49" s="26">
        <f t="shared" si="44"/>
        <v>2.9192191247613613E-2</v>
      </c>
      <c r="DB49" s="26">
        <f t="shared" si="45"/>
        <v>0.83907563739549296</v>
      </c>
      <c r="DC49" s="26">
        <f t="shared" si="46"/>
        <v>0.90021932123832149</v>
      </c>
      <c r="DD49" s="26">
        <f t="shared" si="47"/>
        <v>0.10021932123832145</v>
      </c>
      <c r="DE49" s="26">
        <v>0.85</v>
      </c>
      <c r="DF49" s="26">
        <f t="shared" si="48"/>
        <v>0.46428600343792836</v>
      </c>
      <c r="DG49" s="26">
        <f t="shared" si="49"/>
        <v>-0.16342465399503606</v>
      </c>
      <c r="DH49" s="26">
        <f t="shared" si="50"/>
        <v>4.2773004807709118E-2</v>
      </c>
      <c r="DI49" s="26">
        <f t="shared" si="51"/>
        <v>-7.9526043782876066E-4</v>
      </c>
      <c r="DJ49" s="26">
        <f t="shared" si="52"/>
        <v>2.5418085856741025E-2</v>
      </c>
      <c r="DK49" s="26">
        <f t="shared" si="106"/>
        <v>0.85605569864682696</v>
      </c>
      <c r="DL49" s="26">
        <f t="shared" si="107"/>
        <v>0.90190290849685928</v>
      </c>
      <c r="DM49" s="26">
        <f t="shared" si="108"/>
        <v>5.1902908496859301E-2</v>
      </c>
      <c r="DN49" s="26">
        <f t="shared" si="109"/>
        <v>-0.96632825482924423</v>
      </c>
      <c r="DO49" s="26">
        <f t="shared" si="110"/>
        <v>0.90371146733780527</v>
      </c>
      <c r="DP49" s="26">
        <f t="shared" si="53"/>
        <v>0.85</v>
      </c>
      <c r="DQ49" s="26">
        <f t="shared" si="54"/>
        <v>0.46428600343792836</v>
      </c>
      <c r="DR49" s="26">
        <f t="shared" si="55"/>
        <v>-0.16342465399503606</v>
      </c>
      <c r="DS49" s="26">
        <f t="shared" si="56"/>
        <v>4.2773004807709118E-2</v>
      </c>
      <c r="DT49" s="26">
        <f t="shared" si="57"/>
        <v>-7.9526043782876066E-4</v>
      </c>
      <c r="DU49" s="26">
        <f t="shared" si="58"/>
        <v>2.5418085856741029E-2</v>
      </c>
      <c r="DV49" s="26">
        <f t="shared" si="59"/>
        <v>0.85605569864682696</v>
      </c>
      <c r="DW49" s="26">
        <f t="shared" si="60"/>
        <v>0.90190290849685928</v>
      </c>
      <c r="DX49" s="26">
        <f t="shared" si="61"/>
        <v>5.1902908496859301E-2</v>
      </c>
      <c r="DY49" s="26">
        <f t="shared" si="62"/>
        <v>0.90371146733780527</v>
      </c>
      <c r="DZ49" s="26">
        <f t="shared" si="63"/>
        <v>0.43669148526442503</v>
      </c>
      <c r="EA49" s="26">
        <f t="shared" si="64"/>
        <v>-0.15371162247723927</v>
      </c>
      <c r="EB49" s="26">
        <f t="shared" si="65"/>
        <v>3.7839729720991845E-2</v>
      </c>
      <c r="EC49" s="26">
        <f t="shared" si="66"/>
        <v>-5.854031308392772E-4</v>
      </c>
      <c r="ED49" s="26">
        <f t="shared" si="67"/>
        <v>2.2137599156263951E-2</v>
      </c>
      <c r="EE49" s="26">
        <f t="shared" si="68"/>
        <v>0.87153931267510754</v>
      </c>
      <c r="EF49" s="26">
        <f t="shared" si="69"/>
        <v>0.90400729832751925</v>
      </c>
      <c r="EG49" s="26">
        <f t="shared" si="70"/>
        <v>2.9583098971397437E-4</v>
      </c>
      <c r="EH49" s="26">
        <f t="shared" si="71"/>
        <v>-0.96082047400744208</v>
      </c>
      <c r="EI49" s="26">
        <f t="shared" si="72"/>
        <v>0.90401936147382433</v>
      </c>
      <c r="EM49">
        <f t="shared" si="21"/>
        <v>1772.5720515093162</v>
      </c>
      <c r="EW49">
        <f t="shared" si="111"/>
        <v>5.0620603840538498</v>
      </c>
      <c r="EX49">
        <f t="shared" si="73"/>
        <v>7.5533298477621552E-2</v>
      </c>
      <c r="EY49">
        <f t="shared" si="112"/>
        <v>1.1855676971871254</v>
      </c>
      <c r="EZ49">
        <f t="shared" si="113"/>
        <v>1.6258333273234768E-2</v>
      </c>
    </row>
    <row r="50" spans="3:156">
      <c r="C50" s="6">
        <f t="shared" si="74"/>
        <v>1703.0303674987038</v>
      </c>
      <c r="D50" s="6">
        <f>Sheet2!J50</f>
        <v>1992.8229596890312</v>
      </c>
      <c r="E50" s="6">
        <f t="shared" si="22"/>
        <v>1769.6775240945117</v>
      </c>
      <c r="F50" s="6">
        <f t="shared" si="23"/>
        <v>223.14543559451954</v>
      </c>
      <c r="G50" s="6">
        <f>Sheet3!D50</f>
        <v>377</v>
      </c>
      <c r="H50" s="6">
        <f>Sheet3!F50</f>
        <v>-1067.4020684917623</v>
      </c>
      <c r="I50" s="6">
        <f t="shared" si="24"/>
        <v>0.79869362936559007</v>
      </c>
      <c r="J50" s="6">
        <f t="shared" si="25"/>
        <v>1713.4349348067417</v>
      </c>
      <c r="K50">
        <f t="shared" si="0"/>
        <v>1847.9266635938675</v>
      </c>
      <c r="M50">
        <f t="shared" si="1"/>
        <v>1847.9266635938675</v>
      </c>
      <c r="Q50">
        <f t="shared" si="26"/>
        <v>294.60654098720607</v>
      </c>
      <c r="S50">
        <f t="shared" si="27"/>
        <v>1.2197456368944557</v>
      </c>
      <c r="T50">
        <f t="shared" si="28"/>
        <v>9.3983999060428588E-3</v>
      </c>
      <c r="U50">
        <f t="shared" si="29"/>
        <v>6098.7281844722784</v>
      </c>
      <c r="V50">
        <f t="shared" si="75"/>
        <v>34244.358755811845</v>
      </c>
      <c r="W50">
        <f t="shared" si="30"/>
        <v>-2096.1505531152725</v>
      </c>
      <c r="X50">
        <f t="shared" si="76"/>
        <v>0.85633068103003362</v>
      </c>
      <c r="Y50">
        <f t="shared" si="2"/>
        <v>54.006116207951074</v>
      </c>
      <c r="Z50">
        <f t="shared" si="114"/>
        <v>3.4335392365596782</v>
      </c>
      <c r="AA50">
        <f t="shared" si="77"/>
        <v>47.091503102856343</v>
      </c>
      <c r="AB50">
        <f t="shared" si="31"/>
        <v>57.439655444510748</v>
      </c>
      <c r="AC50">
        <f t="shared" si="3"/>
        <v>1.2197456368944557</v>
      </c>
      <c r="AD50">
        <f t="shared" si="32"/>
        <v>47.091503102856343</v>
      </c>
      <c r="AI50">
        <f t="shared" si="115"/>
        <v>0.49313698008127976</v>
      </c>
      <c r="AJ50">
        <f t="shared" si="116"/>
        <v>0.69276041415160161</v>
      </c>
      <c r="AK50">
        <f t="shared" si="33"/>
        <v>0.76092796766223836</v>
      </c>
      <c r="AL50">
        <f t="shared" si="4"/>
        <v>0</v>
      </c>
      <c r="AM50">
        <f t="shared" si="5"/>
        <v>0.76092796766223836</v>
      </c>
      <c r="AN50">
        <f t="shared" si="78"/>
        <v>0.76092796766223836</v>
      </c>
      <c r="AO50">
        <f t="shared" si="6"/>
        <v>0</v>
      </c>
      <c r="AP50">
        <f t="shared" si="7"/>
        <v>30</v>
      </c>
      <c r="AQ50">
        <f t="shared" si="79"/>
        <v>30</v>
      </c>
      <c r="AS50">
        <f t="shared" si="80"/>
        <v>2.7705047430192917</v>
      </c>
      <c r="AU50">
        <f t="shared" si="34"/>
        <v>0.90249188222275523</v>
      </c>
      <c r="AW50">
        <f t="shared" si="8"/>
        <v>4.541788520155845</v>
      </c>
      <c r="AX50">
        <f t="shared" si="8"/>
        <v>-0.27800995155272162</v>
      </c>
      <c r="AY50">
        <f t="shared" si="81"/>
        <v>4.2637785686031231</v>
      </c>
      <c r="AZ50">
        <f t="shared" si="35"/>
        <v>1.0652027179835002</v>
      </c>
      <c r="BA50">
        <f t="shared" si="82"/>
        <v>-6.5202717983500191E-2</v>
      </c>
      <c r="BB50">
        <f t="shared" si="9"/>
        <v>-11.025844031655565</v>
      </c>
      <c r="BC50">
        <f t="shared" si="83"/>
        <v>0.13</v>
      </c>
      <c r="BD50">
        <f t="shared" si="84"/>
        <v>9.8522632029055135</v>
      </c>
      <c r="BE50">
        <f t="shared" si="85"/>
        <v>-0.60307238075242608</v>
      </c>
      <c r="BF50">
        <f t="shared" si="10"/>
        <v>50.479506735718545</v>
      </c>
      <c r="BG50">
        <f t="shared" si="86"/>
        <v>3.5635695460401345E-3</v>
      </c>
      <c r="BH50">
        <f t="shared" si="87"/>
        <v>2.0065382926466799E-3</v>
      </c>
      <c r="BI50">
        <f t="shared" si="88"/>
        <v>0.96475457913271601</v>
      </c>
      <c r="BJ50">
        <f t="shared" si="89"/>
        <v>2.0798432430872674E-3</v>
      </c>
      <c r="BK50">
        <f t="shared" si="36"/>
        <v>3.6583558439994508E-2</v>
      </c>
      <c r="BL50" t="e">
        <f t="shared" si="37"/>
        <v>#NUM!</v>
      </c>
      <c r="BM50" t="e">
        <f t="shared" si="90"/>
        <v>#NUM!</v>
      </c>
      <c r="BN50" t="e">
        <f t="shared" si="91"/>
        <v>#NUM!</v>
      </c>
      <c r="BO50" t="e">
        <f t="shared" si="92"/>
        <v>#NUM!</v>
      </c>
      <c r="BP50" t="e">
        <f t="shared" si="93"/>
        <v>#NUM!</v>
      </c>
      <c r="BQ50">
        <f t="shared" si="38"/>
        <v>-1.6047948082441555E-5</v>
      </c>
      <c r="BR50">
        <f t="shared" si="94"/>
        <v>1.089723111872781</v>
      </c>
      <c r="BS50">
        <f t="shared" si="95"/>
        <v>1.0008579949094845</v>
      </c>
      <c r="BT50">
        <f t="shared" si="96"/>
        <v>1.0887889365077543</v>
      </c>
      <c r="BU50">
        <f t="shared" si="39"/>
        <v>1</v>
      </c>
      <c r="BV50">
        <f t="shared" si="40"/>
        <v>1</v>
      </c>
      <c r="BW50">
        <f t="shared" si="41"/>
        <v>1</v>
      </c>
      <c r="BX50">
        <f t="shared" si="11"/>
        <v>213.8796481894363</v>
      </c>
      <c r="BY50">
        <f t="shared" si="12"/>
        <v>-1.4697339660431872</v>
      </c>
      <c r="BZ50">
        <f t="shared" si="13"/>
        <v>1601536.7676581084</v>
      </c>
      <c r="CA50">
        <f t="shared" si="14"/>
        <v>0.76092796766223836</v>
      </c>
      <c r="CB50">
        <f t="shared" si="15"/>
        <v>138911.21256874877</v>
      </c>
      <c r="CC50">
        <f t="shared" si="97"/>
        <v>1.6187778227438283E-4</v>
      </c>
      <c r="CD50">
        <f t="shared" si="98"/>
        <v>3.6319602332339241E-5</v>
      </c>
      <c r="CE50">
        <f t="shared" si="99"/>
        <v>-3.6293048656280336</v>
      </c>
      <c r="CF50">
        <f t="shared" si="100"/>
        <v>14.128427441390755</v>
      </c>
      <c r="CG50">
        <f t="shared" si="101"/>
        <v>5.0097072604971286E-3</v>
      </c>
      <c r="CH50">
        <f t="shared" si="16"/>
        <v>47.091503102856343</v>
      </c>
      <c r="CI50" s="20">
        <f t="shared" si="17"/>
        <v>66305552267.266899</v>
      </c>
      <c r="CJ50" s="33">
        <f t="shared" si="42"/>
        <v>0.33323578297903905</v>
      </c>
      <c r="CK50" s="33">
        <f t="shared" si="18"/>
        <v>66.647156595807814</v>
      </c>
      <c r="CL50">
        <f t="shared" si="102"/>
        <v>6600</v>
      </c>
      <c r="CM50" s="6">
        <f t="shared" ref="CM50:CM57" si="117">C50+CK50</f>
        <v>1769.6775240945117</v>
      </c>
      <c r="CN50" s="20"/>
      <c r="CO50" s="20"/>
      <c r="CP50" s="20"/>
      <c r="CQ50" s="20"/>
      <c r="CR50" s="20"/>
      <c r="CS50" s="20"/>
      <c r="CT50" s="20"/>
      <c r="CU50" s="25">
        <f t="shared" si="20"/>
        <v>2.7705047430192917</v>
      </c>
      <c r="CV50" s="26">
        <v>0.8</v>
      </c>
      <c r="CW50" s="26">
        <f t="shared" si="103"/>
        <v>0.51427494292295606</v>
      </c>
      <c r="CX50" s="26">
        <f t="shared" si="43"/>
        <v>-0.18102032795123285</v>
      </c>
      <c r="CY50" s="26">
        <f t="shared" si="104"/>
        <v>5.2479453883252355E-2</v>
      </c>
      <c r="CZ50" s="26">
        <f t="shared" si="105"/>
        <v>-1.3260449441941664E-3</v>
      </c>
      <c r="DA50" s="26">
        <f t="shared" si="44"/>
        <v>3.2138156955816739E-2</v>
      </c>
      <c r="DB50" s="26">
        <f t="shared" si="45"/>
        <v>0.82638942733621323</v>
      </c>
      <c r="DC50" s="26">
        <f t="shared" si="46"/>
        <v>0.8993438039985725</v>
      </c>
      <c r="DD50" s="26">
        <f t="shared" si="47"/>
        <v>9.9343803998572455E-2</v>
      </c>
      <c r="DE50" s="26">
        <v>0.85</v>
      </c>
      <c r="DF50" s="26">
        <f t="shared" si="48"/>
        <v>0.48402347569219389</v>
      </c>
      <c r="DG50" s="26">
        <f t="shared" si="49"/>
        <v>-0.17037207336586621</v>
      </c>
      <c r="DH50" s="26">
        <f t="shared" si="50"/>
        <v>4.6486990291047067E-2</v>
      </c>
      <c r="DI50" s="26">
        <f t="shared" si="51"/>
        <v>-9.7929502999481092E-4</v>
      </c>
      <c r="DJ50" s="26">
        <f t="shared" si="52"/>
        <v>2.7947798869378308E-2</v>
      </c>
      <c r="DK50" s="26">
        <f t="shared" si="106"/>
        <v>0.84458072285172403</v>
      </c>
      <c r="DL50" s="26">
        <f t="shared" si="107"/>
        <v>0.90069838412638981</v>
      </c>
      <c r="DM50" s="26">
        <f t="shared" si="108"/>
        <v>5.0698384126389828E-2</v>
      </c>
      <c r="DN50" s="26">
        <f t="shared" si="109"/>
        <v>-0.97290839744365387</v>
      </c>
      <c r="DO50" s="26">
        <f t="shared" si="110"/>
        <v>0.9021101310869567</v>
      </c>
      <c r="DP50" s="26">
        <f t="shared" si="53"/>
        <v>0.85</v>
      </c>
      <c r="DQ50" s="26">
        <f t="shared" si="54"/>
        <v>0.48402347569219389</v>
      </c>
      <c r="DR50" s="26">
        <f t="shared" si="55"/>
        <v>-0.17037207336586621</v>
      </c>
      <c r="DS50" s="26">
        <f t="shared" si="56"/>
        <v>4.6486990291047067E-2</v>
      </c>
      <c r="DT50" s="26">
        <f t="shared" si="57"/>
        <v>-9.7929502999481092E-4</v>
      </c>
      <c r="DU50" s="26">
        <f t="shared" si="58"/>
        <v>2.7947798869378308E-2</v>
      </c>
      <c r="DV50" s="26">
        <f t="shared" si="59"/>
        <v>0.84458072285172403</v>
      </c>
      <c r="DW50" s="26">
        <f t="shared" si="60"/>
        <v>0.90069838412638981</v>
      </c>
      <c r="DX50" s="26">
        <f t="shared" si="61"/>
        <v>5.0698384126389828E-2</v>
      </c>
      <c r="DY50" s="26">
        <f t="shared" si="62"/>
        <v>0.9021101310869567</v>
      </c>
      <c r="DZ50" s="26">
        <f t="shared" si="63"/>
        <v>0.45606399946162118</v>
      </c>
      <c r="EA50" s="26">
        <f t="shared" si="64"/>
        <v>-0.16053057977133733</v>
      </c>
      <c r="EB50" s="26">
        <f t="shared" si="65"/>
        <v>4.1271491180079764E-2</v>
      </c>
      <c r="EC50" s="26">
        <f t="shared" si="66"/>
        <v>-7.2729462536404946E-4</v>
      </c>
      <c r="ED50" s="26">
        <f t="shared" si="67"/>
        <v>2.4409992501430586E-2</v>
      </c>
      <c r="EE50" s="26">
        <f t="shared" si="68"/>
        <v>0.86073901245551698</v>
      </c>
      <c r="EF50" s="26">
        <f t="shared" si="69"/>
        <v>0.9024788388738344</v>
      </c>
      <c r="EG50" s="26">
        <f t="shared" si="70"/>
        <v>3.6870778687769779E-4</v>
      </c>
      <c r="EH50" s="26">
        <f t="shared" si="71"/>
        <v>-0.96583284842493433</v>
      </c>
      <c r="EI50" s="26">
        <f t="shared" si="72"/>
        <v>0.90249188222275523</v>
      </c>
      <c r="EM50">
        <f t="shared" si="21"/>
        <v>1847.9266635938675</v>
      </c>
      <c r="EW50">
        <f t="shared" si="111"/>
        <v>5.2866235824816066</v>
      </c>
      <c r="EX50">
        <f t="shared" si="73"/>
        <v>7.888410779379755E-2</v>
      </c>
      <c r="EY50">
        <f t="shared" si="112"/>
        <v>1.1974841513978376</v>
      </c>
      <c r="EZ50">
        <f t="shared" si="113"/>
        <v>1.6421750077228899E-2</v>
      </c>
    </row>
    <row r="51" spans="3:156">
      <c r="C51" s="6">
        <f t="shared" si="74"/>
        <v>1769.6775240945117</v>
      </c>
      <c r="D51" s="6">
        <f>Sheet2!J51</f>
        <v>2080.4054678196289</v>
      </c>
      <c r="E51" s="6">
        <f t="shared" si="22"/>
        <v>1836.1396905552599</v>
      </c>
      <c r="F51" s="6">
        <f t="shared" si="23"/>
        <v>244.26577726436904</v>
      </c>
      <c r="G51" s="6">
        <f>Sheet3!D51</f>
        <v>378</v>
      </c>
      <c r="H51" s="6">
        <f>Sheet3!F51</f>
        <v>-1107.1385829469684</v>
      </c>
      <c r="I51" s="6">
        <f t="shared" si="24"/>
        <v>0.79382050031956297</v>
      </c>
      <c r="J51" s="6">
        <f t="shared" si="25"/>
        <v>1772.6963860233832</v>
      </c>
      <c r="K51">
        <f t="shared" si="0"/>
        <v>1925.0414959570703</v>
      </c>
      <c r="M51">
        <f t="shared" si="1"/>
        <v>1925.0414959570703</v>
      </c>
      <c r="Q51">
        <f t="shared" si="26"/>
        <v>309.25590553553246</v>
      </c>
      <c r="S51">
        <f t="shared" si="27"/>
        <v>1.2267281314709939</v>
      </c>
      <c r="T51">
        <f t="shared" si="28"/>
        <v>9.0088066866122647E-3</v>
      </c>
      <c r="U51">
        <f t="shared" si="29"/>
        <v>6133.6406573549693</v>
      </c>
      <c r="V51">
        <f t="shared" si="75"/>
        <v>34440.392291048156</v>
      </c>
      <c r="W51">
        <f t="shared" si="30"/>
        <v>-2669.1249900488478</v>
      </c>
      <c r="X51">
        <f t="shared" si="76"/>
        <v>0.85465646793879624</v>
      </c>
      <c r="Y51">
        <f t="shared" si="2"/>
        <v>54.006116207951074</v>
      </c>
      <c r="Z51">
        <f t="shared" si="114"/>
        <v>3.5972258904324281</v>
      </c>
      <c r="AA51">
        <f t="shared" si="77"/>
        <v>46.956893398466534</v>
      </c>
      <c r="AB51">
        <f t="shared" si="31"/>
        <v>57.6033420983835</v>
      </c>
      <c r="AC51">
        <f t="shared" si="3"/>
        <v>1.2267281314709939</v>
      </c>
      <c r="AD51">
        <f t="shared" si="32"/>
        <v>46.956893398466534</v>
      </c>
      <c r="AI51">
        <f t="shared" si="115"/>
        <v>0.4839659122829279</v>
      </c>
      <c r="AJ51">
        <f t="shared" si="116"/>
        <v>0.68521110739615176</v>
      </c>
      <c r="AK51">
        <f t="shared" si="33"/>
        <v>0.74325516422130444</v>
      </c>
      <c r="AL51">
        <f t="shared" si="4"/>
        <v>0</v>
      </c>
      <c r="AM51">
        <f t="shared" si="5"/>
        <v>0.74325516422130444</v>
      </c>
      <c r="AN51">
        <f t="shared" si="78"/>
        <v>0.74325516422130444</v>
      </c>
      <c r="AO51">
        <f t="shared" si="6"/>
        <v>0</v>
      </c>
      <c r="AP51">
        <f t="shared" si="7"/>
        <v>30</v>
      </c>
      <c r="AQ51">
        <f t="shared" si="79"/>
        <v>30</v>
      </c>
      <c r="AS51">
        <f t="shared" si="80"/>
        <v>2.8861191843434337</v>
      </c>
      <c r="AU51">
        <f t="shared" si="34"/>
        <v>0.90118097592933544</v>
      </c>
      <c r="AW51">
        <f t="shared" si="8"/>
        <v>4.5677882144777815</v>
      </c>
      <c r="AX51">
        <f t="shared" si="8"/>
        <v>-0.35400286876761944</v>
      </c>
      <c r="AY51">
        <f t="shared" si="81"/>
        <v>4.2137853457101624</v>
      </c>
      <c r="AZ51">
        <f t="shared" si="35"/>
        <v>1.0840106554378739</v>
      </c>
      <c r="BA51">
        <f t="shared" si="82"/>
        <v>-8.4010655437873893E-2</v>
      </c>
      <c r="BB51">
        <f t="shared" si="9"/>
        <v>-10.743833709690827</v>
      </c>
      <c r="BC51">
        <f t="shared" si="83"/>
        <v>0.13</v>
      </c>
      <c r="BD51">
        <f t="shared" si="84"/>
        <v>9.9015744639494674</v>
      </c>
      <c r="BE51">
        <f t="shared" si="85"/>
        <v>-0.76737046486623306</v>
      </c>
      <c r="BF51">
        <f t="shared" si="10"/>
        <v>50.40730799672761</v>
      </c>
      <c r="BG51">
        <f t="shared" si="86"/>
        <v>3.4832963643086751E-3</v>
      </c>
      <c r="BH51">
        <f t="shared" si="87"/>
        <v>2.0043142827329357E-3</v>
      </c>
      <c r="BI51">
        <f t="shared" si="88"/>
        <v>0.96553850278431397</v>
      </c>
      <c r="BJ51">
        <f t="shared" si="89"/>
        <v>2.0758512239057417E-3</v>
      </c>
      <c r="BK51">
        <f t="shared" si="36"/>
        <v>3.669609232292504E-2</v>
      </c>
      <c r="BL51" t="e">
        <f t="shared" si="37"/>
        <v>#NUM!</v>
      </c>
      <c r="BM51" t="e">
        <f t="shared" si="90"/>
        <v>#NUM!</v>
      </c>
      <c r="BN51" t="e">
        <f t="shared" si="91"/>
        <v>#NUM!</v>
      </c>
      <c r="BO51" t="e">
        <f t="shared" si="92"/>
        <v>#NUM!</v>
      </c>
      <c r="BP51" t="e">
        <f t="shared" si="93"/>
        <v>#NUM!</v>
      </c>
      <c r="BQ51">
        <f t="shared" si="38"/>
        <v>-2.0306044895657875E-5</v>
      </c>
      <c r="BR51">
        <f t="shared" si="94"/>
        <v>1.0900213156572687</v>
      </c>
      <c r="BS51">
        <f t="shared" si="95"/>
        <v>1.0010857830395357</v>
      </c>
      <c r="BT51">
        <f t="shared" si="96"/>
        <v>1.0888390726593913</v>
      </c>
      <c r="BU51">
        <f t="shared" si="39"/>
        <v>1</v>
      </c>
      <c r="BV51">
        <f t="shared" si="40"/>
        <v>1</v>
      </c>
      <c r="BW51">
        <f t="shared" si="41"/>
        <v>1</v>
      </c>
      <c r="BX51">
        <f t="shared" si="11"/>
        <v>214.48914425400497</v>
      </c>
      <c r="BY51">
        <f t="shared" si="12"/>
        <v>-1.952581876331533</v>
      </c>
      <c r="BZ51">
        <f t="shared" si="13"/>
        <v>1602491.6744776771</v>
      </c>
      <c r="CA51">
        <f t="shared" si="14"/>
        <v>0.74325516422130444</v>
      </c>
      <c r="CB51">
        <f t="shared" si="15"/>
        <v>142298.97834121919</v>
      </c>
      <c r="CC51">
        <f t="shared" si="97"/>
        <v>1.6187778227438283E-4</v>
      </c>
      <c r="CD51">
        <f t="shared" si="98"/>
        <v>3.5454927778203008E-5</v>
      </c>
      <c r="CE51">
        <f t="shared" si="99"/>
        <v>-3.6349148792766903</v>
      </c>
      <c r="CF51">
        <f t="shared" si="100"/>
        <v>14.14590063202283</v>
      </c>
      <c r="CG51">
        <f t="shared" si="101"/>
        <v>4.997338799874889E-3</v>
      </c>
      <c r="CH51">
        <f t="shared" si="16"/>
        <v>46.956893398466534</v>
      </c>
      <c r="CI51" s="20">
        <f t="shared" si="17"/>
        <v>66410580181.065262</v>
      </c>
      <c r="CJ51" s="33">
        <f t="shared" si="42"/>
        <v>0.33231083230374092</v>
      </c>
      <c r="CK51" s="33">
        <f t="shared" si="18"/>
        <v>66.462166460748179</v>
      </c>
      <c r="CL51">
        <f t="shared" si="102"/>
        <v>6800</v>
      </c>
      <c r="CM51" s="6">
        <f t="shared" si="117"/>
        <v>1836.1396905552599</v>
      </c>
      <c r="CN51" s="20"/>
      <c r="CO51" s="20"/>
      <c r="CP51" s="20"/>
      <c r="CQ51" s="20"/>
      <c r="CR51" s="20"/>
      <c r="CS51" s="20"/>
      <c r="CT51" s="20"/>
      <c r="CU51" s="25">
        <f t="shared" si="20"/>
        <v>2.8861191843434337</v>
      </c>
      <c r="CV51" s="26">
        <v>0.8</v>
      </c>
      <c r="CW51" s="26">
        <f t="shared" si="103"/>
        <v>0.53573587359374997</v>
      </c>
      <c r="CX51" s="26">
        <f t="shared" si="43"/>
        <v>-0.1885743897651054</v>
      </c>
      <c r="CY51" s="26">
        <f t="shared" si="104"/>
        <v>5.6950826905125908E-2</v>
      </c>
      <c r="CZ51" s="26">
        <f t="shared" si="105"/>
        <v>-1.6268033655270015E-3</v>
      </c>
      <c r="DA51" s="26">
        <f t="shared" si="44"/>
        <v>3.5352298309969464E-2</v>
      </c>
      <c r="DB51" s="26">
        <f t="shared" si="45"/>
        <v>0.81307142486556094</v>
      </c>
      <c r="DC51" s="26">
        <f t="shared" si="46"/>
        <v>0.89874718406470666</v>
      </c>
      <c r="DD51" s="26">
        <f t="shared" si="47"/>
        <v>9.8747184064706617E-2</v>
      </c>
      <c r="DE51" s="26">
        <v>0.85</v>
      </c>
      <c r="DF51" s="26">
        <f t="shared" si="48"/>
        <v>0.50422199867647055</v>
      </c>
      <c r="DG51" s="26">
        <f t="shared" si="49"/>
        <v>-0.17748177860245215</v>
      </c>
      <c r="DH51" s="26">
        <f t="shared" si="50"/>
        <v>5.0447791306962746E-2</v>
      </c>
      <c r="DI51" s="26">
        <f t="shared" si="51"/>
        <v>-1.2014075824613613E-3</v>
      </c>
      <c r="DJ51" s="26">
        <f t="shared" si="52"/>
        <v>3.0702435028755339E-2</v>
      </c>
      <c r="DK51" s="26">
        <f t="shared" si="106"/>
        <v>0.83251260752549483</v>
      </c>
      <c r="DL51" s="26">
        <f t="shared" si="107"/>
        <v>0.89972758453014312</v>
      </c>
      <c r="DM51" s="26">
        <f t="shared" si="108"/>
        <v>4.9727584530143143E-2</v>
      </c>
      <c r="DN51" s="26">
        <f t="shared" si="109"/>
        <v>-0.98039199069127081</v>
      </c>
      <c r="DO51" s="26">
        <f t="shared" si="110"/>
        <v>0.90072214481789104</v>
      </c>
      <c r="DP51" s="26">
        <f t="shared" si="53"/>
        <v>0.85</v>
      </c>
      <c r="DQ51" s="26">
        <f t="shared" si="54"/>
        <v>0.50422199867647055</v>
      </c>
      <c r="DR51" s="26">
        <f t="shared" si="55"/>
        <v>-0.17748177860245215</v>
      </c>
      <c r="DS51" s="26">
        <f t="shared" si="56"/>
        <v>5.0447791306962746E-2</v>
      </c>
      <c r="DT51" s="26">
        <f t="shared" si="57"/>
        <v>-1.2014075824613613E-3</v>
      </c>
      <c r="DU51" s="26">
        <f t="shared" si="58"/>
        <v>3.0702435028755339E-2</v>
      </c>
      <c r="DV51" s="26">
        <f t="shared" si="59"/>
        <v>0.83251260752549483</v>
      </c>
      <c r="DW51" s="26">
        <f t="shared" si="60"/>
        <v>0.89972758453014312</v>
      </c>
      <c r="DX51" s="26">
        <f t="shared" si="61"/>
        <v>4.9727584530143143E-2</v>
      </c>
      <c r="DY51" s="26">
        <f t="shared" si="62"/>
        <v>0.90072214481789104</v>
      </c>
      <c r="DZ51" s="26">
        <f t="shared" si="63"/>
        <v>0.47582786916119674</v>
      </c>
      <c r="EA51" s="26">
        <f t="shared" si="64"/>
        <v>-0.16748729081440009</v>
      </c>
      <c r="EB51" s="26">
        <f t="shared" si="65"/>
        <v>4.4926059472572048E-2</v>
      </c>
      <c r="EC51" s="26">
        <f t="shared" si="66"/>
        <v>-8.9914719912608865E-4</v>
      </c>
      <c r="ED51" s="26">
        <f t="shared" si="67"/>
        <v>2.6878318796660042E-2</v>
      </c>
      <c r="EE51" s="26">
        <f t="shared" si="68"/>
        <v>0.84938462002893511</v>
      </c>
      <c r="EF51" s="26">
        <f t="shared" si="69"/>
        <v>0.90116794645541576</v>
      </c>
      <c r="EG51" s="26">
        <f t="shared" si="70"/>
        <v>4.4580163752472313E-4</v>
      </c>
      <c r="EH51" s="26">
        <f t="shared" si="71"/>
        <v>-0.97160289789708221</v>
      </c>
      <c r="EI51" s="26">
        <f t="shared" si="72"/>
        <v>0.90118097592933544</v>
      </c>
      <c r="EM51">
        <f t="shared" si="21"/>
        <v>1925.0414959570703</v>
      </c>
      <c r="EW51">
        <f t="shared" si="111"/>
        <v>5.5157233135680599</v>
      </c>
      <c r="EX51">
        <f t="shared" si="73"/>
        <v>8.2302608770950608E-2</v>
      </c>
      <c r="EY51">
        <f t="shared" si="112"/>
        <v>1.2099329061098107</v>
      </c>
      <c r="EZ51">
        <f t="shared" si="113"/>
        <v>1.659246660689162E-2</v>
      </c>
    </row>
    <row r="52" spans="3:156">
      <c r="C52" s="6">
        <f t="shared" si="74"/>
        <v>1836.1396905552599</v>
      </c>
      <c r="D52" s="6">
        <f>Sheet2!J52</f>
        <v>2172.0148620060736</v>
      </c>
      <c r="E52" s="6">
        <f t="shared" si="22"/>
        <v>1902.4123579388981</v>
      </c>
      <c r="F52" s="6">
        <f t="shared" si="23"/>
        <v>269.60250406717546</v>
      </c>
      <c r="G52" s="6">
        <f>Sheet3!D52</f>
        <v>379</v>
      </c>
      <c r="H52" s="6">
        <f>Sheet3!F52</f>
        <v>-1147.3289729473554</v>
      </c>
      <c r="I52" s="6">
        <f t="shared" si="24"/>
        <v>0.79025082671608726</v>
      </c>
      <c r="J52" s="6">
        <f t="shared" si="25"/>
        <v>1830.8541887708207</v>
      </c>
      <c r="K52">
        <f t="shared" si="0"/>
        <v>2004.0772762806669</v>
      </c>
      <c r="M52">
        <f t="shared" si="1"/>
        <v>2004.0772762806669</v>
      </c>
      <c r="Q52">
        <f t="shared" si="26"/>
        <v>324.38448687761388</v>
      </c>
      <c r="S52">
        <f t="shared" si="27"/>
        <v>1.2339390406420592</v>
      </c>
      <c r="T52">
        <f t="shared" si="28"/>
        <v>8.6431641789338782E-3</v>
      </c>
      <c r="U52">
        <f t="shared" si="29"/>
        <v>6169.6952032102954</v>
      </c>
      <c r="V52">
        <f t="shared" si="75"/>
        <v>34642.838566025814</v>
      </c>
      <c r="W52">
        <f t="shared" si="30"/>
        <v>-3214.586662244847</v>
      </c>
      <c r="X52">
        <f t="shared" si="76"/>
        <v>0.85292748721398703</v>
      </c>
      <c r="Y52">
        <f t="shared" si="2"/>
        <v>54.006116207951074</v>
      </c>
      <c r="Z52">
        <f t="shared" si="114"/>
        <v>3.7655664203114529</v>
      </c>
      <c r="AA52">
        <f t="shared" si="77"/>
        <v>46.818911409271898</v>
      </c>
      <c r="AB52">
        <f t="shared" si="31"/>
        <v>57.771682628262525</v>
      </c>
      <c r="AC52">
        <f t="shared" si="3"/>
        <v>1.2339390406420592</v>
      </c>
      <c r="AD52">
        <f t="shared" si="32"/>
        <v>46.818911409271898</v>
      </c>
      <c r="AI52">
        <f t="shared" si="115"/>
        <v>0.4750026503062324</v>
      </c>
      <c r="AJ52">
        <f t="shared" si="116"/>
        <v>0.6777457423252492</v>
      </c>
      <c r="AK52">
        <f t="shared" si="33"/>
        <v>0.72608791179323351</v>
      </c>
      <c r="AL52">
        <f t="shared" si="4"/>
        <v>0</v>
      </c>
      <c r="AM52">
        <f t="shared" si="5"/>
        <v>0.72608791179323351</v>
      </c>
      <c r="AN52">
        <f t="shared" si="78"/>
        <v>0.72608791179323351</v>
      </c>
      <c r="AO52">
        <f t="shared" si="6"/>
        <v>0</v>
      </c>
      <c r="AP52">
        <f t="shared" si="7"/>
        <v>30</v>
      </c>
      <c r="AQ52">
        <f t="shared" si="79"/>
        <v>30</v>
      </c>
      <c r="AS52">
        <f t="shared" si="80"/>
        <v>3.0046136076171917</v>
      </c>
      <c r="AU52">
        <f t="shared" si="34"/>
        <v>0.90010231376867766</v>
      </c>
      <c r="AW52">
        <f t="shared" si="8"/>
        <v>4.5946384228346773</v>
      </c>
      <c r="AX52">
        <f t="shared" si="8"/>
        <v>-0.42634680076034071</v>
      </c>
      <c r="AY52">
        <f t="shared" si="81"/>
        <v>4.1682916220743369</v>
      </c>
      <c r="AZ52">
        <f t="shared" si="35"/>
        <v>1.1022833427734526</v>
      </c>
      <c r="BA52">
        <f t="shared" si="82"/>
        <v>-0.10228334277345263</v>
      </c>
      <c r="BB52">
        <f t="shared" si="9"/>
        <v>-10.490095468044307</v>
      </c>
      <c r="BC52">
        <f t="shared" si="83"/>
        <v>0.13</v>
      </c>
      <c r="BD52">
        <f t="shared" si="84"/>
        <v>9.9524528095322253</v>
      </c>
      <c r="BE52">
        <f t="shared" si="85"/>
        <v>-0.92351041030220482</v>
      </c>
      <c r="BF52">
        <f t="shared" si="10"/>
        <v>50.333193024984013</v>
      </c>
      <c r="BG52">
        <f t="shared" si="86"/>
        <v>3.405345717122794E-3</v>
      </c>
      <c r="BH52">
        <f t="shared" si="87"/>
        <v>2.0021470717646742E-3</v>
      </c>
      <c r="BI52">
        <f t="shared" si="88"/>
        <v>0.96630019874616513</v>
      </c>
      <c r="BJ52">
        <f t="shared" si="89"/>
        <v>2.0719721204265351E-3</v>
      </c>
      <c r="BK52">
        <f t="shared" si="36"/>
        <v>3.6815726233615398E-2</v>
      </c>
      <c r="BL52" t="e">
        <f t="shared" si="37"/>
        <v>#NUM!</v>
      </c>
      <c r="BM52" t="e">
        <f t="shared" si="90"/>
        <v>#NUM!</v>
      </c>
      <c r="BN52" t="e">
        <f t="shared" si="91"/>
        <v>#NUM!</v>
      </c>
      <c r="BO52" t="e">
        <f t="shared" si="92"/>
        <v>#NUM!</v>
      </c>
      <c r="BP52" t="e">
        <f t="shared" si="93"/>
        <v>#NUM!</v>
      </c>
      <c r="BQ52">
        <f t="shared" si="38"/>
        <v>-2.4304934970454672E-5</v>
      </c>
      <c r="BR52">
        <f t="shared" si="94"/>
        <v>1.0903014437331056</v>
      </c>
      <c r="BS52">
        <f t="shared" si="95"/>
        <v>1.0012997549668616</v>
      </c>
      <c r="BT52">
        <f t="shared" si="96"/>
        <v>1.0888861585401961</v>
      </c>
      <c r="BU52">
        <f t="shared" si="39"/>
        <v>1</v>
      </c>
      <c r="BV52">
        <f t="shared" si="40"/>
        <v>1</v>
      </c>
      <c r="BW52">
        <f t="shared" si="41"/>
        <v>1</v>
      </c>
      <c r="BX52">
        <f t="shared" si="11"/>
        <v>215.11596927633352</v>
      </c>
      <c r="BY52">
        <f t="shared" si="12"/>
        <v>-2.4513185585722241</v>
      </c>
      <c r="BZ52">
        <f t="shared" si="13"/>
        <v>1603457.4400678053</v>
      </c>
      <c r="CA52">
        <f t="shared" si="14"/>
        <v>0.72608791179323351</v>
      </c>
      <c r="CB52">
        <f t="shared" si="15"/>
        <v>145751.20908308364</v>
      </c>
      <c r="CC52">
        <f t="shared" si="97"/>
        <v>1.6187778227438283E-4</v>
      </c>
      <c r="CD52">
        <f t="shared" si="98"/>
        <v>3.4615150239501944E-5</v>
      </c>
      <c r="CE52">
        <f t="shared" si="99"/>
        <v>-3.6404472383305011</v>
      </c>
      <c r="CF52">
        <f t="shared" si="100"/>
        <v>14.163079136648413</v>
      </c>
      <c r="CG52">
        <f t="shared" si="101"/>
        <v>4.9852235324610869E-3</v>
      </c>
      <c r="CH52">
        <f t="shared" si="16"/>
        <v>46.818911409271898</v>
      </c>
      <c r="CI52" s="20">
        <f t="shared" si="17"/>
        <v>66524937098.034073</v>
      </c>
      <c r="CJ52" s="33">
        <f t="shared" si="42"/>
        <v>0.3313633369181917</v>
      </c>
      <c r="CK52" s="33">
        <f t="shared" si="18"/>
        <v>66.272667383638336</v>
      </c>
      <c r="CL52">
        <f t="shared" si="102"/>
        <v>7000</v>
      </c>
      <c r="CM52" s="6">
        <f t="shared" si="117"/>
        <v>1902.4123579388981</v>
      </c>
      <c r="CN52" s="20"/>
      <c r="CO52" s="20"/>
      <c r="CP52" s="20"/>
      <c r="CQ52" s="20"/>
      <c r="CR52" s="20"/>
      <c r="CS52" s="20"/>
      <c r="CT52" s="20"/>
      <c r="CU52" s="25">
        <f t="shared" si="20"/>
        <v>3.0046136076171917</v>
      </c>
      <c r="CV52" s="26">
        <v>0.8</v>
      </c>
      <c r="CW52" s="26">
        <f t="shared" si="103"/>
        <v>0.55773140091394113</v>
      </c>
      <c r="CX52" s="26">
        <f t="shared" si="43"/>
        <v>-0.19631662497168789</v>
      </c>
      <c r="CY52" s="26">
        <f t="shared" si="104"/>
        <v>6.1723247880385482E-2</v>
      </c>
      <c r="CZ52" s="26">
        <f t="shared" si="105"/>
        <v>-1.9893303251869608E-3</v>
      </c>
      <c r="DA52" s="26">
        <f t="shared" si="44"/>
        <v>3.8865284887232357E-2</v>
      </c>
      <c r="DB52" s="26">
        <f t="shared" si="45"/>
        <v>0.79909345785824637</v>
      </c>
      <c r="DC52" s="26">
        <f t="shared" si="46"/>
        <v>0.89845294812506893</v>
      </c>
      <c r="DD52" s="26">
        <f t="shared" si="47"/>
        <v>9.8452948125068884E-2</v>
      </c>
      <c r="DE52" s="26">
        <v>0.85</v>
      </c>
      <c r="DF52" s="26">
        <f t="shared" si="48"/>
        <v>0.52492367144841534</v>
      </c>
      <c r="DG52" s="26">
        <f t="shared" si="49"/>
        <v>-0.18476858820864747</v>
      </c>
      <c r="DH52" s="26">
        <f t="shared" si="50"/>
        <v>5.4675264558403783E-2</v>
      </c>
      <c r="DI52" s="26">
        <f t="shared" si="51"/>
        <v>-1.4691367053606423E-3</v>
      </c>
      <c r="DJ52" s="26">
        <f t="shared" si="52"/>
        <v>3.3707225832218163E-2</v>
      </c>
      <c r="DK52" s="26">
        <f t="shared" si="106"/>
        <v>0.81982215641201583</v>
      </c>
      <c r="DL52" s="26">
        <f t="shared" si="107"/>
        <v>0.89900974362355279</v>
      </c>
      <c r="DM52" s="26">
        <f t="shared" si="108"/>
        <v>4.9009743623552815E-2</v>
      </c>
      <c r="DN52" s="26">
        <f t="shared" si="109"/>
        <v>-0.98886409003032272</v>
      </c>
      <c r="DO52" s="26">
        <f t="shared" si="110"/>
        <v>0.89956165778256736</v>
      </c>
      <c r="DP52" s="26">
        <f t="shared" si="53"/>
        <v>0.85</v>
      </c>
      <c r="DQ52" s="26">
        <f t="shared" si="54"/>
        <v>0.52492367144841534</v>
      </c>
      <c r="DR52" s="26">
        <f t="shared" si="55"/>
        <v>-0.18476858820864747</v>
      </c>
      <c r="DS52" s="26">
        <f t="shared" si="56"/>
        <v>5.4675264558403783E-2</v>
      </c>
      <c r="DT52" s="26">
        <f t="shared" si="57"/>
        <v>-1.4691367053606423E-3</v>
      </c>
      <c r="DU52" s="26">
        <f t="shared" si="58"/>
        <v>3.3707225832218163E-2</v>
      </c>
      <c r="DV52" s="26">
        <f t="shared" si="59"/>
        <v>0.81982215641201583</v>
      </c>
      <c r="DW52" s="26">
        <f t="shared" si="60"/>
        <v>0.89900974362355279</v>
      </c>
      <c r="DX52" s="26">
        <f t="shared" si="61"/>
        <v>4.9009743623552815E-2</v>
      </c>
      <c r="DY52" s="26">
        <f t="shared" si="62"/>
        <v>0.89956165778256736</v>
      </c>
      <c r="DZ52" s="26">
        <f t="shared" si="63"/>
        <v>0.49600282189772948</v>
      </c>
      <c r="EA52" s="26">
        <f t="shared" si="64"/>
        <v>-0.1745886995278223</v>
      </c>
      <c r="EB52" s="26">
        <f t="shared" si="65"/>
        <v>4.8816526275955931E-2</v>
      </c>
      <c r="EC52" s="26">
        <f t="shared" si="66"/>
        <v>-1.1066292811353158E-3</v>
      </c>
      <c r="ED52" s="26">
        <f t="shared" si="67"/>
        <v>2.9560830049234269E-2</v>
      </c>
      <c r="EE52" s="26">
        <f t="shared" si="68"/>
        <v>0.8374618619270966</v>
      </c>
      <c r="EF52" s="26">
        <f t="shared" si="69"/>
        <v>0.90009052380241117</v>
      </c>
      <c r="EG52" s="26">
        <f t="shared" si="70"/>
        <v>5.2886601984380999E-4</v>
      </c>
      <c r="EH52" s="26">
        <f t="shared" si="71"/>
        <v>-0.9781932197748533</v>
      </c>
      <c r="EI52" s="26">
        <f t="shared" si="72"/>
        <v>0.90010231376867766</v>
      </c>
      <c r="EM52">
        <f t="shared" si="21"/>
        <v>2004.0772762806669</v>
      </c>
      <c r="EW52">
        <f t="shared" si="111"/>
        <v>5.7495882558531655</v>
      </c>
      <c r="EX52">
        <f t="shared" si="73"/>
        <v>8.5792213625274033E-2</v>
      </c>
      <c r="EY52">
        <f t="shared" si="112"/>
        <v>1.2229460424119909</v>
      </c>
      <c r="EZ52">
        <f t="shared" si="113"/>
        <v>1.6770922807606982E-2</v>
      </c>
    </row>
    <row r="53" spans="3:156">
      <c r="C53" s="6">
        <f t="shared" si="74"/>
        <v>1902.4123579388981</v>
      </c>
      <c r="D53" s="6">
        <f>Sheet2!J53</f>
        <v>2268.0252083601104</v>
      </c>
      <c r="E53" s="6">
        <f t="shared" si="22"/>
        <v>1968.4906280654868</v>
      </c>
      <c r="F53" s="6">
        <f t="shared" si="23"/>
        <v>299.53458029462354</v>
      </c>
      <c r="G53" s="6">
        <f>Sheet3!D53</f>
        <v>380</v>
      </c>
      <c r="H53" s="6">
        <f>Sheet3!F53</f>
        <v>-1187.9845061017795</v>
      </c>
      <c r="I53" s="6">
        <f t="shared" si="24"/>
        <v>0.78787035247713855</v>
      </c>
      <c r="J53" s="6">
        <f t="shared" si="25"/>
        <v>1887.8426321877</v>
      </c>
      <c r="K53">
        <f t="shared" si="0"/>
        <v>2085.2187831495044</v>
      </c>
      <c r="M53">
        <f t="shared" si="1"/>
        <v>2085.2187831495044</v>
      </c>
      <c r="Q53">
        <f t="shared" si="26"/>
        <v>340.03262724428879</v>
      </c>
      <c r="S53">
        <f t="shared" si="27"/>
        <v>1.2413975931876509</v>
      </c>
      <c r="T53">
        <f t="shared" si="28"/>
        <v>8.2991826432703333E-3</v>
      </c>
      <c r="U53">
        <f t="shared" si="29"/>
        <v>6206.9879659382541</v>
      </c>
      <c r="V53">
        <f t="shared" si="75"/>
        <v>34852.237428743298</v>
      </c>
      <c r="W53">
        <f t="shared" si="30"/>
        <v>-3735.9860867691464</v>
      </c>
      <c r="X53">
        <f t="shared" si="76"/>
        <v>0.85113912831493843</v>
      </c>
      <c r="Y53">
        <f t="shared" si="2"/>
        <v>54.006116207951074</v>
      </c>
      <c r="Z53">
        <f t="shared" si="114"/>
        <v>3.9389391564777698</v>
      </c>
      <c r="AA53">
        <f t="shared" si="77"/>
        <v>46.677273810107842</v>
      </c>
      <c r="AB53">
        <f t="shared" si="31"/>
        <v>57.945055364428846</v>
      </c>
      <c r="AC53">
        <f t="shared" si="3"/>
        <v>1.2413975931876509</v>
      </c>
      <c r="AD53">
        <f t="shared" si="32"/>
        <v>46.677273810107842</v>
      </c>
      <c r="AI53">
        <f t="shared" si="115"/>
        <v>0.46622704488587896</v>
      </c>
      <c r="AJ53">
        <f t="shared" si="116"/>
        <v>0.67035190930590116</v>
      </c>
      <c r="AK53">
        <f t="shared" si="33"/>
        <v>0.70938189328630485</v>
      </c>
      <c r="AL53">
        <f t="shared" si="4"/>
        <v>0</v>
      </c>
      <c r="AM53">
        <f t="shared" si="5"/>
        <v>0.70938189328630485</v>
      </c>
      <c r="AN53">
        <f t="shared" si="78"/>
        <v>0.70938189328630485</v>
      </c>
      <c r="AO53">
        <f t="shared" si="6"/>
        <v>0</v>
      </c>
      <c r="AP53">
        <f t="shared" si="7"/>
        <v>30</v>
      </c>
      <c r="AQ53">
        <f t="shared" si="79"/>
        <v>30</v>
      </c>
      <c r="AS53">
        <f t="shared" si="80"/>
        <v>3.1262650422031548</v>
      </c>
      <c r="AU53">
        <f t="shared" si="34"/>
        <v>0.8992730997991919</v>
      </c>
      <c r="AW53">
        <f t="shared" si="8"/>
        <v>4.6224107446236653</v>
      </c>
      <c r="AX53">
        <f t="shared" si="8"/>
        <v>-0.49549938550010958</v>
      </c>
      <c r="AY53">
        <f t="shared" si="81"/>
        <v>4.1269113591235556</v>
      </c>
      <c r="AZ53">
        <f t="shared" si="35"/>
        <v>1.1200654296595651</v>
      </c>
      <c r="BA53">
        <f t="shared" si="82"/>
        <v>-0.12006542965956513</v>
      </c>
      <c r="BB53">
        <f t="shared" si="9"/>
        <v>-10.261691807378343</v>
      </c>
      <c r="BC53">
        <f t="shared" si="83"/>
        <v>0.13</v>
      </c>
      <c r="BD53">
        <f t="shared" si="84"/>
        <v>10.005029276915362</v>
      </c>
      <c r="BE53">
        <f t="shared" si="85"/>
        <v>-1.0724892556093655</v>
      </c>
      <c r="BF53">
        <f t="shared" si="10"/>
        <v>50.257000816201057</v>
      </c>
      <c r="BG53">
        <f t="shared" si="86"/>
        <v>3.3295156346547614E-3</v>
      </c>
      <c r="BH53">
        <f t="shared" si="87"/>
        <v>2.0000316672969315E-3</v>
      </c>
      <c r="BI53">
        <f t="shared" si="88"/>
        <v>0.96704160157703201</v>
      </c>
      <c r="BJ53">
        <f t="shared" si="89"/>
        <v>2.0681960983222644E-3</v>
      </c>
      <c r="BK53">
        <f t="shared" si="36"/>
        <v>3.6942766566617678E-2</v>
      </c>
      <c r="BL53" t="e">
        <f t="shared" si="37"/>
        <v>#NUM!</v>
      </c>
      <c r="BM53" t="e">
        <f t="shared" si="90"/>
        <v>#NUM!</v>
      </c>
      <c r="BN53" t="e">
        <f t="shared" si="91"/>
        <v>#NUM!</v>
      </c>
      <c r="BO53" t="e">
        <f t="shared" si="92"/>
        <v>#NUM!</v>
      </c>
      <c r="BP53" t="e">
        <f t="shared" si="93"/>
        <v>#NUM!</v>
      </c>
      <c r="BQ53">
        <f t="shared" si="38"/>
        <v>-2.8076120487065231E-5</v>
      </c>
      <c r="BR53">
        <f t="shared" si="94"/>
        <v>1.0905656892024018</v>
      </c>
      <c r="BS53">
        <f t="shared" si="95"/>
        <v>1.0015015874146904</v>
      </c>
      <c r="BT53">
        <f t="shared" si="96"/>
        <v>1.0889305647708702</v>
      </c>
      <c r="BU53">
        <f t="shared" si="39"/>
        <v>1</v>
      </c>
      <c r="BV53">
        <f t="shared" si="40"/>
        <v>1</v>
      </c>
      <c r="BW53">
        <f t="shared" si="41"/>
        <v>1</v>
      </c>
      <c r="BX53">
        <f t="shared" si="11"/>
        <v>215.76153198958329</v>
      </c>
      <c r="BY53">
        <f t="shared" si="12"/>
        <v>-2.9672922723193014</v>
      </c>
      <c r="BZ53">
        <f t="shared" si="13"/>
        <v>1604434.5203898153</v>
      </c>
      <c r="CA53">
        <f t="shared" si="14"/>
        <v>0.70938189328630485</v>
      </c>
      <c r="CB53">
        <f t="shared" si="15"/>
        <v>149274.57177567092</v>
      </c>
      <c r="CC53">
        <f t="shared" si="97"/>
        <v>1.6187778227438283E-4</v>
      </c>
      <c r="CD53">
        <f t="shared" si="98"/>
        <v>3.3798120738084594E-5</v>
      </c>
      <c r="CE53">
        <f t="shared" si="99"/>
        <v>-3.6459116227870654</v>
      </c>
      <c r="CF53">
        <f t="shared" si="100"/>
        <v>14.17999441407429</v>
      </c>
      <c r="CG53">
        <f t="shared" si="101"/>
        <v>4.9733369068068372E-3</v>
      </c>
      <c r="CH53">
        <f t="shared" si="16"/>
        <v>46.677273810107842</v>
      </c>
      <c r="CI53" s="20">
        <f t="shared" si="17"/>
        <v>66648850885.198944</v>
      </c>
      <c r="CJ53" s="33">
        <f t="shared" si="42"/>
        <v>0.33039135063294334</v>
      </c>
      <c r="CK53" s="33">
        <f t="shared" si="18"/>
        <v>66.078270126588663</v>
      </c>
      <c r="CL53">
        <f t="shared" si="102"/>
        <v>7200</v>
      </c>
      <c r="CM53" s="6">
        <f t="shared" si="117"/>
        <v>1968.4906280654868</v>
      </c>
      <c r="CN53" s="20"/>
      <c r="CO53" s="20"/>
      <c r="CP53" s="20"/>
      <c r="CQ53" s="20"/>
      <c r="CR53" s="20"/>
      <c r="CS53" s="20"/>
      <c r="CT53" s="20"/>
      <c r="CU53" s="25">
        <f t="shared" si="20"/>
        <v>3.1262650422031548</v>
      </c>
      <c r="CV53" s="26">
        <v>0.8</v>
      </c>
      <c r="CW53" s="26">
        <f t="shared" si="103"/>
        <v>0.58031294845896053</v>
      </c>
      <c r="CX53" s="26">
        <f t="shared" si="43"/>
        <v>-0.20426513422437018</v>
      </c>
      <c r="CY53" s="26">
        <f t="shared" si="104"/>
        <v>6.6822558481859695E-2</v>
      </c>
      <c r="CZ53" s="26">
        <f t="shared" si="105"/>
        <v>-2.4260107778807985E-3</v>
      </c>
      <c r="DA53" s="26">
        <f t="shared" si="44"/>
        <v>4.2712970545884778E-2</v>
      </c>
      <c r="DB53" s="26">
        <f t="shared" si="45"/>
        <v>0.78442351389896636</v>
      </c>
      <c r="DC53" s="26">
        <f t="shared" si="46"/>
        <v>0.89848849348003634</v>
      </c>
      <c r="DD53" s="26">
        <f t="shared" si="47"/>
        <v>9.8488493480036299E-2</v>
      </c>
      <c r="DE53" s="26">
        <v>0.85</v>
      </c>
      <c r="DF53" s="26">
        <f t="shared" si="48"/>
        <v>0.54617689266725711</v>
      </c>
      <c r="DG53" s="26">
        <f t="shared" si="49"/>
        <v>-0.19224953809352491</v>
      </c>
      <c r="DH53" s="26">
        <f t="shared" si="50"/>
        <v>5.9192300938948408E-2</v>
      </c>
      <c r="DI53" s="26">
        <f t="shared" si="51"/>
        <v>-1.7916287889746215E-3</v>
      </c>
      <c r="DJ53" s="26">
        <f t="shared" si="52"/>
        <v>3.6991648894367103E-2</v>
      </c>
      <c r="DK53" s="26">
        <f t="shared" si="106"/>
        <v>0.80647616795335908</v>
      </c>
      <c r="DL53" s="26">
        <f t="shared" si="107"/>
        <v>0.89856727488100341</v>
      </c>
      <c r="DM53" s="26">
        <f t="shared" si="108"/>
        <v>4.856727488100343E-2</v>
      </c>
      <c r="DN53" s="26">
        <f t="shared" si="109"/>
        <v>-0.9984243719806587</v>
      </c>
      <c r="DO53" s="26">
        <f t="shared" si="110"/>
        <v>0.8986439196037016</v>
      </c>
      <c r="DP53" s="26">
        <f t="shared" si="53"/>
        <v>0.85</v>
      </c>
      <c r="DQ53" s="26">
        <f t="shared" si="54"/>
        <v>0.54617689266725711</v>
      </c>
      <c r="DR53" s="26">
        <f t="shared" si="55"/>
        <v>-0.19224953809352491</v>
      </c>
      <c r="DS53" s="26">
        <f t="shared" si="56"/>
        <v>5.9192300938948408E-2</v>
      </c>
      <c r="DT53" s="26">
        <f t="shared" si="57"/>
        <v>-1.7916287889746215E-3</v>
      </c>
      <c r="DU53" s="26">
        <f t="shared" si="58"/>
        <v>3.699164889436711E-2</v>
      </c>
      <c r="DV53" s="26">
        <f t="shared" si="59"/>
        <v>0.80647616795335908</v>
      </c>
      <c r="DW53" s="26">
        <f t="shared" si="60"/>
        <v>0.89856727488100341</v>
      </c>
      <c r="DX53" s="26">
        <f t="shared" si="61"/>
        <v>4.856727488100343E-2</v>
      </c>
      <c r="DY53" s="26">
        <f t="shared" si="62"/>
        <v>0.8986439196037016</v>
      </c>
      <c r="DZ53" s="26">
        <f t="shared" si="63"/>
        <v>0.5166121404036218</v>
      </c>
      <c r="EA53" s="26">
        <f t="shared" si="64"/>
        <v>-0.1818430012318564</v>
      </c>
      <c r="EB53" s="26">
        <f t="shared" si="65"/>
        <v>5.2957538847396353E-2</v>
      </c>
      <c r="EC53" s="26">
        <f t="shared" si="66"/>
        <v>-1.3564520936602546E-3</v>
      </c>
      <c r="ED53" s="26">
        <f t="shared" si="67"/>
        <v>3.2478249247810162E-2</v>
      </c>
      <c r="EE53" s="26">
        <f t="shared" si="68"/>
        <v>0.82495509642496179</v>
      </c>
      <c r="EF53" s="26">
        <f t="shared" si="69"/>
        <v>0.89926408694914151</v>
      </c>
      <c r="EG53" s="26">
        <f t="shared" si="70"/>
        <v>6.2016734543990371E-4</v>
      </c>
      <c r="EH53" s="26">
        <f t="shared" si="71"/>
        <v>-0.98567524833905296</v>
      </c>
      <c r="EI53" s="26">
        <f t="shared" si="72"/>
        <v>0.8992730997991919</v>
      </c>
      <c r="EM53">
        <f t="shared" si="21"/>
        <v>2085.2187831495044</v>
      </c>
      <c r="EW53">
        <f t="shared" si="111"/>
        <v>5.9884882991820483</v>
      </c>
      <c r="EX53">
        <f t="shared" si="73"/>
        <v>8.9356949505533592E-2</v>
      </c>
      <c r="EY53">
        <f t="shared" si="112"/>
        <v>1.2365601669917536</v>
      </c>
      <c r="EZ53">
        <f t="shared" si="113"/>
        <v>1.6957620686746468E-2</v>
      </c>
    </row>
    <row r="54" spans="3:156">
      <c r="C54" s="6">
        <f t="shared" si="74"/>
        <v>1968.4906280654868</v>
      </c>
      <c r="D54" s="6">
        <f>Sheet2!J54</f>
        <v>2368.8686185685178</v>
      </c>
      <c r="E54" s="6">
        <f t="shared" si="22"/>
        <v>2034.3691488046697</v>
      </c>
      <c r="F54" s="6">
        <f t="shared" si="23"/>
        <v>334.49946976384808</v>
      </c>
      <c r="G54" s="6">
        <f>Sheet3!D54</f>
        <v>381</v>
      </c>
      <c r="H54" s="6">
        <f>Sheet3!F54</f>
        <v>-1229.1174329179121</v>
      </c>
      <c r="I54" s="6">
        <f t="shared" si="24"/>
        <v>0.78657959991728976</v>
      </c>
      <c r="J54" s="6">
        <f t="shared" si="25"/>
        <v>1943.6103614270646</v>
      </c>
      <c r="K54">
        <f t="shared" si="0"/>
        <v>2168.6796233170026</v>
      </c>
      <c r="M54">
        <f t="shared" si="1"/>
        <v>2168.6796233170026</v>
      </c>
      <c r="Q54">
        <f t="shared" si="26"/>
        <v>356.2472714723491</v>
      </c>
      <c r="S54">
        <f t="shared" si="27"/>
        <v>1.2491261649635417</v>
      </c>
      <c r="T54">
        <f t="shared" si="28"/>
        <v>7.9748161328398667E-3</v>
      </c>
      <c r="U54">
        <f t="shared" si="29"/>
        <v>6245.6308248177083</v>
      </c>
      <c r="V54">
        <f t="shared" si="75"/>
        <v>35069.217081351431</v>
      </c>
      <c r="W54">
        <f t="shared" si="30"/>
        <v>-4236.5122730395324</v>
      </c>
      <c r="X54">
        <f t="shared" si="76"/>
        <v>0.84928602611744586</v>
      </c>
      <c r="Y54">
        <f t="shared" si="2"/>
        <v>54.006116207951074</v>
      </c>
      <c r="Z54">
        <f t="shared" si="114"/>
        <v>4.1177848395485457</v>
      </c>
      <c r="AA54">
        <f t="shared" si="77"/>
        <v>46.531649626598039</v>
      </c>
      <c r="AB54">
        <f t="shared" si="31"/>
        <v>58.123901047499622</v>
      </c>
      <c r="AC54">
        <f t="shared" si="3"/>
        <v>1.2491261649635417</v>
      </c>
      <c r="AD54">
        <f t="shared" si="32"/>
        <v>46.531649626598039</v>
      </c>
      <c r="AI54">
        <f t="shared" si="115"/>
        <v>0.45761898242045462</v>
      </c>
      <c r="AJ54">
        <f t="shared" si="116"/>
        <v>0.66301645742634807</v>
      </c>
      <c r="AK54">
        <f t="shared" si="33"/>
        <v>0.69309378675341038</v>
      </c>
      <c r="AL54">
        <f t="shared" si="4"/>
        <v>0</v>
      </c>
      <c r="AM54">
        <f t="shared" si="5"/>
        <v>0.69309378675341038</v>
      </c>
      <c r="AN54">
        <f t="shared" si="78"/>
        <v>0.69309378675341038</v>
      </c>
      <c r="AO54">
        <f t="shared" si="6"/>
        <v>0</v>
      </c>
      <c r="AP54">
        <f t="shared" si="7"/>
        <v>30</v>
      </c>
      <c r="AQ54">
        <f t="shared" si="79"/>
        <v>30</v>
      </c>
      <c r="AS54">
        <f t="shared" si="80"/>
        <v>3.2513937381064504</v>
      </c>
      <c r="AU54">
        <f t="shared" si="34"/>
        <v>0.89871239071864051</v>
      </c>
      <c r="AW54">
        <f t="shared" si="8"/>
        <v>4.6511884975478832</v>
      </c>
      <c r="AX54">
        <f t="shared" si="8"/>
        <v>-0.56188357750821405</v>
      </c>
      <c r="AY54">
        <f t="shared" si="81"/>
        <v>4.0893049200396696</v>
      </c>
      <c r="AZ54">
        <f t="shared" si="35"/>
        <v>1.1374031989531275</v>
      </c>
      <c r="BA54">
        <f t="shared" si="82"/>
        <v>-0.13740319895312747</v>
      </c>
      <c r="BB54">
        <f t="shared" si="9"/>
        <v>-10.056094760716956</v>
      </c>
      <c r="BC54">
        <f t="shared" si="83"/>
        <v>0.13</v>
      </c>
      <c r="BD54">
        <f t="shared" si="84"/>
        <v>10.059456379757604</v>
      </c>
      <c r="BE54">
        <f t="shared" si="85"/>
        <v>-1.2152256012470586</v>
      </c>
      <c r="BF54">
        <f t="shared" si="10"/>
        <v>50.178543451202394</v>
      </c>
      <c r="BG54">
        <f t="shared" si="86"/>
        <v>3.2556088740236543E-3</v>
      </c>
      <c r="BH54">
        <f t="shared" si="87"/>
        <v>1.997963118891671E-3</v>
      </c>
      <c r="BI54">
        <f t="shared" si="88"/>
        <v>0.96776460525947783</v>
      </c>
      <c r="BJ54">
        <f t="shared" si="89"/>
        <v>2.0645135273943765E-3</v>
      </c>
      <c r="BK54">
        <f t="shared" si="36"/>
        <v>3.7077597197087246E-2</v>
      </c>
      <c r="BL54" t="e">
        <f t="shared" si="37"/>
        <v>#NUM!</v>
      </c>
      <c r="BM54" t="e">
        <f t="shared" si="90"/>
        <v>#NUM!</v>
      </c>
      <c r="BN54" t="e">
        <f t="shared" si="91"/>
        <v>#NUM!</v>
      </c>
      <c r="BO54" t="e">
        <f t="shared" si="92"/>
        <v>#NUM!</v>
      </c>
      <c r="BP54" t="e">
        <f t="shared" si="93"/>
        <v>#NUM!</v>
      </c>
      <c r="BQ54">
        <f t="shared" si="38"/>
        <v>-3.1648164450987136E-5</v>
      </c>
      <c r="BR54">
        <f t="shared" si="94"/>
        <v>1.090816042161511</v>
      </c>
      <c r="BS54">
        <f t="shared" si="95"/>
        <v>1.0016928017151587</v>
      </c>
      <c r="BT54">
        <f t="shared" si="96"/>
        <v>1.0889726274300364</v>
      </c>
      <c r="BU54">
        <f t="shared" si="39"/>
        <v>1</v>
      </c>
      <c r="BV54">
        <f t="shared" si="40"/>
        <v>1</v>
      </c>
      <c r="BW54">
        <f t="shared" si="41"/>
        <v>1</v>
      </c>
      <c r="BX54">
        <f t="shared" si="11"/>
        <v>216.42747351516107</v>
      </c>
      <c r="BY54">
        <f t="shared" si="12"/>
        <v>-3.5020765357853674</v>
      </c>
      <c r="BZ54">
        <f t="shared" si="13"/>
        <v>1605423.4251609761</v>
      </c>
      <c r="CA54">
        <f t="shared" si="14"/>
        <v>0.69309378675341038</v>
      </c>
      <c r="CB54">
        <f t="shared" si="15"/>
        <v>152876.77957257791</v>
      </c>
      <c r="CC54">
        <f t="shared" si="97"/>
        <v>1.6187778227438283E-4</v>
      </c>
      <c r="CD54">
        <f t="shared" si="98"/>
        <v>3.3001741756371851E-5</v>
      </c>
      <c r="CE54">
        <f t="shared" si="99"/>
        <v>-3.6513181072720835</v>
      </c>
      <c r="CF54">
        <f t="shared" si="100"/>
        <v>14.196678785964634</v>
      </c>
      <c r="CG54">
        <f t="shared" si="101"/>
        <v>4.961654139987704E-3</v>
      </c>
      <c r="CH54">
        <f t="shared" si="16"/>
        <v>46.531649626598039</v>
      </c>
      <c r="CI54" s="20">
        <f t="shared" si="17"/>
        <v>66782627705.13839</v>
      </c>
      <c r="CJ54" s="33">
        <f t="shared" si="42"/>
        <v>0.32939260369591433</v>
      </c>
      <c r="CK54" s="33">
        <f t="shared" si="18"/>
        <v>65.878520739182861</v>
      </c>
      <c r="CL54">
        <f t="shared" si="102"/>
        <v>7400</v>
      </c>
      <c r="CM54" s="6">
        <f t="shared" si="117"/>
        <v>2034.3691488046697</v>
      </c>
      <c r="CN54" s="20"/>
      <c r="CO54" s="20"/>
      <c r="CP54" s="20"/>
      <c r="CQ54" s="20"/>
      <c r="CR54" s="20"/>
      <c r="CS54" s="20"/>
      <c r="CT54" s="20"/>
      <c r="CU54" s="25">
        <f t="shared" si="20"/>
        <v>3.2513937381064504</v>
      </c>
      <c r="CV54" s="26">
        <v>0.8</v>
      </c>
      <c r="CW54" s="26">
        <f t="shared" si="103"/>
        <v>0.60353996263600973</v>
      </c>
      <c r="CX54" s="26">
        <f t="shared" si="43"/>
        <v>-0.21244084214387357</v>
      </c>
      <c r="CY54" s="26">
        <f t="shared" si="104"/>
        <v>7.2278751293986282E-2</v>
      </c>
      <c r="CZ54" s="26">
        <f t="shared" si="105"/>
        <v>-2.9519675490861509E-3</v>
      </c>
      <c r="DA54" s="26">
        <f t="shared" si="44"/>
        <v>4.6937573041449056E-2</v>
      </c>
      <c r="DB54" s="26">
        <f t="shared" si="45"/>
        <v>0.7690249919148191</v>
      </c>
      <c r="DC54" s="26">
        <f t="shared" si="46"/>
        <v>0.89888604342790046</v>
      </c>
      <c r="DD54" s="26">
        <f t="shared" si="47"/>
        <v>9.8886043427900416E-2</v>
      </c>
      <c r="DE54" s="26">
        <v>0.85</v>
      </c>
      <c r="DF54" s="26">
        <f t="shared" si="48"/>
        <v>0.56803761189271518</v>
      </c>
      <c r="DG54" s="26">
        <f t="shared" si="49"/>
        <v>-0.19994432201776341</v>
      </c>
      <c r="DH54" s="26">
        <f t="shared" si="50"/>
        <v>6.4025468274257771E-2</v>
      </c>
      <c r="DI54" s="26">
        <f t="shared" si="51"/>
        <v>-2.180052163528132E-3</v>
      </c>
      <c r="DJ54" s="26">
        <f t="shared" si="52"/>
        <v>4.0590391297746407E-2</v>
      </c>
      <c r="DK54" s="26">
        <f t="shared" si="106"/>
        <v>0.79243665163874166</v>
      </c>
      <c r="DL54" s="26">
        <f t="shared" si="107"/>
        <v>0.89842651218871494</v>
      </c>
      <c r="DM54" s="26">
        <f t="shared" si="108"/>
        <v>4.8426512188714965E-2</v>
      </c>
      <c r="DN54" s="26">
        <f t="shared" si="109"/>
        <v>-1.0091906247837104</v>
      </c>
      <c r="DO54" s="26">
        <f t="shared" si="110"/>
        <v>0.89798549550447293</v>
      </c>
      <c r="DP54" s="26">
        <f t="shared" si="53"/>
        <v>0.85</v>
      </c>
      <c r="DQ54" s="26">
        <f t="shared" si="54"/>
        <v>0.56803761189271518</v>
      </c>
      <c r="DR54" s="26">
        <f t="shared" si="55"/>
        <v>-0.19994432201776341</v>
      </c>
      <c r="DS54" s="26">
        <f t="shared" si="56"/>
        <v>6.4025468274257771E-2</v>
      </c>
      <c r="DT54" s="26">
        <f t="shared" si="57"/>
        <v>-2.180052163528132E-3</v>
      </c>
      <c r="DU54" s="26">
        <f t="shared" si="58"/>
        <v>4.0590391297746407E-2</v>
      </c>
      <c r="DV54" s="26">
        <f t="shared" si="59"/>
        <v>0.79243665163874166</v>
      </c>
      <c r="DW54" s="26">
        <f t="shared" si="60"/>
        <v>0.89842651218871494</v>
      </c>
      <c r="DX54" s="26">
        <f t="shared" si="61"/>
        <v>4.8426512188714965E-2</v>
      </c>
      <c r="DY54" s="26">
        <f t="shared" si="62"/>
        <v>0.89798549550447293</v>
      </c>
      <c r="DZ54" s="26">
        <f t="shared" si="63"/>
        <v>0.53768348433908852</v>
      </c>
      <c r="EA54" s="26">
        <f t="shared" si="64"/>
        <v>-0.18925993188745482</v>
      </c>
      <c r="EB54" s="26">
        <f t="shared" si="65"/>
        <v>5.7365656911037538E-2</v>
      </c>
      <c r="EC54" s="26">
        <f t="shared" si="66"/>
        <v>-1.6565895006963169E-3</v>
      </c>
      <c r="ED54" s="26">
        <f t="shared" si="67"/>
        <v>3.5654277119545129E-2</v>
      </c>
      <c r="EE54" s="26">
        <f t="shared" si="68"/>
        <v>0.81184678532501242</v>
      </c>
      <c r="EF54" s="26">
        <f t="shared" si="69"/>
        <v>0.8987081247868689</v>
      </c>
      <c r="EG54" s="26">
        <f t="shared" si="70"/>
        <v>7.2262928239597013E-4</v>
      </c>
      <c r="EH54" s="26">
        <f t="shared" si="71"/>
        <v>-0.99413129748493045</v>
      </c>
      <c r="EI54" s="26">
        <f t="shared" si="72"/>
        <v>0.89871239071864051</v>
      </c>
      <c r="EM54">
        <f t="shared" si="21"/>
        <v>2168.6796233170026</v>
      </c>
      <c r="EW54">
        <f t="shared" si="111"/>
        <v>6.2327440700723651</v>
      </c>
      <c r="EX54">
        <f t="shared" si="73"/>
        <v>9.3001600625393407E-2</v>
      </c>
      <c r="EY54">
        <f t="shared" si="112"/>
        <v>1.2508174062497488</v>
      </c>
      <c r="EZ54">
        <f t="shared" si="113"/>
        <v>1.7153137946505397E-2</v>
      </c>
    </row>
    <row r="55" spans="3:156">
      <c r="C55" s="6">
        <f t="shared" si="74"/>
        <v>2034.3691488046697</v>
      </c>
      <c r="D55" s="6">
        <f>Sheet2!J55</f>
        <v>2475.0473003678926</v>
      </c>
      <c r="E55" s="6">
        <f t="shared" si="22"/>
        <v>2100.0420363741537</v>
      </c>
      <c r="F55" s="6">
        <f t="shared" si="23"/>
        <v>375.00526399373894</v>
      </c>
      <c r="G55" s="6">
        <f>Sheet3!D55</f>
        <v>382</v>
      </c>
      <c r="H55" s="6">
        <f>Sheet3!F55</f>
        <v>-1270.7410997452159</v>
      </c>
      <c r="I55" s="6">
        <f t="shared" si="24"/>
        <v>0.78629200756699758</v>
      </c>
      <c r="J55" s="6">
        <f t="shared" si="25"/>
        <v>1998.1185507623768</v>
      </c>
      <c r="K55">
        <f t="shared" si="0"/>
        <v>2254.7082245862812</v>
      </c>
      <c r="M55">
        <f t="shared" si="1"/>
        <v>2254.7082245862812</v>
      </c>
      <c r="Q55">
        <f t="shared" si="26"/>
        <v>373.08333693990215</v>
      </c>
      <c r="S55">
        <f t="shared" si="27"/>
        <v>1.2571509318692751</v>
      </c>
      <c r="T55">
        <f t="shared" si="28"/>
        <v>7.6682242955830246E-3</v>
      </c>
      <c r="U55">
        <f t="shared" si="29"/>
        <v>6285.7546593463758</v>
      </c>
      <c r="V55">
        <f t="shared" si="75"/>
        <v>35294.512412229902</v>
      </c>
      <c r="W55">
        <f t="shared" si="30"/>
        <v>-4719.1531735199469</v>
      </c>
      <c r="X55">
        <f t="shared" si="76"/>
        <v>0.84736190434972547</v>
      </c>
      <c r="Y55">
        <f t="shared" si="2"/>
        <v>54.006116207951074</v>
      </c>
      <c r="Z55">
        <f t="shared" si="114"/>
        <v>4.3026192195081281</v>
      </c>
      <c r="AA55">
        <f t="shared" si="77"/>
        <v>46.381650722526324</v>
      </c>
      <c r="AB55">
        <f t="shared" si="31"/>
        <v>58.308735427459204</v>
      </c>
      <c r="AC55">
        <f t="shared" si="3"/>
        <v>1.2571509318692751</v>
      </c>
      <c r="AD55">
        <f t="shared" si="32"/>
        <v>46.381650722526324</v>
      </c>
      <c r="AI55">
        <f t="shared" si="115"/>
        <v>0.44915815049098951</v>
      </c>
      <c r="AJ55">
        <f t="shared" si="116"/>
        <v>0.65572529983785954</v>
      </c>
      <c r="AK55">
        <f t="shared" si="33"/>
        <v>0.67718080903812428</v>
      </c>
      <c r="AL55">
        <f t="shared" si="4"/>
        <v>0</v>
      </c>
      <c r="AM55">
        <f t="shared" si="5"/>
        <v>0.67718080903812428</v>
      </c>
      <c r="AN55">
        <f t="shared" si="78"/>
        <v>0.67718080903812428</v>
      </c>
      <c r="AO55">
        <f t="shared" si="6"/>
        <v>0</v>
      </c>
      <c r="AP55">
        <f t="shared" si="7"/>
        <v>30</v>
      </c>
      <c r="AQ55">
        <f t="shared" si="79"/>
        <v>30</v>
      </c>
      <c r="AS55">
        <f t="shared" si="80"/>
        <v>3.3803721508040199</v>
      </c>
      <c r="AU55">
        <f t="shared" si="34"/>
        <v>0.8984415083778523</v>
      </c>
      <c r="AW55">
        <f t="shared" si="8"/>
        <v>4.681069148977949</v>
      </c>
      <c r="AX55">
        <f t="shared" si="8"/>
        <v>-0.62589566536159214</v>
      </c>
      <c r="AY55">
        <f t="shared" si="81"/>
        <v>4.0551734836163567</v>
      </c>
      <c r="AZ55">
        <f t="shared" si="35"/>
        <v>1.1543449788006175</v>
      </c>
      <c r="BA55">
        <f t="shared" si="82"/>
        <v>-0.15434497880061748</v>
      </c>
      <c r="BB55">
        <f t="shared" si="9"/>
        <v>-9.871125040972661</v>
      </c>
      <c r="BC55">
        <f t="shared" si="83"/>
        <v>0.13</v>
      </c>
      <c r="BD55">
        <f t="shared" si="84"/>
        <v>10.115912540812873</v>
      </c>
      <c r="BE55">
        <f t="shared" si="85"/>
        <v>-1.3525768598941013</v>
      </c>
      <c r="BF55">
        <f t="shared" si="10"/>
        <v>50.097600671928852</v>
      </c>
      <c r="BG55">
        <f t="shared" si="86"/>
        <v>3.1834308596281995E-3</v>
      </c>
      <c r="BH55">
        <f t="shared" si="87"/>
        <v>1.9959364668134367E-3</v>
      </c>
      <c r="BI55">
        <f t="shared" si="88"/>
        <v>0.96847108291429862</v>
      </c>
      <c r="BJ55">
        <f t="shared" si="89"/>
        <v>2.0609148812242438E-3</v>
      </c>
      <c r="BK55">
        <f t="shared" si="36"/>
        <v>3.7220693311034302E-2</v>
      </c>
      <c r="BL55" t="e">
        <f t="shared" si="37"/>
        <v>#NUM!</v>
      </c>
      <c r="BM55" t="e">
        <f t="shared" si="90"/>
        <v>#NUM!</v>
      </c>
      <c r="BN55" t="e">
        <f t="shared" si="91"/>
        <v>#NUM!</v>
      </c>
      <c r="BO55" t="e">
        <f t="shared" si="92"/>
        <v>#NUM!</v>
      </c>
      <c r="BP55" t="e">
        <f t="shared" si="93"/>
        <v>#NUM!</v>
      </c>
      <c r="BQ55">
        <f t="shared" si="38"/>
        <v>-3.504725354538133E-5</v>
      </c>
      <c r="BR55">
        <f t="shared" si="94"/>
        <v>1.0910543286181387</v>
      </c>
      <c r="BS55">
        <f t="shared" si="95"/>
        <v>1.0018747935936991</v>
      </c>
      <c r="BT55">
        <f t="shared" si="96"/>
        <v>1.0890126546697065</v>
      </c>
      <c r="BU55">
        <f t="shared" si="39"/>
        <v>1</v>
      </c>
      <c r="BV55">
        <f t="shared" si="40"/>
        <v>1</v>
      </c>
      <c r="BW55">
        <f t="shared" si="41"/>
        <v>1</v>
      </c>
      <c r="BX55">
        <f t="shared" si="11"/>
        <v>217.11571427588876</v>
      </c>
      <c r="BY55">
        <f t="shared" si="12"/>
        <v>-4.0575181543801477</v>
      </c>
      <c r="BZ55">
        <f t="shared" si="13"/>
        <v>1606424.7094447953</v>
      </c>
      <c r="CA55">
        <f t="shared" si="14"/>
        <v>0.67718080903812428</v>
      </c>
      <c r="CB55">
        <f t="shared" si="15"/>
        <v>156566.79783048533</v>
      </c>
      <c r="CC55">
        <f t="shared" si="97"/>
        <v>1.6187778227438283E-4</v>
      </c>
      <c r="CD55">
        <f t="shared" si="98"/>
        <v>3.222394575293308E-5</v>
      </c>
      <c r="CE55">
        <f t="shared" si="99"/>
        <v>-3.6566772970173882</v>
      </c>
      <c r="CF55">
        <f t="shared" si="100"/>
        <v>14.213165833852063</v>
      </c>
      <c r="CG55">
        <f t="shared" si="101"/>
        <v>4.9501499353296462E-3</v>
      </c>
      <c r="CH55">
        <f t="shared" si="16"/>
        <v>46.381650722526324</v>
      </c>
      <c r="CI55" s="20">
        <f t="shared" si="17"/>
        <v>66926663917.724823</v>
      </c>
      <c r="CJ55" s="33">
        <f t="shared" si="42"/>
        <v>0.32836443784741903</v>
      </c>
      <c r="CK55" s="33">
        <f t="shared" si="18"/>
        <v>65.672887569483805</v>
      </c>
      <c r="CL55">
        <f t="shared" si="102"/>
        <v>7600</v>
      </c>
      <c r="CM55" s="6">
        <f t="shared" si="117"/>
        <v>2100.0420363741537</v>
      </c>
      <c r="CN55" s="20"/>
      <c r="CO55" s="20"/>
      <c r="CP55" s="20"/>
      <c r="CQ55" s="20"/>
      <c r="CR55" s="20"/>
      <c r="CS55" s="20"/>
      <c r="CT55" s="20"/>
      <c r="CU55" s="25">
        <f t="shared" si="20"/>
        <v>3.3803721508040199</v>
      </c>
      <c r="CV55" s="26">
        <v>0.8</v>
      </c>
      <c r="CW55" s="26">
        <f t="shared" si="103"/>
        <v>0.62748158049299618</v>
      </c>
      <c r="CX55" s="26">
        <f t="shared" si="43"/>
        <v>-0.22086808437255834</v>
      </c>
      <c r="CY55" s="26">
        <f t="shared" si="104"/>
        <v>7.8126890818905212E-2</v>
      </c>
      <c r="CZ55" s="26">
        <f t="shared" si="105"/>
        <v>-3.5858022024200021E-3</v>
      </c>
      <c r="DA55" s="26">
        <f t="shared" si="44"/>
        <v>5.1589197820910884E-2</v>
      </c>
      <c r="DB55" s="26">
        <f t="shared" si="45"/>
        <v>0.75285578544973519</v>
      </c>
      <c r="DC55" s="26">
        <f t="shared" si="46"/>
        <v>0.8996838346949505</v>
      </c>
      <c r="DD55" s="26">
        <f t="shared" si="47"/>
        <v>9.9683834694950457E-2</v>
      </c>
      <c r="DE55" s="26">
        <v>0.85</v>
      </c>
      <c r="DF55" s="26">
        <f t="shared" si="48"/>
        <v>0.59057089928752593</v>
      </c>
      <c r="DG55" s="26">
        <f t="shared" si="49"/>
        <v>-0.20787584411534907</v>
      </c>
      <c r="DH55" s="26">
        <f t="shared" si="50"/>
        <v>6.9205827161383182E-2</v>
      </c>
      <c r="DI55" s="26">
        <f t="shared" si="51"/>
        <v>-2.6481442357961108E-3</v>
      </c>
      <c r="DJ55" s="26">
        <f t="shared" si="52"/>
        <v>4.4544593173804846E-2</v>
      </c>
      <c r="DK55" s="26">
        <f t="shared" si="106"/>
        <v>0.77765986284436173</v>
      </c>
      <c r="DL55" s="26">
        <f t="shared" si="107"/>
        <v>0.89861866949982916</v>
      </c>
      <c r="DM55" s="26">
        <f t="shared" si="108"/>
        <v>4.8618669499829181E-2</v>
      </c>
      <c r="DN55" s="26">
        <f t="shared" si="109"/>
        <v>-1.0213033039024269</v>
      </c>
      <c r="DO55" s="26">
        <f t="shared" si="110"/>
        <v>0.89760453561058307</v>
      </c>
      <c r="DP55" s="26">
        <f t="shared" si="53"/>
        <v>0.85</v>
      </c>
      <c r="DQ55" s="26">
        <f t="shared" si="54"/>
        <v>0.59057089928752593</v>
      </c>
      <c r="DR55" s="26">
        <f t="shared" si="55"/>
        <v>-0.20787584411534907</v>
      </c>
      <c r="DS55" s="26">
        <f t="shared" si="56"/>
        <v>6.9205827161383182E-2</v>
      </c>
      <c r="DT55" s="26">
        <f t="shared" si="57"/>
        <v>-2.6481442357961108E-3</v>
      </c>
      <c r="DU55" s="26">
        <f t="shared" si="58"/>
        <v>4.4544593173804846E-2</v>
      </c>
      <c r="DV55" s="26">
        <f t="shared" si="59"/>
        <v>0.77765986284436173</v>
      </c>
      <c r="DW55" s="26">
        <f t="shared" si="60"/>
        <v>0.89861866949982916</v>
      </c>
      <c r="DX55" s="26">
        <f t="shared" si="61"/>
        <v>4.8618669499829181E-2</v>
      </c>
      <c r="DY55" s="26">
        <f t="shared" si="62"/>
        <v>0.89760453561058307</v>
      </c>
      <c r="DZ55" s="26">
        <f t="shared" si="63"/>
        <v>0.55924991962404524</v>
      </c>
      <c r="EA55" s="26">
        <f t="shared" si="64"/>
        <v>-0.19685113041218397</v>
      </c>
      <c r="EB55" s="26">
        <f t="shared" si="65"/>
        <v>6.2059809536028597E-2</v>
      </c>
      <c r="EC55" s="26">
        <f t="shared" si="66"/>
        <v>-2.0165596477515328E-3</v>
      </c>
      <c r="ED55" s="26">
        <f t="shared" si="67"/>
        <v>3.9116241881920255E-2</v>
      </c>
      <c r="EE55" s="26">
        <f t="shared" si="68"/>
        <v>0.79811682041881815</v>
      </c>
      <c r="EF55" s="26">
        <f t="shared" si="69"/>
        <v>0.89844456936912775</v>
      </c>
      <c r="EG55" s="26">
        <f t="shared" si="70"/>
        <v>8.4003375854468931E-4</v>
      </c>
      <c r="EH55" s="26">
        <f t="shared" si="71"/>
        <v>-1.003657217289663</v>
      </c>
      <c r="EI55" s="26">
        <f t="shared" si="72"/>
        <v>0.8984415083778523</v>
      </c>
      <c r="EM55">
        <f t="shared" si="21"/>
        <v>2254.7082245862812</v>
      </c>
      <c r="EW55">
        <f t="shared" si="111"/>
        <v>6.48273886357088</v>
      </c>
      <c r="EX55">
        <f t="shared" si="73"/>
        <v>9.6731886304058629E-2</v>
      </c>
      <c r="EY55">
        <f t="shared" si="112"/>
        <v>1.2657666734708659</v>
      </c>
      <c r="EZ55">
        <f t="shared" si="113"/>
        <v>1.7358145361306112E-2</v>
      </c>
    </row>
    <row r="56" spans="3:156">
      <c r="C56" s="6">
        <f t="shared" si="74"/>
        <v>2100.0420363741537</v>
      </c>
      <c r="D56" s="6">
        <f>Sheet2!J56</f>
        <v>2587.1488129906834</v>
      </c>
      <c r="E56" s="6">
        <f t="shared" si="22"/>
        <v>2165.502781198612</v>
      </c>
      <c r="F56" s="6">
        <f t="shared" si="23"/>
        <v>421.64603179207143</v>
      </c>
      <c r="G56" s="6">
        <f>Sheet3!D56</f>
        <v>383</v>
      </c>
      <c r="H56" s="6">
        <f>Sheet3!F56</f>
        <v>-1312.870080791746</v>
      </c>
      <c r="I56" s="6">
        <f t="shared" si="24"/>
        <v>0.78693239873870025</v>
      </c>
      <c r="J56" s="6">
        <f t="shared" si="25"/>
        <v>2051.3390884604846</v>
      </c>
      <c r="K56">
        <f t="shared" si="0"/>
        <v>2343.5954246824185</v>
      </c>
      <c r="M56">
        <f t="shared" si="1"/>
        <v>2343.5954246824185</v>
      </c>
      <c r="Q56">
        <f t="shared" si="26"/>
        <v>390.60545458445631</v>
      </c>
      <c r="S56">
        <f t="shared" si="27"/>
        <v>1.265502699689576</v>
      </c>
      <c r="T56">
        <f t="shared" si="28"/>
        <v>7.3777397651791695E-3</v>
      </c>
      <c r="U56">
        <f t="shared" si="29"/>
        <v>6327.51349844788</v>
      </c>
      <c r="V56">
        <f t="shared" si="75"/>
        <v>35528.988293784845</v>
      </c>
      <c r="W56">
        <f t="shared" si="30"/>
        <v>-5186.7522674441861</v>
      </c>
      <c r="X56">
        <f t="shared" si="76"/>
        <v>0.84535937661891924</v>
      </c>
      <c r="Y56">
        <f t="shared" si="2"/>
        <v>54.006116207951074</v>
      </c>
      <c r="Z56">
        <f t="shared" si="114"/>
        <v>4.4940489966798465</v>
      </c>
      <c r="AA56">
        <f t="shared" si="77"/>
        <v>46.226819760227166</v>
      </c>
      <c r="AB56">
        <f t="shared" si="31"/>
        <v>58.500165204630918</v>
      </c>
      <c r="AC56">
        <f t="shared" si="3"/>
        <v>1.265502699689576</v>
      </c>
      <c r="AD56">
        <f t="shared" si="32"/>
        <v>46.226819760227166</v>
      </c>
      <c r="AI56">
        <f t="shared" si="115"/>
        <v>0.4408237691687899</v>
      </c>
      <c r="AJ56">
        <f t="shared" si="116"/>
        <v>0.64846317240354601</v>
      </c>
      <c r="AK56">
        <f t="shared" si="33"/>
        <v>0.66160021404265346</v>
      </c>
      <c r="AL56">
        <f t="shared" si="4"/>
        <v>0</v>
      </c>
      <c r="AM56">
        <f t="shared" si="5"/>
        <v>0.66160021404265346</v>
      </c>
      <c r="AN56">
        <f t="shared" si="78"/>
        <v>0.66160021404265346</v>
      </c>
      <c r="AO56">
        <f t="shared" si="6"/>
        <v>0</v>
      </c>
      <c r="AP56">
        <f t="shared" si="7"/>
        <v>30</v>
      </c>
      <c r="AQ56">
        <f t="shared" si="79"/>
        <v>30</v>
      </c>
      <c r="AS56">
        <f t="shared" si="80"/>
        <v>3.5136363188641955</v>
      </c>
      <c r="AU56">
        <f t="shared" si="34"/>
        <v>0.89848457483742683</v>
      </c>
      <c r="AW56">
        <f t="shared" si="8"/>
        <v>4.7121674059111127</v>
      </c>
      <c r="AX56">
        <f t="shared" si="8"/>
        <v>-0.68791277632472125</v>
      </c>
      <c r="AY56">
        <f t="shared" si="81"/>
        <v>4.024254629586391</v>
      </c>
      <c r="AZ56">
        <f t="shared" si="35"/>
        <v>1.1709416624055482</v>
      </c>
      <c r="BA56">
        <f t="shared" si="82"/>
        <v>-0.1709416624055482</v>
      </c>
      <c r="BB56">
        <f t="shared" si="9"/>
        <v>-9.7049036904215882</v>
      </c>
      <c r="BC56">
        <f t="shared" si="83"/>
        <v>0.13</v>
      </c>
      <c r="BD56">
        <f t="shared" si="84"/>
        <v>10.174607720603012</v>
      </c>
      <c r="BE56">
        <f t="shared" si="85"/>
        <v>-1.485355260578149</v>
      </c>
      <c r="BF56">
        <f t="shared" si="10"/>
        <v>50.013913009496783</v>
      </c>
      <c r="BG56">
        <f t="shared" si="86"/>
        <v>3.1127874239782198E-3</v>
      </c>
      <c r="BH56">
        <f t="shared" si="87"/>
        <v>1.9939466834512786E-3</v>
      </c>
      <c r="BI56">
        <f t="shared" si="88"/>
        <v>0.96916290857442089</v>
      </c>
      <c r="BJ56">
        <f t="shared" si="89"/>
        <v>2.0573906262923865E-3</v>
      </c>
      <c r="BK56">
        <f t="shared" si="36"/>
        <v>3.7372639215261273E-2</v>
      </c>
      <c r="BL56" t="e">
        <f t="shared" si="37"/>
        <v>#NUM!</v>
      </c>
      <c r="BM56" t="e">
        <f t="shared" si="90"/>
        <v>#NUM!</v>
      </c>
      <c r="BN56" t="e">
        <f t="shared" si="91"/>
        <v>#NUM!</v>
      </c>
      <c r="BO56" t="e">
        <f t="shared" si="92"/>
        <v>#NUM!</v>
      </c>
      <c r="BP56" t="e">
        <f t="shared" si="93"/>
        <v>#NUM!</v>
      </c>
      <c r="BQ56">
        <f t="shared" si="38"/>
        <v>-3.8297704960851253E-5</v>
      </c>
      <c r="BR56">
        <f t="shared" si="94"/>
        <v>1.091282245606503</v>
      </c>
      <c r="BS56">
        <f t="shared" si="95"/>
        <v>1.0020488600354482</v>
      </c>
      <c r="BT56">
        <f t="shared" si="96"/>
        <v>1.0890509326739797</v>
      </c>
      <c r="BU56">
        <f t="shared" si="39"/>
        <v>1</v>
      </c>
      <c r="BV56">
        <f t="shared" si="40"/>
        <v>1</v>
      </c>
      <c r="BW56">
        <f t="shared" si="41"/>
        <v>1</v>
      </c>
      <c r="BX56">
        <f t="shared" si="11"/>
        <v>217.82851335307021</v>
      </c>
      <c r="BY56">
        <f t="shared" si="12"/>
        <v>-4.6357986087140013</v>
      </c>
      <c r="BZ56">
        <f t="shared" si="13"/>
        <v>1607438.9583380865</v>
      </c>
      <c r="CA56">
        <f t="shared" si="14"/>
        <v>0.66160021404265346</v>
      </c>
      <c r="CB56">
        <f t="shared" si="15"/>
        <v>160355.10418301352</v>
      </c>
      <c r="CC56">
        <f t="shared" si="97"/>
        <v>1.6187778227438283E-4</v>
      </c>
      <c r="CD56">
        <f t="shared" si="98"/>
        <v>3.1462671710417809E-5</v>
      </c>
      <c r="CE56">
        <f t="shared" si="99"/>
        <v>-3.6620004927525129</v>
      </c>
      <c r="CF56">
        <f t="shared" si="100"/>
        <v>14.229490875261291</v>
      </c>
      <c r="CG56">
        <f t="shared" si="101"/>
        <v>4.9387981523023169E-3</v>
      </c>
      <c r="CH56">
        <f t="shared" si="16"/>
        <v>46.226819760227166</v>
      </c>
      <c r="CI56" s="20">
        <f t="shared" si="17"/>
        <v>67081461137.06015</v>
      </c>
      <c r="CJ56" s="33">
        <f t="shared" si="42"/>
        <v>0.32730372412229075</v>
      </c>
      <c r="CK56" s="33">
        <f t="shared" si="18"/>
        <v>65.460744824458146</v>
      </c>
      <c r="CL56">
        <f t="shared" si="102"/>
        <v>7800</v>
      </c>
      <c r="CM56" s="6">
        <f t="shared" si="117"/>
        <v>2165.502781198612</v>
      </c>
      <c r="CN56" s="20"/>
      <c r="CO56" s="20"/>
      <c r="CP56" s="20"/>
      <c r="CQ56" s="20"/>
      <c r="CR56" s="20"/>
      <c r="CS56" s="20"/>
      <c r="CT56" s="20"/>
      <c r="CU56" s="25">
        <f t="shared" si="20"/>
        <v>3.5136363188641955</v>
      </c>
      <c r="CV56" s="26">
        <v>0.8</v>
      </c>
      <c r="CW56" s="26">
        <f t="shared" si="103"/>
        <v>0.65221874168916627</v>
      </c>
      <c r="CX56" s="26">
        <f t="shared" si="43"/>
        <v>-0.2295753509698035</v>
      </c>
      <c r="CY56" s="26">
        <f t="shared" si="104"/>
        <v>8.4408294664365197E-2</v>
      </c>
      <c r="CZ56" s="26">
        <f t="shared" si="105"/>
        <v>-4.3505863396345141E-3</v>
      </c>
      <c r="DA56" s="26">
        <f t="shared" si="44"/>
        <v>5.6727829377568595E-2</v>
      </c>
      <c r="DB56" s="26">
        <f t="shared" si="45"/>
        <v>0.73586715244939715</v>
      </c>
      <c r="DC56" s="26">
        <f t="shared" si="46"/>
        <v>0.90092767630290282</v>
      </c>
      <c r="DD56" s="26">
        <f t="shared" si="47"/>
        <v>0.10092767630290278</v>
      </c>
      <c r="DE56" s="26">
        <v>0.85</v>
      </c>
      <c r="DF56" s="26">
        <f t="shared" si="48"/>
        <v>0.61385293335450952</v>
      </c>
      <c r="DG56" s="26">
        <f t="shared" si="49"/>
        <v>-0.21607091855981511</v>
      </c>
      <c r="DH56" s="26">
        <f t="shared" si="50"/>
        <v>7.4769977280544964E-2</v>
      </c>
      <c r="DI56" s="26">
        <f t="shared" si="51"/>
        <v>-3.2129435722531231E-3</v>
      </c>
      <c r="DJ56" s="26">
        <f t="shared" si="52"/>
        <v>4.8903471697603458E-2</v>
      </c>
      <c r="DK56" s="26">
        <f t="shared" si="106"/>
        <v>0.7620951056258225</v>
      </c>
      <c r="DL56" s="26">
        <f t="shared" si="107"/>
        <v>0.8991810987218376</v>
      </c>
      <c r="DM56" s="26">
        <f t="shared" si="108"/>
        <v>4.9181098721837624E-2</v>
      </c>
      <c r="DN56" s="26">
        <f t="shared" si="109"/>
        <v>-1.0349315516213045</v>
      </c>
      <c r="DO56" s="26">
        <f t="shared" si="110"/>
        <v>0.89752111252651579</v>
      </c>
      <c r="DP56" s="26">
        <f t="shared" si="53"/>
        <v>0.85</v>
      </c>
      <c r="DQ56" s="26">
        <f t="shared" si="54"/>
        <v>0.61385293335450952</v>
      </c>
      <c r="DR56" s="26">
        <f t="shared" si="55"/>
        <v>-0.21607091855981511</v>
      </c>
      <c r="DS56" s="26">
        <f t="shared" si="56"/>
        <v>7.4769977280544964E-2</v>
      </c>
      <c r="DT56" s="26">
        <f t="shared" si="57"/>
        <v>-3.2129435722531231E-3</v>
      </c>
      <c r="DU56" s="26">
        <f t="shared" si="58"/>
        <v>4.8903471697603458E-2</v>
      </c>
      <c r="DV56" s="26">
        <f t="shared" si="59"/>
        <v>0.7620951056258225</v>
      </c>
      <c r="DW56" s="26">
        <f t="shared" si="60"/>
        <v>0.8991810987218376</v>
      </c>
      <c r="DX56" s="26">
        <f t="shared" si="61"/>
        <v>4.9181098721837624E-2</v>
      </c>
      <c r="DY56" s="26">
        <f t="shared" si="62"/>
        <v>0.89752111252651579</v>
      </c>
      <c r="DZ56" s="26">
        <f t="shared" si="63"/>
        <v>0.58135121956356006</v>
      </c>
      <c r="EA56" s="26">
        <f t="shared" si="64"/>
        <v>-0.2046305966651196</v>
      </c>
      <c r="EB56" s="26">
        <f t="shared" si="65"/>
        <v>6.7061884513079553E-2</v>
      </c>
      <c r="EC56" s="26">
        <f t="shared" si="66"/>
        <v>-2.4477911491392374E-3</v>
      </c>
      <c r="ED56" s="26">
        <f t="shared" si="67"/>
        <v>4.28959418000475E-2</v>
      </c>
      <c r="EE56" s="26">
        <f t="shared" si="68"/>
        <v>0.78374166458337891</v>
      </c>
      <c r="EF56" s="26">
        <f t="shared" si="69"/>
        <v>0.89849841582734025</v>
      </c>
      <c r="EG56" s="26">
        <f t="shared" si="70"/>
        <v>9.7730330082446137E-4</v>
      </c>
      <c r="EH56" s="26">
        <f t="shared" si="71"/>
        <v>-1.014365886196718</v>
      </c>
      <c r="EI56" s="26">
        <f t="shared" si="72"/>
        <v>0.89848457483742683</v>
      </c>
      <c r="EM56">
        <f t="shared" si="21"/>
        <v>2343.5954246824185</v>
      </c>
      <c r="EW56">
        <f t="shared" si="111"/>
        <v>6.7389337256991517</v>
      </c>
      <c r="EX56">
        <f t="shared" si="73"/>
        <v>0.10055468601828702</v>
      </c>
      <c r="EY56">
        <f t="shared" si="112"/>
        <v>1.2814652982671855</v>
      </c>
      <c r="EZ56">
        <f t="shared" si="113"/>
        <v>1.7573429123233494E-2</v>
      </c>
    </row>
    <row r="57" spans="3:156">
      <c r="C57" s="6">
        <f t="shared" si="74"/>
        <v>2165.502781198612</v>
      </c>
      <c r="D57" s="6">
        <f>Sheet2!J57</f>
        <v>2705.8655786302375</v>
      </c>
      <c r="E57" s="6">
        <f t="shared" si="22"/>
        <v>2230.7441327628753</v>
      </c>
      <c r="F57" s="6">
        <f t="shared" si="23"/>
        <v>475.12144586736213</v>
      </c>
      <c r="G57" s="6">
        <f>Sheet3!D57</f>
        <v>384</v>
      </c>
      <c r="H57" s="6">
        <f>Sheet3!F57</f>
        <v>-1355.5203332885799</v>
      </c>
      <c r="I57" s="6">
        <f t="shared" si="24"/>
        <v>0.78843572858163125</v>
      </c>
      <c r="J57" s="6">
        <f t="shared" si="25"/>
        <v>2103.2527991179627</v>
      </c>
      <c r="K57">
        <f t="shared" si="0"/>
        <v>2435.6841799144249</v>
      </c>
      <c r="M57">
        <f t="shared" si="1"/>
        <v>2435.6841799144249</v>
      </c>
      <c r="Q57">
        <f t="shared" si="26"/>
        <v>408.89020390919774</v>
      </c>
      <c r="S57">
        <f t="shared" si="27"/>
        <v>1.2742179693910156</v>
      </c>
      <c r="T57">
        <f t="shared" si="28"/>
        <v>7.1018398989366556E-3</v>
      </c>
      <c r="U57">
        <f t="shared" si="29"/>
        <v>6371.0898469550784</v>
      </c>
      <c r="V57">
        <f t="shared" si="75"/>
        <v>35773.66949065277</v>
      </c>
      <c r="W57">
        <f t="shared" si="30"/>
        <v>-5642.0639483626064</v>
      </c>
      <c r="X57">
        <f t="shared" si="76"/>
        <v>0.84326969098180593</v>
      </c>
      <c r="Y57">
        <f t="shared" si="2"/>
        <v>54.006116207951074</v>
      </c>
      <c r="Z57">
        <f t="shared" si="114"/>
        <v>4.6927921833445163</v>
      </c>
      <c r="AA57">
        <f t="shared" si="77"/>
        <v>46.066614818930418</v>
      </c>
      <c r="AB57">
        <f t="shared" si="31"/>
        <v>58.698908391295589</v>
      </c>
      <c r="AC57">
        <f t="shared" si="3"/>
        <v>1.2742179693910156</v>
      </c>
      <c r="AD57">
        <f t="shared" si="32"/>
        <v>46.066614818930418</v>
      </c>
      <c r="AI57">
        <f t="shared" si="115"/>
        <v>0.43259427595937955</v>
      </c>
      <c r="AJ57">
        <f t="shared" si="116"/>
        <v>0.64121333199646346</v>
      </c>
      <c r="AK57">
        <f t="shared" si="33"/>
        <v>0.64630872610032997</v>
      </c>
      <c r="AL57">
        <f t="shared" si="4"/>
        <v>0</v>
      </c>
      <c r="AM57">
        <f t="shared" si="5"/>
        <v>0.64630872610032997</v>
      </c>
      <c r="AN57">
        <f t="shared" si="78"/>
        <v>0.64630872610032997</v>
      </c>
      <c r="AO57">
        <f t="shared" si="6"/>
        <v>0</v>
      </c>
      <c r="AP57">
        <f t="shared" si="7"/>
        <v>30</v>
      </c>
      <c r="AQ57">
        <f t="shared" si="79"/>
        <v>30</v>
      </c>
      <c r="AS57">
        <f t="shared" si="80"/>
        <v>3.6517004196618066</v>
      </c>
      <c r="AU57">
        <f t="shared" si="34"/>
        <v>0.89886921066956305</v>
      </c>
      <c r="AW57">
        <f t="shared" si="8"/>
        <v>4.7446191816607213</v>
      </c>
      <c r="AX57">
        <f t="shared" si="8"/>
        <v>-0.74830022233397619</v>
      </c>
      <c r="AY57">
        <f t="shared" si="81"/>
        <v>3.9963189593267452</v>
      </c>
      <c r="AZ57">
        <f t="shared" si="35"/>
        <v>1.187247371881458</v>
      </c>
      <c r="BA57">
        <f t="shared" si="82"/>
        <v>-0.18724737188145801</v>
      </c>
      <c r="BB57">
        <f t="shared" si="9"/>
        <v>-9.5558141004983472</v>
      </c>
      <c r="BC57">
        <f t="shared" si="83"/>
        <v>0.13</v>
      </c>
      <c r="BD57">
        <f t="shared" si="84"/>
        <v>10.235790636294064</v>
      </c>
      <c r="BE57">
        <f t="shared" si="85"/>
        <v>-1.6143433467766541</v>
      </c>
      <c r="BF57">
        <f t="shared" si="10"/>
        <v>49.927172994077502</v>
      </c>
      <c r="BG57">
        <f t="shared" si="86"/>
        <v>3.0434822622074321E-3</v>
      </c>
      <c r="BH57">
        <f t="shared" si="87"/>
        <v>1.9919886049858501E-3</v>
      </c>
      <c r="BI57">
        <f t="shared" si="88"/>
        <v>0.96984198186871684</v>
      </c>
      <c r="BJ57">
        <f t="shared" si="89"/>
        <v>2.0539310962262476E-3</v>
      </c>
      <c r="BK57">
        <f t="shared" si="36"/>
        <v>3.7534151424709103E-2</v>
      </c>
      <c r="BL57" t="e">
        <f t="shared" si="37"/>
        <v>#NUM!</v>
      </c>
      <c r="BM57" t="e">
        <f t="shared" si="90"/>
        <v>#NUM!</v>
      </c>
      <c r="BN57" t="e">
        <f t="shared" si="91"/>
        <v>#NUM!</v>
      </c>
      <c r="BO57" t="e">
        <f t="shared" si="92"/>
        <v>#NUM!</v>
      </c>
      <c r="BP57" t="e">
        <f t="shared" si="93"/>
        <v>#NUM!</v>
      </c>
      <c r="BQ57">
        <f t="shared" si="38"/>
        <v>-4.1422439690463269E-5</v>
      </c>
      <c r="BR57">
        <f t="shared" si="94"/>
        <v>1.0915013940527956</v>
      </c>
      <c r="BS57">
        <f t="shared" si="95"/>
        <v>1.0022162244219568</v>
      </c>
      <c r="BT57">
        <f t="shared" si="96"/>
        <v>1.0890877312252008</v>
      </c>
      <c r="BU57">
        <f t="shared" si="39"/>
        <v>1</v>
      </c>
      <c r="BV57">
        <f t="shared" si="40"/>
        <v>1</v>
      </c>
      <c r="BW57">
        <f t="shared" si="41"/>
        <v>1</v>
      </c>
      <c r="BX57">
        <f t="shared" si="11"/>
        <v>218.5685443040733</v>
      </c>
      <c r="BY57">
        <f t="shared" si="12"/>
        <v>-5.2395133892388266</v>
      </c>
      <c r="BZ57">
        <f t="shared" si="13"/>
        <v>1608466.7604529057</v>
      </c>
      <c r="CA57">
        <f t="shared" si="14"/>
        <v>0.64630872610032997</v>
      </c>
      <c r="CB57">
        <f t="shared" si="15"/>
        <v>164254.01963923383</v>
      </c>
      <c r="CC57">
        <f t="shared" si="97"/>
        <v>1.6187778227438283E-4</v>
      </c>
      <c r="CD57">
        <f t="shared" si="98"/>
        <v>3.071583886398175E-5</v>
      </c>
      <c r="CE57">
        <f t="shared" si="99"/>
        <v>-3.6672998929733001</v>
      </c>
      <c r="CF57">
        <f t="shared" si="100"/>
        <v>14.24569154219104</v>
      </c>
      <c r="CG57">
        <f t="shared" si="101"/>
        <v>4.9275714136594482E-3</v>
      </c>
      <c r="CH57">
        <f t="shared" si="16"/>
        <v>46.066614818930418</v>
      </c>
      <c r="CI57" s="20">
        <f t="shared" si="17"/>
        <v>67247645323.064476</v>
      </c>
      <c r="CJ57" s="33">
        <f t="shared" si="42"/>
        <v>0.32620675782131769</v>
      </c>
      <c r="CK57" s="33">
        <f t="shared" si="18"/>
        <v>65.241351564263539</v>
      </c>
      <c r="CL57">
        <f t="shared" si="102"/>
        <v>8000</v>
      </c>
      <c r="CM57" s="6">
        <f t="shared" si="117"/>
        <v>2230.7441327628753</v>
      </c>
      <c r="CN57" s="20"/>
      <c r="CO57" s="20"/>
      <c r="CP57" s="20"/>
      <c r="CQ57" s="20"/>
      <c r="CR57" s="20"/>
      <c r="CS57" s="20"/>
      <c r="CT57" s="20"/>
      <c r="CU57" s="25">
        <f t="shared" si="20"/>
        <v>3.6517004196618066</v>
      </c>
      <c r="CV57" s="26">
        <v>0.8</v>
      </c>
      <c r="CW57" s="26">
        <f t="shared" si="103"/>
        <v>0.67784689039972279</v>
      </c>
      <c r="CX57" s="26">
        <f t="shared" si="43"/>
        <v>-0.23859623745904263</v>
      </c>
      <c r="CY57" s="26">
        <f t="shared" si="104"/>
        <v>9.1172065500572871E-2</v>
      </c>
      <c r="CZ57" s="26">
        <f t="shared" si="105"/>
        <v>-5.275206454203831E-3</v>
      </c>
      <c r="DA57" s="26">
        <f t="shared" si="44"/>
        <v>6.2425966641261439E-2</v>
      </c>
      <c r="DB57" s="26">
        <f t="shared" si="45"/>
        <v>0.71800231240414147</v>
      </c>
      <c r="DC57" s="26">
        <f t="shared" si="46"/>
        <v>0.9026730228982236</v>
      </c>
      <c r="DD57" s="26">
        <f t="shared" si="47"/>
        <v>0.10267302289822355</v>
      </c>
      <c r="DE57" s="26">
        <v>0.85</v>
      </c>
      <c r="DF57" s="26">
        <f t="shared" si="48"/>
        <v>0.63797354390562155</v>
      </c>
      <c r="DG57" s="26">
        <f t="shared" si="49"/>
        <v>-0.22456116466733428</v>
      </c>
      <c r="DH57" s="26">
        <f t="shared" si="50"/>
        <v>8.0761414422652805E-2</v>
      </c>
      <c r="DI57" s="26">
        <f t="shared" si="51"/>
        <v>-3.8957830844396578E-3</v>
      </c>
      <c r="DJ57" s="26">
        <f t="shared" si="52"/>
        <v>5.3726468682389963E-2</v>
      </c>
      <c r="DK57" s="26">
        <f t="shared" si="106"/>
        <v>0.74568323642644385</v>
      </c>
      <c r="DL57" s="26">
        <f t="shared" si="107"/>
        <v>0.90015895988860672</v>
      </c>
      <c r="DM57" s="26">
        <f t="shared" si="108"/>
        <v>5.0158959888606747E-2</v>
      </c>
      <c r="DN57" s="26">
        <f t="shared" si="109"/>
        <v>-1.0502812601923375</v>
      </c>
      <c r="DO57" s="26">
        <f t="shared" si="110"/>
        <v>0.89775764529914692</v>
      </c>
      <c r="DP57" s="26">
        <f t="shared" si="53"/>
        <v>0.85</v>
      </c>
      <c r="DQ57" s="26">
        <f t="shared" si="54"/>
        <v>0.63797354390562155</v>
      </c>
      <c r="DR57" s="26">
        <f t="shared" si="55"/>
        <v>-0.22456116466733428</v>
      </c>
      <c r="DS57" s="26">
        <f t="shared" si="56"/>
        <v>8.0761414422652805E-2</v>
      </c>
      <c r="DT57" s="26">
        <f t="shared" si="57"/>
        <v>-3.8957830844396578E-3</v>
      </c>
      <c r="DU57" s="26">
        <f t="shared" si="58"/>
        <v>5.3726468682389963E-2</v>
      </c>
      <c r="DV57" s="26">
        <f t="shared" si="59"/>
        <v>0.74568323642644385</v>
      </c>
      <c r="DW57" s="26">
        <f t="shared" si="60"/>
        <v>0.90015895988860672</v>
      </c>
      <c r="DX57" s="26">
        <f t="shared" si="61"/>
        <v>5.0158959888606747E-2</v>
      </c>
      <c r="DY57" s="26">
        <f t="shared" si="62"/>
        <v>0.89775764529914692</v>
      </c>
      <c r="DZ57" s="26">
        <f t="shared" si="63"/>
        <v>0.60403552691448581</v>
      </c>
      <c r="EA57" s="26">
        <f t="shared" si="64"/>
        <v>-0.21261527647991335</v>
      </c>
      <c r="EB57" s="26">
        <f t="shared" si="65"/>
        <v>7.2397495618394467E-2</v>
      </c>
      <c r="EC57" s="26">
        <f t="shared" si="66"/>
        <v>-2.9641067120122246E-3</v>
      </c>
      <c r="ED57" s="26">
        <f t="shared" si="67"/>
        <v>4.7030751146088394E-2</v>
      </c>
      <c r="EE57" s="26">
        <f t="shared" si="68"/>
        <v>0.7686932530815842</v>
      </c>
      <c r="EF57" s="26">
        <f t="shared" si="69"/>
        <v>0.89889854694385041</v>
      </c>
      <c r="EG57" s="26">
        <f t="shared" si="70"/>
        <v>1.1409016447034848E-3</v>
      </c>
      <c r="EH57" s="26">
        <f t="shared" si="71"/>
        <v>-1.0263918569866934</v>
      </c>
      <c r="EI57" s="26">
        <f t="shared" si="72"/>
        <v>0.89886921066956305</v>
      </c>
      <c r="EM57">
        <f t="shared" si="21"/>
        <v>2435.6841799144249</v>
      </c>
      <c r="EW57">
        <f t="shared" si="111"/>
        <v>7.0018867198737285</v>
      </c>
      <c r="EX57">
        <f t="shared" si="73"/>
        <v>0.10447832688538128</v>
      </c>
      <c r="EY57">
        <f t="shared" si="112"/>
        <v>1.2979811432894957</v>
      </c>
      <c r="EZ57">
        <f t="shared" si="113"/>
        <v>1.7799919869648823E-2</v>
      </c>
    </row>
    <row r="58" spans="3:156">
      <c r="C58" s="6"/>
      <c r="D58" s="6"/>
      <c r="E58" s="6"/>
      <c r="F58" s="6"/>
      <c r="G58" s="6"/>
      <c r="H58" s="6"/>
      <c r="I58" s="6"/>
      <c r="J58" s="6"/>
      <c r="CI58" s="20"/>
      <c r="CJ58" s="33"/>
      <c r="CK58" s="33"/>
      <c r="CM58" s="6"/>
      <c r="CN58" s="20"/>
      <c r="CO58" s="20"/>
      <c r="CP58" s="20"/>
      <c r="CQ58" s="20"/>
      <c r="CR58" s="20"/>
      <c r="CS58" s="20"/>
      <c r="CT58" s="20"/>
      <c r="CU58" s="25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</row>
    <row r="59" spans="3:156">
      <c r="C59" s="6"/>
      <c r="D59" s="6"/>
      <c r="E59" s="6"/>
      <c r="F59" s="6"/>
      <c r="G59" s="6"/>
      <c r="H59" s="6"/>
      <c r="I59" s="6"/>
      <c r="J59" s="6"/>
      <c r="CI59" s="20"/>
      <c r="CJ59" s="33"/>
      <c r="CK59" s="33"/>
      <c r="CM59" s="6"/>
      <c r="CN59" s="20"/>
      <c r="CO59" s="20"/>
      <c r="CP59" s="20"/>
      <c r="CQ59" s="20"/>
      <c r="CR59" s="20"/>
      <c r="CS59" s="20"/>
      <c r="CT59" s="20"/>
      <c r="CU59" s="25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</row>
    <row r="60" spans="3:156">
      <c r="C60" s="6"/>
      <c r="D60" s="6"/>
      <c r="E60" s="6"/>
      <c r="F60" s="6"/>
      <c r="G60" s="6"/>
      <c r="H60" s="6"/>
      <c r="I60" s="6"/>
      <c r="J60" s="6"/>
      <c r="CI60" s="20"/>
      <c r="CJ60" s="33"/>
      <c r="CK60" s="33"/>
      <c r="CM60" s="6"/>
      <c r="CN60" s="20"/>
      <c r="CO60" s="20"/>
      <c r="CP60" s="20"/>
      <c r="CQ60" s="20"/>
      <c r="CR60" s="20"/>
      <c r="CS60" s="20"/>
      <c r="CT60" s="20"/>
      <c r="CU60" s="25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</row>
    <row r="61" spans="3:156">
      <c r="C61" s="6"/>
      <c r="D61" s="6"/>
      <c r="E61" s="6"/>
      <c r="F61" s="6"/>
      <c r="G61" s="6"/>
      <c r="H61" s="6"/>
      <c r="I61" s="6"/>
      <c r="J61" s="6"/>
      <c r="CI61" s="20"/>
      <c r="CJ61" s="33"/>
      <c r="CK61" s="33"/>
      <c r="CM61" s="6"/>
      <c r="CN61" s="20"/>
      <c r="CO61" s="20"/>
      <c r="CP61" s="20"/>
      <c r="CQ61" s="20"/>
      <c r="CR61" s="20"/>
      <c r="CS61" s="20"/>
      <c r="CT61" s="20"/>
      <c r="CU61" s="25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</row>
    <row r="62" spans="3:156">
      <c r="C62" s="6"/>
      <c r="D62" s="6"/>
      <c r="E62" s="6"/>
      <c r="F62" s="6"/>
      <c r="G62" s="6"/>
      <c r="H62" s="6"/>
      <c r="I62" s="6"/>
      <c r="J62" s="6"/>
      <c r="CI62" s="20"/>
      <c r="CJ62" s="33"/>
      <c r="CK62" s="33"/>
      <c r="CM62" s="6"/>
      <c r="CN62" s="20"/>
      <c r="CO62" s="20"/>
      <c r="CP62" s="20"/>
      <c r="CQ62" s="20"/>
      <c r="CR62" s="20"/>
      <c r="CS62" s="20"/>
      <c r="CT62" s="20"/>
      <c r="CU62" s="25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</row>
    <row r="63" spans="3:156">
      <c r="C63" s="6"/>
      <c r="D63" s="6"/>
      <c r="E63" s="6"/>
      <c r="F63" s="6"/>
      <c r="G63" s="6"/>
      <c r="H63" s="6"/>
      <c r="I63" s="6"/>
      <c r="J63" s="6"/>
      <c r="CI63" s="20"/>
      <c r="CJ63" s="33"/>
      <c r="CK63" s="33"/>
      <c r="CM63" s="6"/>
      <c r="CN63" s="20"/>
      <c r="CO63" s="20"/>
      <c r="CP63" s="20"/>
      <c r="CQ63" s="20"/>
      <c r="CR63" s="20"/>
      <c r="CS63" s="20"/>
      <c r="CT63" s="20"/>
      <c r="CU63" s="25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</row>
    <row r="64" spans="3:156">
      <c r="C64" s="6"/>
      <c r="D64" s="6"/>
      <c r="E64" s="6"/>
      <c r="F64" s="6"/>
      <c r="G64" s="6"/>
      <c r="H64" s="6"/>
      <c r="I64" s="6"/>
      <c r="J64" s="6"/>
      <c r="CI64" s="20"/>
      <c r="CJ64" s="33"/>
      <c r="CK64" s="33"/>
      <c r="CM64" s="6"/>
      <c r="CN64" s="20"/>
      <c r="CO64" s="20"/>
      <c r="CP64" s="20"/>
      <c r="CQ64" s="20"/>
      <c r="CR64" s="20"/>
      <c r="CS64" s="20"/>
      <c r="CT64" s="20"/>
      <c r="CU64" s="25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</row>
    <row r="65" spans="3:139">
      <c r="C65" s="6"/>
      <c r="D65" s="6"/>
      <c r="E65" s="6"/>
      <c r="F65" s="6"/>
      <c r="G65" s="6"/>
      <c r="H65" s="6"/>
      <c r="I65" s="6"/>
      <c r="J65" s="6"/>
      <c r="CI65" s="20"/>
      <c r="CJ65" s="33"/>
      <c r="CK65" s="33"/>
      <c r="CM65" s="6"/>
      <c r="CN65" s="20"/>
      <c r="CO65" s="20"/>
      <c r="CP65" s="20"/>
      <c r="CQ65" s="20"/>
      <c r="CR65" s="20"/>
      <c r="CS65" s="20"/>
      <c r="CT65" s="20"/>
      <c r="CU65" s="25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</row>
    <row r="66" spans="3:139">
      <c r="C66" s="6"/>
      <c r="D66" s="6"/>
      <c r="E66" s="6"/>
      <c r="F66" s="6"/>
      <c r="G66" s="6"/>
      <c r="H66" s="6"/>
      <c r="I66" s="6"/>
      <c r="J66" s="6"/>
      <c r="CI66" s="20"/>
      <c r="CJ66" s="33"/>
      <c r="CK66" s="33"/>
      <c r="CM66" s="6"/>
      <c r="CN66" s="20"/>
      <c r="CO66" s="20"/>
      <c r="CP66" s="20"/>
      <c r="CQ66" s="20"/>
      <c r="CR66" s="20"/>
      <c r="CS66" s="20"/>
      <c r="CT66" s="20"/>
      <c r="CU66" s="25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</row>
    <row r="67" spans="3:139">
      <c r="C67" s="6"/>
      <c r="D67" s="6"/>
      <c r="E67" s="6"/>
      <c r="F67" s="6"/>
      <c r="G67" s="6"/>
      <c r="H67" s="6"/>
      <c r="I67" s="6"/>
      <c r="J67" s="6"/>
      <c r="CI67" s="20"/>
      <c r="CJ67" s="33"/>
      <c r="CK67" s="33"/>
      <c r="CM67" s="6"/>
      <c r="CN67" s="20"/>
      <c r="CO67" s="20"/>
      <c r="CP67" s="20"/>
      <c r="CQ67" s="20"/>
      <c r="CR67" s="20"/>
      <c r="CS67" s="20"/>
      <c r="CT67" s="20"/>
      <c r="CU67" s="25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</row>
    <row r="68" spans="3:139">
      <c r="C68" s="6"/>
      <c r="D68" s="6"/>
      <c r="E68" s="6"/>
      <c r="F68" s="6"/>
      <c r="G68" s="6"/>
      <c r="H68" s="6"/>
      <c r="I68" s="6"/>
      <c r="J68" s="6"/>
      <c r="CI68" s="20"/>
      <c r="CJ68" s="33"/>
      <c r="CK68" s="33"/>
      <c r="CM68" s="6"/>
      <c r="CN68" s="20"/>
      <c r="CO68" s="20"/>
      <c r="CP68" s="20"/>
      <c r="CQ68" s="20"/>
      <c r="CR68" s="20"/>
      <c r="CS68" s="20"/>
      <c r="CT68" s="20"/>
      <c r="CU68" s="25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</row>
  </sheetData>
  <conditionalFormatting sqref="J1:J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{42FC343D-05E7-4523-8F8D-B36F7F4949F1}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FC343D-05E7-4523-8F8D-B36F7F494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71A0-8CBC-4B1E-BD59-1CCD9F392A41}">
  <dimension ref="C3:FB68"/>
  <sheetViews>
    <sheetView zoomScale="80" workbookViewId="0">
      <selection activeCell="CL19" sqref="CL19"/>
    </sheetView>
  </sheetViews>
  <sheetFormatPr defaultRowHeight="14.4"/>
  <sheetData>
    <row r="3" spans="12:157" ht="15.6">
      <c r="M3" s="2" t="s">
        <v>0</v>
      </c>
      <c r="N3" s="2">
        <f>Sheet4!R3</f>
        <v>5000</v>
      </c>
      <c r="O3" s="2" t="s">
        <v>1</v>
      </c>
      <c r="Q3" s="47" t="s">
        <v>176</v>
      </c>
      <c r="R3" s="2">
        <f>Sheet4!V3</f>
        <v>0</v>
      </c>
      <c r="S3" s="47" t="s">
        <v>177</v>
      </c>
      <c r="EA3" s="39"/>
    </row>
    <row r="4" spans="12:157" ht="15.6">
      <c r="M4" s="2" t="s">
        <v>4</v>
      </c>
      <c r="N4" s="2">
        <f>Sheet4!R4</f>
        <v>0</v>
      </c>
      <c r="O4" s="2" t="s">
        <v>5</v>
      </c>
      <c r="Q4" s="3" t="s">
        <v>2</v>
      </c>
      <c r="R4" s="2">
        <f>Sheet4!V4</f>
        <v>30</v>
      </c>
      <c r="S4" s="2" t="s">
        <v>3</v>
      </c>
      <c r="EA4" s="39"/>
    </row>
    <row r="5" spans="12:157" ht="15.6">
      <c r="M5" s="2" t="s">
        <v>7</v>
      </c>
      <c r="N5" s="2">
        <f>Sheet4!R5</f>
        <v>250</v>
      </c>
      <c r="O5" s="2" t="s">
        <v>8</v>
      </c>
      <c r="Q5" s="3" t="s">
        <v>6</v>
      </c>
      <c r="R5" s="2">
        <f>Sheet4!V5</f>
        <v>1.0740000000000001</v>
      </c>
      <c r="S5" s="2"/>
      <c r="EA5" s="39"/>
    </row>
    <row r="6" spans="12:157" ht="15.6">
      <c r="M6" s="3" t="s">
        <v>11</v>
      </c>
      <c r="N6" s="2">
        <f>Sheet4!R6</f>
        <v>0.71</v>
      </c>
      <c r="O6" s="2"/>
      <c r="Q6" s="3" t="s">
        <v>9</v>
      </c>
      <c r="R6" s="2">
        <f>Sheet4!V6</f>
        <v>67.017600000000002</v>
      </c>
      <c r="S6" s="2" t="s">
        <v>10</v>
      </c>
      <c r="EA6" s="39"/>
    </row>
    <row r="7" spans="12:157" ht="15.6">
      <c r="M7" s="2" t="s">
        <v>14</v>
      </c>
      <c r="N7" s="2">
        <f>Sheet4!R7</f>
        <v>100</v>
      </c>
      <c r="O7" s="2" t="s">
        <v>15</v>
      </c>
      <c r="Q7" s="3" t="s">
        <v>12</v>
      </c>
      <c r="R7" s="2">
        <f>Sheet4!V7</f>
        <v>1</v>
      </c>
      <c r="S7" s="2" t="s">
        <v>13</v>
      </c>
      <c r="EA7" s="39"/>
    </row>
    <row r="8" spans="12:157" ht="15.6">
      <c r="M8" s="3" t="s">
        <v>17</v>
      </c>
      <c r="N8" s="2">
        <f>Sheet4!R8</f>
        <v>0.71</v>
      </c>
      <c r="O8" s="2"/>
      <c r="Q8" s="3" t="s">
        <v>16</v>
      </c>
      <c r="R8" s="2">
        <f>Sheet4!V8</f>
        <v>72</v>
      </c>
      <c r="S8" s="2" t="s">
        <v>3</v>
      </c>
      <c r="EA8" s="39"/>
    </row>
    <row r="9" spans="12:157" ht="16.8">
      <c r="M9" s="31" t="s">
        <v>150</v>
      </c>
      <c r="N9" s="2">
        <f>Sheet4!R9</f>
        <v>32</v>
      </c>
      <c r="O9" s="2" t="s">
        <v>20</v>
      </c>
      <c r="Q9" s="3" t="s">
        <v>18</v>
      </c>
      <c r="R9" s="2">
        <f>Sheet4!V9</f>
        <v>0.33333333333333331</v>
      </c>
      <c r="S9" s="2" t="s">
        <v>19</v>
      </c>
      <c r="EA9" s="39"/>
    </row>
    <row r="10" spans="12:157" ht="16.2">
      <c r="M10" s="3" t="s">
        <v>23</v>
      </c>
      <c r="N10" s="2">
        <f>Sheet4!R10</f>
        <v>250</v>
      </c>
      <c r="O10" s="2" t="s">
        <v>8</v>
      </c>
      <c r="Q10" s="2" t="s">
        <v>21</v>
      </c>
      <c r="R10" s="2">
        <f>Sheet4!V10</f>
        <v>8.7266666666666659E-2</v>
      </c>
      <c r="S10" s="2" t="s">
        <v>22</v>
      </c>
      <c r="EA10" s="39"/>
    </row>
    <row r="11" spans="12:157" ht="15.6">
      <c r="M11" s="36" t="s">
        <v>153</v>
      </c>
      <c r="N11" s="2">
        <f>Sheet4!R11</f>
        <v>5000</v>
      </c>
      <c r="O11" s="36" t="s">
        <v>1</v>
      </c>
      <c r="EA11" s="39"/>
    </row>
    <row r="12" spans="12:157" ht="15.6">
      <c r="M12" s="36" t="s">
        <v>152</v>
      </c>
      <c r="N12" s="2">
        <f>Sheet4!R12</f>
        <v>1250000</v>
      </c>
      <c r="O12" s="36" t="s">
        <v>154</v>
      </c>
      <c r="U12" s="2" t="s">
        <v>24</v>
      </c>
      <c r="V12" s="3" t="s">
        <v>25</v>
      </c>
      <c r="W12" s="2" t="s">
        <v>26</v>
      </c>
      <c r="CR12" s="21" t="s">
        <v>27</v>
      </c>
      <c r="CS12" s="21">
        <v>0.32650000000000001</v>
      </c>
      <c r="CT12" s="21" t="s">
        <v>28</v>
      </c>
      <c r="CU12" s="21">
        <v>-1.07</v>
      </c>
      <c r="CV12" s="21" t="s">
        <v>29</v>
      </c>
      <c r="CW12" s="21">
        <f>-0.5339</f>
        <v>-0.53390000000000004</v>
      </c>
      <c r="CX12" s="21" t="s">
        <v>30</v>
      </c>
      <c r="CY12" s="21">
        <f>0.01569</f>
        <v>1.5689999999999999E-2</v>
      </c>
      <c r="CZ12" s="21" t="s">
        <v>31</v>
      </c>
      <c r="DA12" s="21">
        <f>-0.05165</f>
        <v>-5.1650000000000001E-2</v>
      </c>
      <c r="DB12" s="21" t="s">
        <v>32</v>
      </c>
      <c r="DC12" s="21">
        <v>0.54749999999999999</v>
      </c>
      <c r="DD12" s="21" t="s">
        <v>33</v>
      </c>
      <c r="DE12" s="21">
        <v>-0.73609999999999998</v>
      </c>
      <c r="EA12" s="39"/>
    </row>
    <row r="13" spans="12:157">
      <c r="U13" s="2">
        <v>1400</v>
      </c>
      <c r="V13" s="2">
        <f>Sheet1!X13</f>
        <v>0.73</v>
      </c>
      <c r="W13" s="2">
        <f>SLOPE(V13:V14,U13:U14)</f>
        <v>-1.1428571428571431E-4</v>
      </c>
      <c r="CR13" s="21" t="s">
        <v>34</v>
      </c>
      <c r="CS13" s="21">
        <f>0.1844</f>
        <v>0.18440000000000001</v>
      </c>
      <c r="CT13" s="21" t="s">
        <v>35</v>
      </c>
      <c r="CU13" s="21">
        <f>0.1056</f>
        <v>0.1056</v>
      </c>
      <c r="CV13" s="21" t="s">
        <v>36</v>
      </c>
      <c r="CW13" s="21">
        <f>0.6134</f>
        <v>0.61339999999999995</v>
      </c>
      <c r="CX13" s="21" t="s">
        <v>37</v>
      </c>
      <c r="CY13" s="21">
        <v>0.72099999999999997</v>
      </c>
      <c r="CZ13" s="27"/>
      <c r="DA13" s="27"/>
      <c r="DB13" s="27"/>
      <c r="DC13" s="27"/>
      <c r="DD13" s="27"/>
      <c r="DE13" s="27"/>
      <c r="EA13" s="39"/>
    </row>
    <row r="14" spans="12:157" ht="23.4">
      <c r="U14" s="2">
        <v>0</v>
      </c>
      <c r="V14" s="2">
        <f>Sheet1!X14</f>
        <v>0.89</v>
      </c>
      <c r="W14" s="2"/>
      <c r="AO14" s="13" t="s">
        <v>38</v>
      </c>
      <c r="BU14" s="16"/>
      <c r="CF14" s="18" t="s">
        <v>39</v>
      </c>
      <c r="CG14" s="19">
        <f>Sheet4!CK14</f>
        <v>200</v>
      </c>
      <c r="CH14" s="19" t="s">
        <v>19</v>
      </c>
      <c r="CL14" s="13" t="s">
        <v>40</v>
      </c>
      <c r="EA14" s="39"/>
      <c r="EG14" s="13" t="s">
        <v>41</v>
      </c>
    </row>
    <row r="15" spans="12:157">
      <c r="BY15" s="17" t="s">
        <v>42</v>
      </c>
      <c r="BZ15" s="2">
        <v>5.9999999999999995E-4</v>
      </c>
      <c r="CA15" s="2" t="s">
        <v>43</v>
      </c>
      <c r="EA15" s="39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39"/>
      <c r="EX16" s="35" t="s">
        <v>156</v>
      </c>
      <c r="FA16" s="35" t="s">
        <v>155</v>
      </c>
    </row>
    <row r="17" spans="3:158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1" t="s">
        <v>158</v>
      </c>
      <c r="I17" s="4" t="s">
        <v>159</v>
      </c>
      <c r="J17" s="4" t="s">
        <v>51</v>
      </c>
      <c r="K17" s="32" t="s">
        <v>151</v>
      </c>
      <c r="L17" s="5" t="s">
        <v>52</v>
      </c>
      <c r="M17" s="4" t="s">
        <v>53</v>
      </c>
      <c r="N17" s="5" t="s">
        <v>54</v>
      </c>
      <c r="O17" s="4" t="s">
        <v>55</v>
      </c>
      <c r="P17" s="4" t="s">
        <v>56</v>
      </c>
      <c r="Q17" s="4" t="s">
        <v>57</v>
      </c>
      <c r="R17" s="4" t="s">
        <v>58</v>
      </c>
      <c r="S17" s="4" t="s">
        <v>59</v>
      </c>
      <c r="T17" s="8" t="s">
        <v>60</v>
      </c>
      <c r="U17" s="4" t="s">
        <v>61</v>
      </c>
      <c r="V17" s="9" t="s">
        <v>62</v>
      </c>
      <c r="W17" s="9" t="s">
        <v>63</v>
      </c>
      <c r="X17" s="9" t="s">
        <v>64</v>
      </c>
      <c r="Y17" s="4" t="s">
        <v>65</v>
      </c>
      <c r="Z17" s="4" t="s">
        <v>66</v>
      </c>
      <c r="AA17" s="5" t="s">
        <v>67</v>
      </c>
      <c r="AB17" s="5" t="s">
        <v>68</v>
      </c>
      <c r="AC17" s="5" t="s">
        <v>52</v>
      </c>
      <c r="AD17" s="10" t="s">
        <v>69</v>
      </c>
      <c r="AE17" s="5" t="s">
        <v>70</v>
      </c>
      <c r="AF17" s="5" t="s">
        <v>71</v>
      </c>
      <c r="AG17" s="11" t="s">
        <v>72</v>
      </c>
      <c r="AH17" s="5" t="s">
        <v>73</v>
      </c>
      <c r="AI17" s="5" t="s">
        <v>74</v>
      </c>
      <c r="AJ17" s="12" t="s">
        <v>75</v>
      </c>
      <c r="AK17" s="5" t="s">
        <v>76</v>
      </c>
      <c r="AL17" s="5" t="s">
        <v>77</v>
      </c>
      <c r="AM17" s="11" t="s">
        <v>78</v>
      </c>
      <c r="AO17" s="5" t="s">
        <v>79</v>
      </c>
      <c r="AP17" s="5" t="s">
        <v>80</v>
      </c>
      <c r="AQ17" s="5" t="s">
        <v>81</v>
      </c>
      <c r="AS17" s="4" t="s">
        <v>82</v>
      </c>
      <c r="AT17" s="4" t="s">
        <v>83</v>
      </c>
      <c r="AU17" s="4" t="s">
        <v>84</v>
      </c>
      <c r="AV17" s="10" t="s">
        <v>85</v>
      </c>
      <c r="AW17" s="10" t="s">
        <v>86</v>
      </c>
      <c r="AX17" s="5" t="s">
        <v>87</v>
      </c>
      <c r="AY17" s="5" t="s">
        <v>88</v>
      </c>
      <c r="AZ17" s="5" t="s">
        <v>89</v>
      </c>
      <c r="BA17" s="5" t="s">
        <v>90</v>
      </c>
      <c r="BB17" s="5" t="s">
        <v>91</v>
      </c>
      <c r="BC17" s="5" t="s">
        <v>92</v>
      </c>
      <c r="BD17" s="5" t="s">
        <v>93</v>
      </c>
      <c r="BE17" s="5" t="s">
        <v>94</v>
      </c>
      <c r="BF17" s="5" t="s">
        <v>95</v>
      </c>
      <c r="BG17" s="5" t="s">
        <v>96</v>
      </c>
      <c r="BH17" s="5" t="s">
        <v>97</v>
      </c>
      <c r="BI17" s="5" t="s">
        <v>98</v>
      </c>
      <c r="BJ17" s="14" t="s">
        <v>99</v>
      </c>
      <c r="BK17" s="14" t="s">
        <v>100</v>
      </c>
      <c r="BL17" s="14" t="s">
        <v>101</v>
      </c>
      <c r="BM17" s="5" t="s">
        <v>68</v>
      </c>
      <c r="BN17" s="15" t="s">
        <v>102</v>
      </c>
      <c r="BO17" s="15" t="s">
        <v>103</v>
      </c>
      <c r="BP17" s="15" t="s">
        <v>104</v>
      </c>
      <c r="BQ17" s="5" t="s">
        <v>105</v>
      </c>
      <c r="BR17" s="5" t="s">
        <v>105</v>
      </c>
      <c r="BS17" s="5" t="s">
        <v>105</v>
      </c>
      <c r="BT17" s="5" t="s">
        <v>106</v>
      </c>
      <c r="BU17" s="5" t="s">
        <v>107</v>
      </c>
      <c r="BV17" s="4" t="s">
        <v>108</v>
      </c>
      <c r="BW17" s="10" t="s">
        <v>109</v>
      </c>
      <c r="BX17" s="5" t="s">
        <v>110</v>
      </c>
      <c r="BY17" s="5" t="s">
        <v>111</v>
      </c>
      <c r="BZ17" s="5" t="s">
        <v>112</v>
      </c>
      <c r="CA17" s="5" t="s">
        <v>113</v>
      </c>
      <c r="CB17" s="5" t="s">
        <v>114</v>
      </c>
      <c r="CC17" s="5" t="s">
        <v>115</v>
      </c>
      <c r="CD17" s="10" t="s">
        <v>116</v>
      </c>
      <c r="CE17" s="5" t="s">
        <v>117</v>
      </c>
      <c r="CF17" s="5" t="s">
        <v>118</v>
      </c>
      <c r="CG17" s="10" t="s">
        <v>119</v>
      </c>
      <c r="CH17" s="5" t="s">
        <v>120</v>
      </c>
      <c r="CI17" s="4" t="s">
        <v>50</v>
      </c>
      <c r="CL17" s="22" t="s">
        <v>121</v>
      </c>
      <c r="CM17" s="22" t="s">
        <v>122</v>
      </c>
      <c r="CN17" s="22" t="s">
        <v>123</v>
      </c>
      <c r="CO17" s="23" t="s">
        <v>124</v>
      </c>
      <c r="CP17" s="23" t="s">
        <v>125</v>
      </c>
      <c r="CQ17" s="23" t="s">
        <v>126</v>
      </c>
      <c r="CR17" s="24" t="s">
        <v>81</v>
      </c>
      <c r="CS17" s="24" t="s">
        <v>127</v>
      </c>
      <c r="CT17" s="24" t="s">
        <v>128</v>
      </c>
      <c r="CU17" s="24" t="s">
        <v>129</v>
      </c>
      <c r="CV17" s="24" t="s">
        <v>130</v>
      </c>
      <c r="CW17" s="24" t="s">
        <v>131</v>
      </c>
      <c r="CX17" s="24" t="s">
        <v>132</v>
      </c>
      <c r="CY17" s="24" t="s">
        <v>133</v>
      </c>
      <c r="CZ17" s="24" t="s">
        <v>134</v>
      </c>
      <c r="DA17" s="24" t="s">
        <v>81</v>
      </c>
      <c r="DB17" s="24" t="s">
        <v>127</v>
      </c>
      <c r="DC17" s="24" t="s">
        <v>128</v>
      </c>
      <c r="DD17" s="24" t="s">
        <v>129</v>
      </c>
      <c r="DE17" s="24" t="s">
        <v>130</v>
      </c>
      <c r="DF17" s="24" t="s">
        <v>131</v>
      </c>
      <c r="DG17" s="24" t="s">
        <v>132</v>
      </c>
      <c r="DH17" s="24" t="s">
        <v>135</v>
      </c>
      <c r="DI17" s="24" t="s">
        <v>136</v>
      </c>
      <c r="DJ17" s="24" t="s">
        <v>137</v>
      </c>
      <c r="DK17" s="24" t="s">
        <v>81</v>
      </c>
      <c r="DL17" s="24" t="s">
        <v>81</v>
      </c>
      <c r="DM17" s="24" t="s">
        <v>127</v>
      </c>
      <c r="DN17" s="24" t="s">
        <v>128</v>
      </c>
      <c r="DO17" s="24" t="s">
        <v>129</v>
      </c>
      <c r="DP17" s="24" t="s">
        <v>130</v>
      </c>
      <c r="DQ17" s="24" t="s">
        <v>131</v>
      </c>
      <c r="DR17" s="24" t="s">
        <v>132</v>
      </c>
      <c r="DS17" s="24" t="s">
        <v>133</v>
      </c>
      <c r="DT17" s="24" t="s">
        <v>134</v>
      </c>
      <c r="DU17" s="24" t="s">
        <v>81</v>
      </c>
      <c r="DV17" s="24" t="s">
        <v>127</v>
      </c>
      <c r="DW17" s="24" t="s">
        <v>128</v>
      </c>
      <c r="DX17" s="24" t="s">
        <v>129</v>
      </c>
      <c r="DY17" s="24" t="s">
        <v>130</v>
      </c>
      <c r="DZ17" s="24" t="s">
        <v>131</v>
      </c>
      <c r="EA17" s="24" t="s">
        <v>132</v>
      </c>
      <c r="EB17" s="24" t="s">
        <v>135</v>
      </c>
      <c r="EC17" s="24" t="s">
        <v>136</v>
      </c>
      <c r="ED17" s="24" t="s">
        <v>137</v>
      </c>
      <c r="EE17" s="24" t="s">
        <v>81</v>
      </c>
      <c r="EG17" s="28" t="s">
        <v>138</v>
      </c>
      <c r="EH17" s="28" t="s">
        <v>139</v>
      </c>
      <c r="EI17" s="28" t="s">
        <v>50</v>
      </c>
      <c r="EJ17" s="28" t="s">
        <v>140</v>
      </c>
      <c r="EK17" s="28" t="s">
        <v>141</v>
      </c>
      <c r="EL17" s="29" t="s">
        <v>142</v>
      </c>
      <c r="EM17" s="29" t="s">
        <v>143</v>
      </c>
      <c r="EN17" s="29" t="s">
        <v>27</v>
      </c>
      <c r="EO17" s="29" t="s">
        <v>28</v>
      </c>
      <c r="EP17" s="29" t="s">
        <v>52</v>
      </c>
      <c r="EQ17" s="29" t="s">
        <v>68</v>
      </c>
      <c r="ER17" s="29" t="s">
        <v>67</v>
      </c>
      <c r="ES17" s="28" t="s">
        <v>144</v>
      </c>
      <c r="ET17" s="28" t="s">
        <v>145</v>
      </c>
      <c r="EU17" s="29" t="s">
        <v>146</v>
      </c>
      <c r="EV17" s="28" t="s">
        <v>147</v>
      </c>
      <c r="EX17" s="30" t="s">
        <v>148</v>
      </c>
      <c r="EY17" s="30" t="s">
        <v>149</v>
      </c>
      <c r="FA17" s="38" t="s">
        <v>148</v>
      </c>
      <c r="FB17" s="38" t="s">
        <v>149</v>
      </c>
    </row>
    <row r="18" spans="3:158">
      <c r="C18">
        <f>Sheet1!C18</f>
        <v>314.7</v>
      </c>
      <c r="D18" s="6">
        <f>Sheet4!D18</f>
        <v>343.29617632043141</v>
      </c>
      <c r="E18" s="6">
        <f>CI18</f>
        <v>343.29636656724131</v>
      </c>
      <c r="F18" s="6">
        <f>D18-E18</f>
        <v>-1.902468098933241E-4</v>
      </c>
      <c r="G18">
        <f t="shared" ref="G18:G57" si="0">AVERAGE(C18,D18)</f>
        <v>328.99808816021573</v>
      </c>
      <c r="I18">
        <f t="shared" ref="I18:I57" si="1">G18</f>
        <v>328.99808816021573</v>
      </c>
      <c r="J18">
        <f>Sheet1!L18</f>
        <v>220</v>
      </c>
      <c r="K18">
        <f>460+J18</f>
        <v>680</v>
      </c>
      <c r="L18">
        <f>$N$9/($J$18+460)</f>
        <v>4.7058823529411764E-2</v>
      </c>
      <c r="M18">
        <f>(($N$8*I18^1.187)/56.06)*10^(10.393*$L$18)</f>
        <v>37.98360171799203</v>
      </c>
      <c r="N18">
        <f>($J$18-60)*($N$9/$N$8)</f>
        <v>7211.2676056338032</v>
      </c>
      <c r="O18">
        <f>1+(4.67*10^-4*M18)+(0.11*10^-4*$N$18)+(0.1337*10^-8*M18*$N$18)</f>
        <v>1.0974285032227875</v>
      </c>
      <c r="P18">
        <f>0.0283*AQ18*($K$18)/I18</f>
        <v>5.7045406078094787E-2</v>
      </c>
      <c r="Q18">
        <f>$N$3*($N$4+O18)</f>
        <v>5487.1425161139377</v>
      </c>
      <c r="R18">
        <f>Q18*5.615</f>
        <v>30810.305227979763</v>
      </c>
      <c r="S18">
        <f>IF($N$5&gt;0,P18*($N$10-M18)*$N$3,0)</f>
        <v>60472.807676061115</v>
      </c>
      <c r="T18">
        <f>$V$14+$W$13*(M18-$U$14)</f>
        <v>0.88565901694651517</v>
      </c>
      <c r="U18">
        <f t="shared" ref="U18:U57" si="2">(8830/(131.5+$N$9))</f>
        <v>54.006116207951074</v>
      </c>
      <c r="V18">
        <f>0.01361*T18*M18</f>
        <v>0.45784746845754559</v>
      </c>
      <c r="W18">
        <f>(U18+V18)/O18</f>
        <v>49.628712500601019</v>
      </c>
      <c r="X18">
        <f>($R$6*$N$4)+(O18*W18)</f>
        <v>54.463963676408618</v>
      </c>
      <c r="Y18">
        <f t="shared" ref="Y18:Y57" si="3">$N$4+O18</f>
        <v>1.0974285032227875</v>
      </c>
      <c r="Z18">
        <f>X18/Y18</f>
        <v>49.628712500601019</v>
      </c>
      <c r="AA18">
        <f>3.0324-0.02023*$N$9</f>
        <v>2.38504</v>
      </c>
      <c r="AB18">
        <f>10^$AA$18</f>
        <v>242.68336044245018</v>
      </c>
      <c r="AC18">
        <f>$AB$18*$J$18^-1.163</f>
        <v>0.45793350719104758</v>
      </c>
      <c r="AD18">
        <f>10^$AC$18-1</f>
        <v>1.8703410838025638</v>
      </c>
      <c r="AE18">
        <f>10.715*(M18+100)^-0.515</f>
        <v>0.84719039779468286</v>
      </c>
      <c r="AF18">
        <f>5.44*(M18+150)^-0.338</f>
        <v>0.92671533805384732</v>
      </c>
      <c r="AG18">
        <f>AE18*$AD$18^AF18</f>
        <v>1.5134713824959991</v>
      </c>
      <c r="AH18">
        <f t="shared" ref="AH18:AH57" si="4">(($N$4*$R$6)/($N$4*$R$6+O18*W18))*$R$7</f>
        <v>0</v>
      </c>
      <c r="AI18">
        <f t="shared" ref="AI18:AI57" si="5">((O18*W18)/($N$4*$R$6+O18*W18))*AG18</f>
        <v>1.5134713824959991</v>
      </c>
      <c r="AJ18">
        <f>AH18+AI18</f>
        <v>1.5134713824959991</v>
      </c>
      <c r="AK18">
        <f t="shared" ref="AK18:AK57" si="6">(($N$4*$R$6)/($N$4*$R$6+O18*W18))*$R$8</f>
        <v>0</v>
      </c>
      <c r="AL18">
        <f t="shared" ref="AL18:AL57" si="7">((O18*W18)/($N$4*$R$6+O18*W18))*$R$4</f>
        <v>30</v>
      </c>
      <c r="AM18">
        <f>AK18+AL18</f>
        <v>30</v>
      </c>
      <c r="AO18">
        <f>CQ18</f>
        <v>0.49325050698683021</v>
      </c>
      <c r="AP18">
        <f>CP18</f>
        <v>1.8181818181818181</v>
      </c>
      <c r="AQ18">
        <f>EE18</f>
        <v>0.97525615973894908</v>
      </c>
      <c r="AS18">
        <f t="shared" ref="AS18:AT57" si="8">(R18)*(1/86400)/$R$10</f>
        <v>4.0863340903758916</v>
      </c>
      <c r="AT18">
        <f t="shared" si="8"/>
        <v>8.0204364649728799</v>
      </c>
      <c r="AU18">
        <f>AS18+AT18</f>
        <v>12.106770555348771</v>
      </c>
      <c r="AV18">
        <f>AS18/AU18</f>
        <v>0.33752469923290562</v>
      </c>
      <c r="AW18">
        <f>1-AV18</f>
        <v>0.66247530076709438</v>
      </c>
      <c r="AX18">
        <f t="shared" ref="AX18:AX57" si="9">1.071-(0.2218*((AU18^2)/($R$9)))</f>
        <v>-96.459268588418837</v>
      </c>
      <c r="AY18">
        <f>IF(AX18&lt;0.13,0.13,AX18)</f>
        <v>0.13</v>
      </c>
      <c r="AZ18">
        <f>1.938*AS18*(Z18/AM18)^(1/4)</f>
        <v>8.9813285121020883</v>
      </c>
      <c r="BA18">
        <f>1.938*AT18*(Z18/AM18)^(1/4)</f>
        <v>17.628067874337209</v>
      </c>
      <c r="BB18">
        <f t="shared" ref="BB18:BB57" si="10">120.872*$R$9*SQRT(Z18/AM18)</f>
        <v>51.821541847057389</v>
      </c>
      <c r="BC18">
        <f>0.15726*AJ18*(1/(Z18*AM18^3))^(1/4)</f>
        <v>6.9954924409311612E-3</v>
      </c>
      <c r="BD18">
        <f>0.0019+0.0322*BC18-0.6642*BC18^2+4.9951*BC18^3</f>
        <v>2.0944609696147086E-3</v>
      </c>
      <c r="BE18">
        <f>1-10.0147*BC18+33.8696*BC18^2+277.2817*BC18^3</f>
        <v>0.93169463958228516</v>
      </c>
      <c r="BF18">
        <f>BD18/BE18</f>
        <v>2.2480122570563859E-3</v>
      </c>
      <c r="BG18">
        <f>AZ18*($I$18^0.1)*BF18</f>
        <v>3.6046125816174404E-2</v>
      </c>
      <c r="BH18">
        <f>(BA18^0.575)*(14.7^0.1)*BB18</f>
        <v>353.02850572723321</v>
      </c>
      <c r="BI18">
        <f>BG18/BH18</f>
        <v>1.0210542557156949E-4</v>
      </c>
      <c r="BJ18">
        <f>(0.0047+1123.32*BI18+729489.64*BI18^2)</f>
        <v>0.12700237397546454</v>
      </c>
      <c r="BK18">
        <f>(1+1097.1566*BI18+722153.97*BI18^2)</f>
        <v>1.1195544707249434</v>
      </c>
      <c r="BL18">
        <f>SQRT(BJ18/BK18)</f>
        <v>0.33680870320623085</v>
      </c>
      <c r="BM18">
        <f>(BA18*BC18^0.38)/BB18^2.14</f>
        <v>5.7303817863152558E-4</v>
      </c>
      <c r="BN18">
        <f>1.0886-69.9473*BM18+2334.3497*BM18^2-12896.683*BM18^3</f>
        <v>1.0492816366775388</v>
      </c>
      <c r="BO18">
        <f>1-53.4401*BM18+1517.9369*BM18^2-8419.8115*BM18^3</f>
        <v>0.96987364719363955</v>
      </c>
      <c r="BP18">
        <f>BN18/BO18</f>
        <v>1.081874571717325</v>
      </c>
      <c r="BQ18">
        <f>IF(S18&lt;=0,1,(BL18*BP18))</f>
        <v>0.36438477153190862</v>
      </c>
      <c r="BR18">
        <f>IF(S18&gt;1,BL18*BP18,1)</f>
        <v>0.36438477153190862</v>
      </c>
      <c r="BS18">
        <f>IF($N$5=0,1,BR18)</f>
        <v>0.36438477153190862</v>
      </c>
      <c r="BT18">
        <f t="shared" ref="BT18:BT57" si="11">Z18*AS18</f>
        <v>202.7994997526701</v>
      </c>
      <c r="BU18">
        <f t="shared" ref="BU18:BU57" si="12">ES18*AT18</f>
        <v>6.977777115546461</v>
      </c>
      <c r="BV18">
        <f t="shared" ref="BV18:BV57" si="13">$R$10*(BT18+BU18)*86400</f>
        <v>1581687.103222054</v>
      </c>
      <c r="BW18">
        <f t="shared" ref="BW18:BW57" si="14">(AJ18^BQ18)*EV18^(1-BQ18)</f>
        <v>7.6941163103799184E-2</v>
      </c>
      <c r="BX18">
        <f t="shared" ref="BX18:BX57" si="15">2.2*10^-2*BV18/BW18/$R$9</f>
        <v>1356768.53067355</v>
      </c>
      <c r="BY18">
        <f>$BZ$15/3.7065</f>
        <v>1.6187778227438283E-4</v>
      </c>
      <c r="BZ18">
        <f>5.0452/BX18</f>
        <v>3.7185414357269746E-6</v>
      </c>
      <c r="CA18">
        <f>LOG(($BZ$15^1.1098/2.8257)+(7.149/BX18)^0.8981)</f>
        <v>-3.9499685659781143</v>
      </c>
      <c r="CB18">
        <f>-4*LOG(BY18-(BZ18*CA18))</f>
        <v>15.012372630205375</v>
      </c>
      <c r="CC18">
        <f>1/CB18^2</f>
        <v>4.4371215769919963E-3</v>
      </c>
      <c r="CD18">
        <f t="shared" ref="CD18:CD57" si="16">BQ18*Z18+(1-BQ18)*ES18</f>
        <v>18.636932107961279</v>
      </c>
      <c r="CE18" s="20">
        <f t="shared" ref="CE18:CE57" si="17">CC18*BV18^2/($R$9)^5/CD18</f>
        <v>144735253450.14145</v>
      </c>
      <c r="CF18" s="33">
        <f>(1/144)*(CD18+(CE18/74130000000))</f>
        <v>0.14298183283620655</v>
      </c>
      <c r="CG18" s="33">
        <f t="shared" ref="CG18:CG57" si="18">CF18*$CG$14</f>
        <v>28.596366567241311</v>
      </c>
      <c r="CH18">
        <v>200</v>
      </c>
      <c r="CI18" s="6">
        <f t="shared" ref="CI18:CI49" si="19">C18+CG18</f>
        <v>343.29636656724131</v>
      </c>
      <c r="CJ18" s="20"/>
      <c r="CK18" s="20"/>
      <c r="CL18" s="25">
        <f>J18</f>
        <v>220</v>
      </c>
      <c r="CM18" s="25">
        <f>CL18+460</f>
        <v>680</v>
      </c>
      <c r="CN18" s="25">
        <v>374</v>
      </c>
      <c r="CO18" s="25">
        <v>667</v>
      </c>
      <c r="CP18" s="25">
        <f>CM18/CN18</f>
        <v>1.8181818181818181</v>
      </c>
      <c r="CQ18" s="25">
        <f t="shared" ref="CQ18:CQ57" si="20">I18/$CO$18</f>
        <v>0.49325050698683021</v>
      </c>
      <c r="CR18" s="26">
        <v>0.8</v>
      </c>
      <c r="CS18" s="26">
        <f>0.27*CQ18/CR18/$CP$18</f>
        <v>9.1559625359430352E-2</v>
      </c>
      <c r="CT18" s="26">
        <f>($CS$12+$CU$12/$CP$18+$CW$12/$CP$18^3+$CY$12/$CP$18^4+$DA$12/$CP$18^5)*CS18</f>
        <v>-3.2228195516302037E-2</v>
      </c>
      <c r="CU18" s="26">
        <f>($DC$12+$DE$12/$CP$18+$CS$13/$CP$18^2)*CS18^2</f>
        <v>1.6634378974882086E-3</v>
      </c>
      <c r="CV18" s="26">
        <f>$CU$13*($DE$12/$CP$18+$CS$13/$CP$18^2)*CS18^5</f>
        <v>-2.3719277475220613E-7</v>
      </c>
      <c r="CW18" s="26">
        <f>$CW$13*(1+$CY$13*CS18^2)*(CS18^2/$CP$18^3)</f>
        <v>8.6071018568127493E-4</v>
      </c>
      <c r="CX18" s="26">
        <f>EXP(-$CY$13*CS18^2)</f>
        <v>0.99397396784218339</v>
      </c>
      <c r="CY18" s="26">
        <f>1+CT18+CU18-CV18+CW18*CX18</f>
        <v>0.9702910030923847</v>
      </c>
      <c r="CZ18" s="26">
        <f>CY18-CR18</f>
        <v>0.17029100309238465</v>
      </c>
      <c r="DA18" s="26">
        <v>0.85</v>
      </c>
      <c r="DB18" s="26">
        <f>0.27*CQ18/DA18/$CP$18</f>
        <v>8.6173765044169751E-2</v>
      </c>
      <c r="DC18" s="26">
        <f>($CS$12+$CU$12/$CP$18+$CW$12/$CP$18^3+$CY$12/$CP$18^4+$DA$12/$CP$18^5)*DB18</f>
        <v>-3.0332419309460745E-2</v>
      </c>
      <c r="DD18" s="26">
        <f>($DC$12+$DE$12/$CP$18+$CS$13/$CP$18^2)*DB18^2</f>
        <v>1.4734951617888629E-3</v>
      </c>
      <c r="DE18" s="26">
        <f>$CU$13*($DE$12/$CP$18+$CS$13/$CP$18^2)*DB18^5</f>
        <v>-1.7516880289956616E-7</v>
      </c>
      <c r="DF18" s="26">
        <f>$CW$13*(1+$CY$13*DB18^2)*DB18^2/$CP$18^3</f>
        <v>7.6190535200593352E-4</v>
      </c>
      <c r="DG18" s="26">
        <f>EXP(-$CY$13*DB18^2)</f>
        <v>0.99466022085550865</v>
      </c>
      <c r="DH18" s="26">
        <f>1+DC18+DD18-DE18+DF18*DG18</f>
        <v>0.97189908796682822</v>
      </c>
      <c r="DI18" s="26">
        <f>DH18-DA18</f>
        <v>0.12189908796682825</v>
      </c>
      <c r="DJ18" s="26">
        <f>(DI18-CZ18)/(DA18-CR18)</f>
        <v>-0.96783830251112946</v>
      </c>
      <c r="DK18" s="26">
        <f>CR18-CZ18/DJ18</f>
        <v>0.97594984890611569</v>
      </c>
      <c r="DL18" s="26">
        <f>DA18</f>
        <v>0.85</v>
      </c>
      <c r="DM18" s="26">
        <f>0.27*CQ18/DL18/$CP$18</f>
        <v>8.6173765044169751E-2</v>
      </c>
      <c r="DN18" s="26">
        <f>($CS$12+$CU$12/$CP$18+$CW$12/$CP$18^3+$CY$12/$CP$18^4+$DA$12/$CP$18^5)*DM18</f>
        <v>-3.0332419309460745E-2</v>
      </c>
      <c r="DO18" s="26">
        <f>($DC$12+$DE$12/$CP$18+$CS$13/$CP$18^2)*DM18^2</f>
        <v>1.4734951617888629E-3</v>
      </c>
      <c r="DP18" s="26">
        <f>$CU$13*($DE$12/$CP$18+$CS$13/$CP$18^2)*DM18^5</f>
        <v>-1.7516880289956616E-7</v>
      </c>
      <c r="DQ18" s="26">
        <f>$CW$13*(1+$CY$13*DM18^2)*(DM18^2/$CP$18^3)</f>
        <v>7.6190535200593363E-4</v>
      </c>
      <c r="DR18" s="26">
        <f>EXP(-$CY$13*DM18^2)</f>
        <v>0.99466022085550865</v>
      </c>
      <c r="DS18" s="26">
        <f>1+DN18+DO18-DP18+DQ18*DR18</f>
        <v>0.97189908796682822</v>
      </c>
      <c r="DT18" s="26">
        <f>DS18-DL18</f>
        <v>0.12189908796682825</v>
      </c>
      <c r="DU18" s="26">
        <f>DK18</f>
        <v>0.97594984890611569</v>
      </c>
      <c r="DV18" s="26">
        <f>0.27*CQ18/DU18/$CP$18</f>
        <v>7.5052729778731245E-2</v>
      </c>
      <c r="DW18" s="26">
        <f>($CS$12+$CU$12/$CP$18+$CW$12/$CP$18^3+$CY$12/$CP$18^4+$DA$12/$CP$18^5)*DV18</f>
        <v>-2.6417911168222188E-2</v>
      </c>
      <c r="DX18" s="26">
        <f>($DC$12+$DE$12/$CP$18+$CS$13/$CP$18^2)*DV18^2</f>
        <v>1.1177162455706957E-3</v>
      </c>
      <c r="DY18" s="26">
        <f>$CU$13*($DE$12/$CP$18+$CS$13/$CP$18^2)*DV18^5</f>
        <v>-8.7783700557123875E-8</v>
      </c>
      <c r="DZ18" s="26">
        <f>$CW$13*(1+$CY$13*DV18^2)*DV18^2/$CP$18^3</f>
        <v>5.7719833118010874E-4</v>
      </c>
      <c r="EA18" s="26">
        <f>EXP(-$CY$13*DV18^2)</f>
        <v>0.99594690631579064</v>
      </c>
      <c r="EB18" s="26">
        <f>1+DW18+DX18-DY18+DZ18*EA18</f>
        <v>0.97527475175331846</v>
      </c>
      <c r="EC18" s="26">
        <f>EB18-DU18</f>
        <v>-6.750971527972327E-4</v>
      </c>
      <c r="ED18" s="26">
        <f>(EC18-DT18)/(DU18-DL18)</f>
        <v>-0.97319834985267439</v>
      </c>
      <c r="EE18" s="26">
        <f>DL18-DT18/ED18</f>
        <v>0.97525615973894908</v>
      </c>
      <c r="EG18">
        <f>J18</f>
        <v>220</v>
      </c>
      <c r="EH18">
        <f>460+EG18</f>
        <v>680</v>
      </c>
      <c r="EI18">
        <f t="shared" ref="EI18:EI57" si="21">I18</f>
        <v>328.99808816021573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171676.47200412527</v>
      </c>
      <c r="EO18">
        <f>209.2+19.26*EM18+EH18</f>
        <v>1251.8754300000001</v>
      </c>
      <c r="EP18">
        <f>EN18/EO18</f>
        <v>137.13542728778157</v>
      </c>
      <c r="EQ18">
        <f>3.448+(986.4/EH18)+0.01009*EM18</f>
        <v>5.0885879802941174</v>
      </c>
      <c r="ER18">
        <f>2.447-0.2224*EQ18</f>
        <v>1.3152980331825883</v>
      </c>
      <c r="ES18">
        <f>(EI18*$EM$18)/(DK18*10.73*$EH$18)</f>
        <v>0.86999967470848305</v>
      </c>
      <c r="ET18">
        <f>ES18/67.0176</f>
        <v>1.2981659664155133E-2</v>
      </c>
      <c r="EU18">
        <f>EXP($EQ$18*ET18^$ER$18)</f>
        <v>1.0169322765536837</v>
      </c>
      <c r="EV18">
        <f>$EP$18*10^-4*EU18</f>
        <v>1.3945744226792588E-2</v>
      </c>
      <c r="EX18" s="30">
        <v>84.5</v>
      </c>
      <c r="EY18" s="30">
        <v>38.9</v>
      </c>
      <c r="FA18" s="37">
        <v>108.5</v>
      </c>
      <c r="FB18" s="37">
        <v>20.100000000000001</v>
      </c>
    </row>
    <row r="19" spans="3:158">
      <c r="C19" s="6">
        <f>E18</f>
        <v>343.29636656724131</v>
      </c>
      <c r="D19" s="6">
        <f>Sheet4!D19</f>
        <v>372.99712737017722</v>
      </c>
      <c r="E19" s="6">
        <f t="shared" ref="E19:E57" si="22">CI19</f>
        <v>372.56909496169391</v>
      </c>
      <c r="F19" s="6">
        <f t="shared" ref="F19:F57" si="23">D19-E19</f>
        <v>0.42803240848331825</v>
      </c>
      <c r="G19">
        <f t="shared" si="0"/>
        <v>358.14674696870929</v>
      </c>
      <c r="I19">
        <f t="shared" si="1"/>
        <v>358.14674696870929</v>
      </c>
      <c r="M19">
        <f t="shared" ref="M19:M57" si="24">(($N$8*I19^1.187)/56.06)*10^(10.393*$L$18)</f>
        <v>42.010517184368496</v>
      </c>
      <c r="O19">
        <f t="shared" ref="O19:O57" si="25">1+(4.67*10^-4*M19)+(0.11*10^-4*$N$18)+(0.1337*10^-8*M19*$N$18)</f>
        <v>1.0993478981092615</v>
      </c>
      <c r="P19">
        <f t="shared" ref="P19:P57" si="26">0.0283*AQ19*($K$18)/I19</f>
        <v>5.2290770107949691E-2</v>
      </c>
      <c r="Q19">
        <f t="shared" ref="Q19:Q57" si="27">$N$3*($N$4+O19)</f>
        <v>5496.739490546307</v>
      </c>
      <c r="R19">
        <f>Q19*5.615</f>
        <v>30864.192239417516</v>
      </c>
      <c r="S19">
        <f t="shared" ref="S19:S57" si="28">IF($N$5&gt;0,P19*($N$10-M19)*$N$3,0)</f>
        <v>54379.651153917701</v>
      </c>
      <c r="T19">
        <f>$V$14+$W$13*(M19-$U$14)</f>
        <v>0.88519879803607215</v>
      </c>
      <c r="U19">
        <f t="shared" si="2"/>
        <v>54.006116207951074</v>
      </c>
      <c r="V19">
        <f>0.01361*T19*M19</f>
        <v>0.50612404329724858</v>
      </c>
      <c r="W19">
        <f>(U19+V19)/O19</f>
        <v>49.585977600905444</v>
      </c>
      <c r="X19">
        <f t="shared" ref="X19:X57" si="29">($N$4*$R$6)+(O19*W19)</f>
        <v>54.512240251248322</v>
      </c>
      <c r="Y19">
        <f t="shared" si="3"/>
        <v>1.0993478981092615</v>
      </c>
      <c r="Z19">
        <f t="shared" ref="Z19:Z57" si="30">X19/Y19</f>
        <v>49.585977600905444</v>
      </c>
      <c r="AE19">
        <f>10.715*(M19+100)^-0.515</f>
        <v>0.83473209690991601</v>
      </c>
      <c r="AF19">
        <f>5.44*(M19+150)^-0.338</f>
        <v>0.92010002778398714</v>
      </c>
      <c r="AG19">
        <f t="shared" ref="AG19:AG57" si="31">AE19*$AD$18^AF19</f>
        <v>1.4850513174626143</v>
      </c>
      <c r="AH19">
        <f t="shared" si="4"/>
        <v>0</v>
      </c>
      <c r="AI19">
        <f t="shared" si="5"/>
        <v>1.4850513174626143</v>
      </c>
      <c r="AJ19">
        <f>AH19+AI19</f>
        <v>1.4850513174626143</v>
      </c>
      <c r="AK19">
        <f t="shared" si="6"/>
        <v>0</v>
      </c>
      <c r="AL19">
        <f t="shared" si="7"/>
        <v>30</v>
      </c>
      <c r="AM19">
        <f>AK19+AL19</f>
        <v>30</v>
      </c>
      <c r="AO19">
        <f>CQ19</f>
        <v>0.53695164463074851</v>
      </c>
      <c r="AQ19">
        <f t="shared" ref="AQ19:AQ57" si="32">EE19</f>
        <v>0.9731744549288508</v>
      </c>
      <c r="AS19">
        <f t="shared" si="8"/>
        <v>4.0934810605288066</v>
      </c>
      <c r="AT19">
        <f t="shared" si="8"/>
        <v>7.2123083717847738</v>
      </c>
      <c r="AU19">
        <f>AS19+AT19</f>
        <v>11.305789432313581</v>
      </c>
      <c r="AV19">
        <f t="shared" ref="AV19:AV57" si="33">AS19/AU19</f>
        <v>0.36206945875261443</v>
      </c>
      <c r="AW19">
        <f>1-AV19</f>
        <v>0.63793054124738557</v>
      </c>
      <c r="AX19">
        <f t="shared" si="9"/>
        <v>-83.981010017271061</v>
      </c>
      <c r="AY19">
        <f>IF(AX19&lt;0.13,0.13,AX19)</f>
        <v>0.13</v>
      </c>
      <c r="AZ19">
        <f>1.938*AS19*(Z19/AM19)^(1/4)</f>
        <v>8.9950993483572841</v>
      </c>
      <c r="BA19">
        <f>1.938*AT19*(Z19/AM19)^(1/4)</f>
        <v>15.848474532043451</v>
      </c>
      <c r="BB19">
        <f t="shared" si="10"/>
        <v>51.799225477884285</v>
      </c>
      <c r="BC19">
        <f>0.15726*AJ19*(1/(Z19*AM19^3))^(1/4)</f>
        <v>6.8656090825606753E-3</v>
      </c>
      <c r="BD19">
        <f>0.0019+0.0322*BC19-0.6642*BC19^2+4.9951*BC19^3</f>
        <v>2.0913810118505746E-3</v>
      </c>
      <c r="BE19">
        <f>1-10.0147*BC19+33.8696*BC19^2+277.2817*BC19^3</f>
        <v>0.93292921639272974</v>
      </c>
      <c r="BF19">
        <f>BD19/BE19</f>
        <v>2.2417360021557927E-3</v>
      </c>
      <c r="BG19">
        <f t="shared" ref="BG19:BG57" si="34">AZ19*($I$18^0.1)*BF19</f>
        <v>3.6000602442270532E-2</v>
      </c>
      <c r="BH19">
        <f t="shared" ref="BH19:BH57" si="35">(BA19^0.575)*(14.7^0.1)*BB19</f>
        <v>331.93098342964095</v>
      </c>
      <c r="BI19">
        <f>BG19/BH19</f>
        <v>1.0845809592794926E-4</v>
      </c>
      <c r="BJ19">
        <f>(0.0047+1123.32*BI19+729489.64*BI19^2)</f>
        <v>0.13511425062996585</v>
      </c>
      <c r="BK19">
        <f>(1+1097.1566*BI19+722153.97*BI19^2)</f>
        <v>1.1274903274335204</v>
      </c>
      <c r="BL19">
        <f>SQRT(BJ19/BK19)</f>
        <v>0.34617377658613513</v>
      </c>
      <c r="BM19">
        <f t="shared" ref="BM19:BM57" si="36">(BA19*BC19^0.38)/BB19^2.14</f>
        <v>5.1200443655698288E-4</v>
      </c>
      <c r="BN19">
        <f>1.0886-69.9473*BM19+2334.3497*BM19^2-12896.683*BM19^3</f>
        <v>1.0533968874391628</v>
      </c>
      <c r="BO19">
        <f>1-53.4401*BM19+1517.9369*BM19^2-8419.8115*BM19^3</f>
        <v>0.97303522653938701</v>
      </c>
      <c r="BP19">
        <f>BN19/BO19</f>
        <v>1.0825886450026925</v>
      </c>
      <c r="BQ19">
        <f t="shared" ref="BQ19:BQ57" si="37">IF(S19&lt;=0,1,(BL19*BP19))</f>
        <v>0.3747637997298488</v>
      </c>
      <c r="BR19">
        <f t="shared" ref="BR19:BR57" si="38">IF(S19&gt;1,BL19*BP19,1)</f>
        <v>0.3747637997298488</v>
      </c>
      <c r="BS19">
        <f t="shared" ref="BS19:BS57" si="39">IF($N$5=0,1,BR19)</f>
        <v>0.3747637997298488</v>
      </c>
      <c r="BT19">
        <f t="shared" si="11"/>
        <v>202.97926017711205</v>
      </c>
      <c r="BU19">
        <f t="shared" si="12"/>
        <v>6.8450564510965339</v>
      </c>
      <c r="BV19">
        <f t="shared" si="13"/>
        <v>1582041.7754860322</v>
      </c>
      <c r="BW19">
        <f t="shared" si="14"/>
        <v>8.0306925637145241E-2</v>
      </c>
      <c r="BX19">
        <f t="shared" si="15"/>
        <v>1300196.1705502279</v>
      </c>
      <c r="BY19">
        <f>$BZ$15/3.7065</f>
        <v>1.6187778227438283E-4</v>
      </c>
      <c r="BZ19">
        <f>5.0452/BX19</f>
        <v>3.8803375323470846E-6</v>
      </c>
      <c r="CA19">
        <f>LOG(($BZ$15^1.1098/2.8257)+(7.149/BX19)^0.8981)</f>
        <v>-3.9472336102238526</v>
      </c>
      <c r="CB19">
        <f>-4*LOG(BY19-(BZ19*CA19))</f>
        <v>15.006200216453164</v>
      </c>
      <c r="CC19">
        <f>1/CB19^2</f>
        <v>4.4407725189319373E-3</v>
      </c>
      <c r="CD19">
        <f t="shared" si="16"/>
        <v>19.176428449831466</v>
      </c>
      <c r="CE19" s="20">
        <f t="shared" si="17"/>
        <v>140842255248.14999</v>
      </c>
      <c r="CF19" s="33">
        <f t="shared" ref="CF19:CF57" si="40">(1/144)*(CD19+(CE19/74130000000))</f>
        <v>0.14636364197226312</v>
      </c>
      <c r="CG19" s="33">
        <f t="shared" si="18"/>
        <v>29.272728394452624</v>
      </c>
      <c r="CH19">
        <f>CH18+200</f>
        <v>400</v>
      </c>
      <c r="CI19" s="6">
        <f t="shared" si="19"/>
        <v>372.56909496169391</v>
      </c>
      <c r="CJ19" s="20"/>
      <c r="CK19" s="20"/>
      <c r="CQ19" s="25">
        <f t="shared" si="20"/>
        <v>0.53695164463074851</v>
      </c>
      <c r="CR19" s="26">
        <v>0.8</v>
      </c>
      <c r="CS19" s="26">
        <f>0.27*CQ19/CR19/$CP$18</f>
        <v>9.9671649034582699E-2</v>
      </c>
      <c r="CT19" s="26">
        <f t="shared" ref="CT19:CT57" si="41">($CS$12+$CU$12/$CP$18+$CW$12/$CP$18^3+$CY$12/$CP$18^4+$DA$12/$CP$18^5)*CS19</f>
        <v>-3.5083557626067963E-2</v>
      </c>
      <c r="CU19" s="26">
        <f>($DC$12+$DE$12/$CP$18+$CS$13/$CP$18^2)*CS19^2</f>
        <v>1.9712507194387221E-3</v>
      </c>
      <c r="CV19" s="26">
        <f>$CU$13*($DE$12/$CP$18+$CS$13/$CP$18^2)*CS19^5</f>
        <v>-3.6260988463478141E-7</v>
      </c>
      <c r="CW19" s="26">
        <f t="shared" ref="CW19:CW57" si="42">$CW$13*(1+$CY$13*CS19^2)*(CS19^2/$CP$18^3)</f>
        <v>1.0211152762403285E-3</v>
      </c>
      <c r="CX19" s="26">
        <f t="shared" ref="CX19:CX57" si="43">EXP(-$CY$13*CS19^2)</f>
        <v>0.99286286168476134</v>
      </c>
      <c r="CY19" s="26">
        <f t="shared" ref="CY19:CY57" si="44">1+CT19+CU19-CV19+CW19*CX19</f>
        <v>0.96790188313853343</v>
      </c>
      <c r="CZ19" s="26">
        <f t="shared" ref="CZ19:CZ57" si="45">CY19-CR19</f>
        <v>0.16790188313853338</v>
      </c>
      <c r="DA19" s="26">
        <v>0.85</v>
      </c>
      <c r="DB19" s="26">
        <f t="shared" ref="DB19:DB57" si="46">0.27*CQ19/DA19/$CP$18</f>
        <v>9.3808610856077862E-2</v>
      </c>
      <c r="DC19" s="26">
        <f t="shared" ref="DC19:DC57" si="47">($CS$12+$CU$12/$CP$18+$CW$12/$CP$18^3+$CY$12/$CP$18^4+$DA$12/$CP$18^5)*DB19</f>
        <v>-3.3019818942181624E-2</v>
      </c>
      <c r="DD19" s="26">
        <f t="shared" ref="DD19:DD57" si="48">($DC$12+$DE$12/$CP$18+$CS$13/$CP$18^2)*DB19^2</f>
        <v>1.7461598068384541E-3</v>
      </c>
      <c r="DE19" s="26">
        <f t="shared" ref="DE19:DE57" si="49">$CU$13*($DE$12/$CP$18+$CS$13/$CP$18^2)*DB19^5</f>
        <v>-2.6779036367099021E-7</v>
      </c>
      <c r="DF19" s="26">
        <f t="shared" ref="DF19:DF57" si="50">$CW$13*(1+$CY$13*DB19^2)*DB19^2/$CP$18^3</f>
        <v>9.0378280413020524E-4</v>
      </c>
      <c r="DG19" s="26">
        <f>EXP(-$CY$13*DB19^2)</f>
        <v>0.99367524599961099</v>
      </c>
      <c r="DH19" s="26">
        <f>1+DC19+DD19-DE19+DF19*DG19</f>
        <v>0.96962467525524476</v>
      </c>
      <c r="DI19" s="26">
        <f>DH19-DA19</f>
        <v>0.11962467525524478</v>
      </c>
      <c r="DJ19" s="26">
        <f>(DI19-CZ19)/(DA19-CR19)</f>
        <v>-0.96554415766577328</v>
      </c>
      <c r="DK19" s="26">
        <f>CR19-CZ19/DJ19</f>
        <v>0.9738935312336624</v>
      </c>
      <c r="DL19" s="26">
        <f t="shared" ref="DL19:DL57" si="51">DA19</f>
        <v>0.85</v>
      </c>
      <c r="DM19" s="26">
        <f t="shared" ref="DM19:DM57" si="52">0.27*CQ19/DL19/$CP$18</f>
        <v>9.3808610856077862E-2</v>
      </c>
      <c r="DN19" s="26">
        <f t="shared" ref="DN19:DN57" si="53">($CS$12+$CU$12/$CP$18+$CW$12/$CP$18^3+$CY$12/$CP$18^4+$DA$12/$CP$18^5)*DM19</f>
        <v>-3.3019818942181624E-2</v>
      </c>
      <c r="DO19" s="26">
        <f t="shared" ref="DO19:DO57" si="54">($DC$12+$DE$12/$CP$18+$CS$13/$CP$18^2)*DM19^2</f>
        <v>1.7461598068384541E-3</v>
      </c>
      <c r="DP19" s="26">
        <f t="shared" ref="DP19:DP57" si="55">$CU$13*($DE$12/$CP$18+$CS$13/$CP$18^2)*DM19^5</f>
        <v>-2.6779036367099021E-7</v>
      </c>
      <c r="DQ19" s="26">
        <f t="shared" ref="DQ19:DQ57" si="56">$CW$13*(1+$CY$13*DM19^2)*(DM19^2/$CP$18^3)</f>
        <v>9.0378280413020513E-4</v>
      </c>
      <c r="DR19" s="26">
        <f t="shared" ref="DR19:DR57" si="57">EXP(-$CY$13*DM19^2)</f>
        <v>0.99367524599961099</v>
      </c>
      <c r="DS19" s="26">
        <f t="shared" ref="DS19:DS57" si="58">1+DN19+DO19-DP19+DQ19*DR19</f>
        <v>0.96962467525524476</v>
      </c>
      <c r="DT19" s="26">
        <f t="shared" ref="DT19:DT57" si="59">DS19-DL19</f>
        <v>0.11962467525524478</v>
      </c>
      <c r="DU19" s="26">
        <f t="shared" ref="DU19:DU57" si="60">DK19</f>
        <v>0.9738935312336624</v>
      </c>
      <c r="DV19" s="26">
        <f t="shared" ref="DV19:DV57" si="61">0.27*CQ19/DU19/$CP$18</f>
        <v>8.1874780630959029E-2</v>
      </c>
      <c r="DW19" s="26">
        <f t="shared" ref="DW19:DW57" si="62">($CS$12+$CU$12/$CP$18+$CW$12/$CP$18^3+$CY$12/$CP$18^4+$DA$12/$CP$18^5)*DV19</f>
        <v>-2.8819214011311059E-2</v>
      </c>
      <c r="DX19" s="26">
        <f t="shared" ref="DX19:DX57" si="63">($DC$12+$DE$12/$CP$18+$CS$13/$CP$18^2)*DV19^2</f>
        <v>1.3301446636204319E-3</v>
      </c>
      <c r="DY19" s="26">
        <f t="shared" ref="DY19:DY57" si="64">$CU$13*($DE$12/$CP$18+$CS$13/$CP$18^2)*DV19^5</f>
        <v>-1.3562263178244717E-7</v>
      </c>
      <c r="DZ19" s="26">
        <f t="shared" ref="DZ19:DZ57" si="65">$CW$13*(1+$CY$13*DV19^2)*DV19^2/$CP$18^3</f>
        <v>6.8742626034790945E-4</v>
      </c>
      <c r="EA19" s="26">
        <f t="shared" ref="EA19:EA57" si="66">EXP(-$CY$13*DV19^2)</f>
        <v>0.99517845229333957</v>
      </c>
      <c r="EB19" s="26">
        <f t="shared" ref="EB19:EB57" si="67">1+DW19+DX19-DY19+DZ19*EA19</f>
        <v>0.97319517807678002</v>
      </c>
      <c r="EC19" s="26">
        <f t="shared" ref="EC19:EC57" si="68">EB19-DU19</f>
        <v>-6.9835315688238087E-4</v>
      </c>
      <c r="ED19" s="26">
        <f t="shared" ref="ED19:ED57" si="69">(EC19-DT19)/(DU19-DL19)</f>
        <v>-0.97118087775865136</v>
      </c>
      <c r="EE19" s="26">
        <f t="shared" ref="EE19:EE57" si="70">DL19-DT19/ED19</f>
        <v>0.9731744549288508</v>
      </c>
      <c r="EI19">
        <f t="shared" si="21"/>
        <v>358.14674696870929</v>
      </c>
      <c r="ES19">
        <f>(EI19*$EM$18)/(DK19*10.73*$EH$18)</f>
        <v>0.94907983661306505</v>
      </c>
      <c r="ET19">
        <f t="shared" ref="ET19:ET57" si="71">ES19/67.0176</f>
        <v>1.4161650620330556E-2</v>
      </c>
      <c r="EU19">
        <f>EXP($EQ$18*ET19^$ER$18)</f>
        <v>1.0190044567745582</v>
      </c>
      <c r="EV19">
        <f>$EP$18*10^-4*EU19</f>
        <v>1.3974161158793279E-2</v>
      </c>
      <c r="EX19" s="30">
        <v>190.6</v>
      </c>
      <c r="EY19" s="30">
        <v>803.1</v>
      </c>
      <c r="FA19" s="37">
        <v>240</v>
      </c>
      <c r="FB19" s="37">
        <v>366</v>
      </c>
    </row>
    <row r="20" spans="3:158">
      <c r="C20" s="6">
        <f t="shared" ref="C20:C57" si="72">E19</f>
        <v>372.56909496169391</v>
      </c>
      <c r="D20" s="6">
        <f>Sheet4!D20</f>
        <v>403.80691607032986</v>
      </c>
      <c r="E20" s="6">
        <f t="shared" si="22"/>
        <v>402.51793550659875</v>
      </c>
      <c r="F20" s="6">
        <f t="shared" si="23"/>
        <v>1.2889805637311156</v>
      </c>
      <c r="G20">
        <f t="shared" si="0"/>
        <v>388.18800551601191</v>
      </c>
      <c r="I20">
        <f t="shared" si="1"/>
        <v>388.18800551601191</v>
      </c>
      <c r="M20">
        <f t="shared" si="24"/>
        <v>46.225391213429909</v>
      </c>
      <c r="O20">
        <f t="shared" si="25"/>
        <v>1.1013568818403734</v>
      </c>
      <c r="P20">
        <f t="shared" si="26"/>
        <v>4.8138742019060231E-2</v>
      </c>
      <c r="Q20">
        <f t="shared" si="27"/>
        <v>5506.7844092018668</v>
      </c>
      <c r="R20">
        <f t="shared" ref="R20:R57" si="73">Q20*5.615</f>
        <v>30920.594457668481</v>
      </c>
      <c r="S20">
        <f t="shared" si="28"/>
        <v>49047.266612058113</v>
      </c>
      <c r="T20">
        <f t="shared" ref="T20:T57" si="74">$V$14+$W$13*(M20-$U$14)</f>
        <v>0.88471709814703658</v>
      </c>
      <c r="U20">
        <f t="shared" si="2"/>
        <v>54.006116207951074</v>
      </c>
      <c r="V20">
        <f>0.01361*T20*M20</f>
        <v>0.55659992200052888</v>
      </c>
      <c r="W20">
        <f t="shared" ref="W20:W57" si="75">(U20+V20)/O20</f>
        <v>49.541358509311721</v>
      </c>
      <c r="X20">
        <f t="shared" si="29"/>
        <v>54.562716129951603</v>
      </c>
      <c r="Y20">
        <f t="shared" si="3"/>
        <v>1.1013568818403734</v>
      </c>
      <c r="Z20">
        <f t="shared" si="30"/>
        <v>49.541358509311721</v>
      </c>
      <c r="AE20">
        <f>10.715*(M20+100)^-0.515</f>
        <v>0.82225294478188682</v>
      </c>
      <c r="AF20">
        <f>5.44*(M20+150)^-0.338</f>
        <v>0.91337188848826278</v>
      </c>
      <c r="AG20">
        <f t="shared" si="31"/>
        <v>1.4567004842755265</v>
      </c>
      <c r="AH20">
        <f t="shared" si="4"/>
        <v>0</v>
      </c>
      <c r="AI20">
        <f t="shared" si="5"/>
        <v>1.4567004842755265</v>
      </c>
      <c r="AJ20">
        <f t="shared" ref="AJ20:AJ57" si="76">AH20+AI20</f>
        <v>1.4567004842755265</v>
      </c>
      <c r="AK20">
        <f t="shared" si="6"/>
        <v>0</v>
      </c>
      <c r="AL20">
        <f t="shared" si="7"/>
        <v>30</v>
      </c>
      <c r="AM20">
        <f t="shared" ref="AM20:AM57" si="77">AK20+AL20</f>
        <v>30</v>
      </c>
      <c r="AO20">
        <f t="shared" ref="AO20:AO57" si="78">CQ20</f>
        <v>0.5819910127676341</v>
      </c>
      <c r="AQ20">
        <f t="shared" si="32"/>
        <v>0.97104979486743026</v>
      </c>
      <c r="AS20">
        <f t="shared" si="8"/>
        <v>4.1009616195659966</v>
      </c>
      <c r="AT20">
        <f t="shared" si="8"/>
        <v>6.5050805603379001</v>
      </c>
      <c r="AU20">
        <f t="shared" ref="AU20:AU57" si="79">AS20+AT20</f>
        <v>10.606042179903897</v>
      </c>
      <c r="AV20">
        <f t="shared" si="33"/>
        <v>0.38666276731733273</v>
      </c>
      <c r="AW20">
        <f t="shared" ref="AW20:AW57" si="80">1-AV20</f>
        <v>0.61333723268266727</v>
      </c>
      <c r="AX20">
        <f t="shared" si="9"/>
        <v>-73.778602182352671</v>
      </c>
      <c r="AY20">
        <f t="shared" ref="AY20:AY57" si="81">IF(AX20&lt;0.13,0.13,AX20)</f>
        <v>0.13</v>
      </c>
      <c r="AZ20">
        <f t="shared" ref="AZ20:AZ57" si="82">1.938*AS20*(Z20/AM20)^(1/4)</f>
        <v>9.0095093786705345</v>
      </c>
      <c r="BA20">
        <f t="shared" ref="BA20:BA57" si="83">1.938*AT20*(Z20/AM20)^(1/4)</f>
        <v>14.291180887368096</v>
      </c>
      <c r="BB20">
        <f t="shared" si="10"/>
        <v>51.775914910430096</v>
      </c>
      <c r="BC20">
        <f t="shared" ref="BC20:BC57" si="84">0.15726*AJ20*(1/(Z20*AM20^3))^(1/4)</f>
        <v>6.7360548835138792E-3</v>
      </c>
      <c r="BD20">
        <f t="shared" ref="BD20:BD57" si="85">0.0019+0.0322*BC20-0.6642*BC20^2+4.9951*BC20^3</f>
        <v>2.0882899930372793E-3</v>
      </c>
      <c r="BE20">
        <f t="shared" ref="BE20:BE57" si="86">1-10.0147*BC20+33.8696*BC20^2+277.2817*BC20^3</f>
        <v>0.93416199481352524</v>
      </c>
      <c r="BF20">
        <f t="shared" ref="BF20:BF57" si="87">BD20/BE20</f>
        <v>2.2354687994496475E-3</v>
      </c>
      <c r="BG20">
        <f t="shared" si="34"/>
        <v>3.5957467112263032E-2</v>
      </c>
      <c r="BH20">
        <f t="shared" si="35"/>
        <v>312.62498376322191</v>
      </c>
      <c r="BI20">
        <f t="shared" ref="BI20:BI57" si="88">BG20/BH20</f>
        <v>1.150178935778746E-4</v>
      </c>
      <c r="BJ20">
        <f t="shared" ref="BJ20:BJ57" si="89">(0.0047+1123.32*BI20+729489.64*BI20^2)</f>
        <v>0.14355240316779308</v>
      </c>
      <c r="BK20">
        <f t="shared" ref="BK20:BK57" si="90">(1+1097.1566*BI20+722153.97*BI20^2)</f>
        <v>1.1357460995827409</v>
      </c>
      <c r="BL20">
        <f t="shared" ref="BL20:BL57" si="91">SQRT(BJ20/BK20)</f>
        <v>0.35552046609725291</v>
      </c>
      <c r="BM20">
        <f t="shared" si="36"/>
        <v>4.5880569235561577E-4</v>
      </c>
      <c r="BN20">
        <f t="shared" ref="BN20:BN57" si="92">1.0886-69.9473*BM20+2334.3497*BM20^2-12896.683*BM20^3</f>
        <v>1.0569979218647809</v>
      </c>
      <c r="BO20">
        <f t="shared" ref="BO20:BO57" si="93">1-53.4401*BM20+1517.9369*BM20^2-8419.8115*BM20^3</f>
        <v>0.97580009449629479</v>
      </c>
      <c r="BP20">
        <f t="shared" ref="BP20:BP57" si="94">BN20/BO20</f>
        <v>1.0832115387428818</v>
      </c>
      <c r="BQ20">
        <f t="shared" si="37"/>
        <v>0.38510387113579186</v>
      </c>
      <c r="BR20">
        <f t="shared" si="38"/>
        <v>0.38510387113579186</v>
      </c>
      <c r="BS20">
        <f t="shared" si="39"/>
        <v>0.38510387113579186</v>
      </c>
      <c r="BT20">
        <f t="shared" si="11"/>
        <v>203.16720982784665</v>
      </c>
      <c r="BU20">
        <f t="shared" si="12"/>
        <v>6.7061850772907494</v>
      </c>
      <c r="BV20">
        <f t="shared" si="13"/>
        <v>1582411.817841551</v>
      </c>
      <c r="BW20">
        <f t="shared" si="14"/>
        <v>8.3764554273276434E-2</v>
      </c>
      <c r="BX20">
        <f t="shared" si="15"/>
        <v>1246818.3097687876</v>
      </c>
      <c r="BY20">
        <f t="shared" ref="BY20:BY57" si="95">$BZ$15/3.7065</f>
        <v>1.6187778227438283E-4</v>
      </c>
      <c r="BZ20">
        <f t="shared" ref="BZ20:BZ57" si="96">5.0452/BX20</f>
        <v>4.0464596649495726E-6</v>
      </c>
      <c r="CA20">
        <f t="shared" ref="CA20:CA57" si="97">LOG(($BZ$15^1.1098/2.8257)+(7.149/BX20)^0.8981)</f>
        <v>-3.9444552836055169</v>
      </c>
      <c r="CB20">
        <f t="shared" ref="CB20:CB57" si="98">-4*LOG(BY20-(BZ20*CA20))</f>
        <v>14.999893322573893</v>
      </c>
      <c r="CC20">
        <f t="shared" ref="CC20:CC57" si="99">1/CB20^2</f>
        <v>4.444507661371333E-3</v>
      </c>
      <c r="CD20">
        <f t="shared" si="16"/>
        <v>19.712474581358986</v>
      </c>
      <c r="CE20" s="20">
        <f t="shared" si="17"/>
        <v>137191694991.39108</v>
      </c>
      <c r="CF20" s="33">
        <f t="shared" si="40"/>
        <v>0.14974420272452418</v>
      </c>
      <c r="CG20" s="33">
        <f t="shared" si="18"/>
        <v>29.948840544904836</v>
      </c>
      <c r="CH20">
        <f t="shared" ref="CH20:CH57" si="100">CH19+200</f>
        <v>600</v>
      </c>
      <c r="CI20" s="6">
        <f t="shared" si="19"/>
        <v>402.51793550659875</v>
      </c>
      <c r="CJ20" s="20"/>
      <c r="CK20" s="20"/>
      <c r="CQ20" s="25">
        <f t="shared" si="20"/>
        <v>0.5819910127676341</v>
      </c>
      <c r="CR20" s="26">
        <v>0.8</v>
      </c>
      <c r="CS20" s="26">
        <f t="shared" ref="CS20:CS57" si="101">0.27*CQ20/CR20/$CP$18</f>
        <v>0.10803208174499208</v>
      </c>
      <c r="CT20" s="26">
        <f t="shared" si="41"/>
        <v>-3.8026357565825571E-2</v>
      </c>
      <c r="CU20" s="26">
        <f t="shared" ref="CU20:CU57" si="102">($DC$12+$DE$12/$CP$18+$CS$13/$CP$18^2)*CS20^2</f>
        <v>2.3158160923313197E-3</v>
      </c>
      <c r="CV20" s="26">
        <f t="shared" ref="CV20:CV57" si="103">$CU$13*($DE$12/$CP$18+$CS$13/$CP$18^2)*CS20^5</f>
        <v>-5.4243180393958183E-7</v>
      </c>
      <c r="CW20" s="26">
        <f t="shared" si="42"/>
        <v>1.20109266699594E-3</v>
      </c>
      <c r="CX20" s="26">
        <f t="shared" si="43"/>
        <v>0.99162056381211638</v>
      </c>
      <c r="CY20" s="26">
        <f t="shared" si="44"/>
        <v>0.9654810291459468</v>
      </c>
      <c r="CZ20" s="26">
        <f t="shared" si="45"/>
        <v>0.16548102914594676</v>
      </c>
      <c r="DA20" s="26">
        <v>0.85</v>
      </c>
      <c r="DB20" s="26">
        <f t="shared" si="46"/>
        <v>0.10167725340705137</v>
      </c>
      <c r="DC20" s="26">
        <f t="shared" si="47"/>
        <v>-3.578951300312995E-2</v>
      </c>
      <c r="DD20" s="26">
        <f t="shared" si="48"/>
        <v>2.0513803447640756E-3</v>
      </c>
      <c r="DE20" s="26">
        <f t="shared" si="49"/>
        <v>-4.0059032088988594E-7</v>
      </c>
      <c r="DF20" s="26">
        <f t="shared" si="50"/>
        <v>1.0629299146478789E-3</v>
      </c>
      <c r="DG20" s="26">
        <f t="shared" ref="DG20:DG57" si="104">EXP(-$CY$13*DB20^2)</f>
        <v>0.99257382308649034</v>
      </c>
      <c r="DH20" s="26">
        <f t="shared" ref="DH20:DH57" si="105">1+DC20+DD20-DE20+DF20*DG20</f>
        <v>0.96731730434101004</v>
      </c>
      <c r="DI20" s="26">
        <f t="shared" ref="DI20:DI57" si="106">DH20-DA20</f>
        <v>0.11731730434101006</v>
      </c>
      <c r="DJ20" s="26">
        <f t="shared" ref="DJ20:DJ57" si="107">(DI20-CZ20)/(DA20-CR20)</f>
        <v>-0.96327449609873517</v>
      </c>
      <c r="DK20" s="26">
        <f t="shared" ref="DK20:DK57" si="108">CR20-CZ20/DJ20</f>
        <v>0.97179010740567251</v>
      </c>
      <c r="DL20" s="26">
        <f t="shared" si="51"/>
        <v>0.85</v>
      </c>
      <c r="DM20" s="26">
        <f t="shared" si="52"/>
        <v>0.10167725340705137</v>
      </c>
      <c r="DN20" s="26">
        <f t="shared" si="53"/>
        <v>-3.578951300312995E-2</v>
      </c>
      <c r="DO20" s="26">
        <f t="shared" si="54"/>
        <v>2.0513803447640756E-3</v>
      </c>
      <c r="DP20" s="26">
        <f t="shared" si="55"/>
        <v>-4.0059032088988594E-7</v>
      </c>
      <c r="DQ20" s="26">
        <f t="shared" si="56"/>
        <v>1.0629299146478789E-3</v>
      </c>
      <c r="DR20" s="26">
        <f t="shared" si="57"/>
        <v>0.99257382308649034</v>
      </c>
      <c r="DS20" s="26">
        <f t="shared" si="58"/>
        <v>0.96731730434101004</v>
      </c>
      <c r="DT20" s="26">
        <f t="shared" si="59"/>
        <v>0.11731730434101006</v>
      </c>
      <c r="DU20" s="26">
        <f t="shared" si="60"/>
        <v>0.97179010740567251</v>
      </c>
      <c r="DV20" s="26">
        <f t="shared" si="61"/>
        <v>8.8934498033447662E-2</v>
      </c>
      <c r="DW20" s="26">
        <f t="shared" si="62"/>
        <v>-3.1304173422668127E-2</v>
      </c>
      <c r="DX20" s="26">
        <f t="shared" si="63"/>
        <v>1.5694196791559752E-3</v>
      </c>
      <c r="DY20" s="26">
        <f t="shared" si="64"/>
        <v>-2.0508444015660156E-7</v>
      </c>
      <c r="DZ20" s="26">
        <f t="shared" si="65"/>
        <v>8.1178672594056959E-4</v>
      </c>
      <c r="EA20" s="26">
        <f t="shared" si="66"/>
        <v>0.9943135914719532</v>
      </c>
      <c r="EB20" s="26">
        <f t="shared" si="67"/>
        <v>0.97107262191590737</v>
      </c>
      <c r="EC20" s="26">
        <f t="shared" si="68"/>
        <v>-7.1748548976513504E-4</v>
      </c>
      <c r="ED20" s="26">
        <f t="shared" si="69"/>
        <v>-0.96916566004504223</v>
      </c>
      <c r="EE20" s="26">
        <f t="shared" si="70"/>
        <v>0.97104979486743026</v>
      </c>
      <c r="EI20">
        <f t="shared" si="21"/>
        <v>388.18800551601191</v>
      </c>
      <c r="ES20">
        <f t="shared" ref="ES20:ES57" si="109">(EI20*$EM$18)/(DK20*10.73*$EH$18)</f>
        <v>1.0309149925335288</v>
      </c>
      <c r="ET20">
        <f t="shared" si="71"/>
        <v>1.5382750091521165E-2</v>
      </c>
      <c r="EU20">
        <f t="shared" ref="EU20:EU57" si="110">EXP($EQ$18*ET20^$ER$18)</f>
        <v>1.0212115539335638</v>
      </c>
      <c r="EV20">
        <f t="shared" ref="EV20:EV57" si="111">$EP$18*10^-4*EU20</f>
        <v>1.4004428279989867E-2</v>
      </c>
      <c r="EX20" s="30">
        <v>260.60000000000002</v>
      </c>
      <c r="EY20" s="30">
        <v>1509.8</v>
      </c>
      <c r="FA20" s="37">
        <v>491</v>
      </c>
      <c r="FB20" s="37">
        <v>1000.3</v>
      </c>
    </row>
    <row r="21" spans="3:158">
      <c r="C21" s="6">
        <f t="shared" si="72"/>
        <v>402.51793550659875</v>
      </c>
      <c r="D21" s="6">
        <f>Sheet4!D21</f>
        <v>435.7320283679212</v>
      </c>
      <c r="E21" s="6">
        <f t="shared" si="22"/>
        <v>433.14471287026237</v>
      </c>
      <c r="F21" s="6">
        <f t="shared" si="23"/>
        <v>2.5873154976588353</v>
      </c>
      <c r="G21">
        <f t="shared" si="0"/>
        <v>419.12498193725997</v>
      </c>
      <c r="I21">
        <f t="shared" si="1"/>
        <v>419.12498193725997</v>
      </c>
      <c r="M21">
        <f t="shared" si="24"/>
        <v>50.630171605091277</v>
      </c>
      <c r="O21">
        <f t="shared" si="25"/>
        <v>1.1034563828183277</v>
      </c>
      <c r="P21">
        <f t="shared" si="26"/>
        <v>4.448603874109941E-2</v>
      </c>
      <c r="Q21">
        <f t="shared" si="27"/>
        <v>5517.2819140916381</v>
      </c>
      <c r="R21">
        <f t="shared" si="73"/>
        <v>30979.537947624551</v>
      </c>
      <c r="S21">
        <f t="shared" si="28"/>
        <v>44345.869548911258</v>
      </c>
      <c r="T21">
        <f t="shared" si="74"/>
        <v>0.88421369467370392</v>
      </c>
      <c r="U21">
        <f t="shared" si="2"/>
        <v>54.006116207951074</v>
      </c>
      <c r="V21">
        <f t="shared" ref="V21:V57" si="112">0.01361*T21*M21</f>
        <v>0.60929099782882823</v>
      </c>
      <c r="W21">
        <f t="shared" si="75"/>
        <v>49.494849145090086</v>
      </c>
      <c r="X21">
        <f t="shared" si="29"/>
        <v>54.615407205779903</v>
      </c>
      <c r="Y21">
        <f t="shared" si="3"/>
        <v>1.1034563828183277</v>
      </c>
      <c r="Z21">
        <f t="shared" si="30"/>
        <v>49.494849145090086</v>
      </c>
      <c r="AE21">
        <f t="shared" ref="AE21:AE57" si="113">10.715*(M21+100)^-0.515</f>
        <v>0.80978086526637139</v>
      </c>
      <c r="AF21">
        <f t="shared" ref="AF21:AF57" si="114">5.44*(M21+150)^-0.338</f>
        <v>0.9065441694267744</v>
      </c>
      <c r="AG21">
        <f t="shared" si="31"/>
        <v>1.4284851781774421</v>
      </c>
      <c r="AH21">
        <f t="shared" si="4"/>
        <v>0</v>
      </c>
      <c r="AI21">
        <f t="shared" si="5"/>
        <v>1.4284851781774421</v>
      </c>
      <c r="AJ21">
        <f t="shared" si="76"/>
        <v>1.4284851781774421</v>
      </c>
      <c r="AK21">
        <f t="shared" si="6"/>
        <v>0</v>
      </c>
      <c r="AL21">
        <f t="shared" si="7"/>
        <v>30</v>
      </c>
      <c r="AM21">
        <f t="shared" si="77"/>
        <v>30</v>
      </c>
      <c r="AO21">
        <f t="shared" si="78"/>
        <v>0.62837328626275857</v>
      </c>
      <c r="AQ21">
        <f t="shared" si="32"/>
        <v>0.96888433713487521</v>
      </c>
      <c r="AS21">
        <f t="shared" si="8"/>
        <v>4.1087792244430323</v>
      </c>
      <c r="AT21">
        <f t="shared" si="8"/>
        <v>5.8815398667493293</v>
      </c>
      <c r="AU21">
        <f t="shared" si="79"/>
        <v>9.9903190911923616</v>
      </c>
      <c r="AV21">
        <f t="shared" si="33"/>
        <v>0.41127607506204716</v>
      </c>
      <c r="AW21">
        <f t="shared" si="80"/>
        <v>0.58872392493795278</v>
      </c>
      <c r="AX21">
        <f t="shared" si="9"/>
        <v>-65.34022882687286</v>
      </c>
      <c r="AY21">
        <f t="shared" si="81"/>
        <v>0.13</v>
      </c>
      <c r="AZ21">
        <f t="shared" si="82"/>
        <v>9.0245647722863414</v>
      </c>
      <c r="BA21">
        <f t="shared" si="83"/>
        <v>12.91827440435395</v>
      </c>
      <c r="BB21">
        <f t="shared" si="10"/>
        <v>51.751605622246835</v>
      </c>
      <c r="BC21">
        <f t="shared" si="84"/>
        <v>6.6071332809722267E-3</v>
      </c>
      <c r="BD21">
        <f t="shared" si="85"/>
        <v>2.0851952978595081E-3</v>
      </c>
      <c r="BE21">
        <f t="shared" si="86"/>
        <v>0.93539006910333578</v>
      </c>
      <c r="BF21">
        <f t="shared" si="87"/>
        <v>2.2292253966929268E-3</v>
      </c>
      <c r="BG21">
        <f t="shared" si="34"/>
        <v>3.5916961235486662E-2</v>
      </c>
      <c r="BH21">
        <f t="shared" si="35"/>
        <v>294.84797719381118</v>
      </c>
      <c r="BI21">
        <f t="shared" si="88"/>
        <v>1.2181518617601883E-4</v>
      </c>
      <c r="BJ21">
        <f t="shared" si="89"/>
        <v>0.1523622876297015</v>
      </c>
      <c r="BK21">
        <f t="shared" si="90"/>
        <v>1.1443663346237725</v>
      </c>
      <c r="BL21">
        <f t="shared" si="91"/>
        <v>0.36488516418990391</v>
      </c>
      <c r="BM21">
        <f t="shared" si="36"/>
        <v>4.1210935947524717E-4</v>
      </c>
      <c r="BN21">
        <f t="shared" si="92"/>
        <v>1.0601696125949394</v>
      </c>
      <c r="BO21">
        <f t="shared" si="93"/>
        <v>0.97823404279809789</v>
      </c>
      <c r="BP21">
        <f t="shared" si="94"/>
        <v>1.083758657143516</v>
      </c>
      <c r="BQ21">
        <f t="shared" si="37"/>
        <v>0.39544745555404165</v>
      </c>
      <c r="BR21">
        <f t="shared" si="38"/>
        <v>0.39544745555404165</v>
      </c>
      <c r="BS21">
        <f t="shared" si="39"/>
        <v>0.39544745555404165</v>
      </c>
      <c r="BT21">
        <f t="shared" si="11"/>
        <v>203.36340788428814</v>
      </c>
      <c r="BU21">
        <f t="shared" si="12"/>
        <v>6.5610988429077945</v>
      </c>
      <c r="BV21">
        <f t="shared" si="13"/>
        <v>1582797.1928019808</v>
      </c>
      <c r="BW21">
        <f t="shared" si="14"/>
        <v>8.7330876014086706E-2</v>
      </c>
      <c r="BX21">
        <f t="shared" si="15"/>
        <v>1196193.3681746228</v>
      </c>
      <c r="BY21">
        <f t="shared" si="95"/>
        <v>1.6187778227438283E-4</v>
      </c>
      <c r="BZ21">
        <f t="shared" si="96"/>
        <v>4.2177127329329012E-6</v>
      </c>
      <c r="CA21">
        <f t="shared" si="97"/>
        <v>-3.9416216511471571</v>
      </c>
      <c r="CB21">
        <f t="shared" si="98"/>
        <v>14.993423663049164</v>
      </c>
      <c r="CC21">
        <f t="shared" si="99"/>
        <v>4.4483440973636284E-3</v>
      </c>
      <c r="CD21">
        <f t="shared" si="16"/>
        <v>20.247015305222053</v>
      </c>
      <c r="CE21" s="20">
        <f t="shared" si="17"/>
        <v>133750119721.12607</v>
      </c>
      <c r="CF21" s="33">
        <f t="shared" si="40"/>
        <v>0.1531338868183181</v>
      </c>
      <c r="CG21" s="33">
        <f t="shared" si="18"/>
        <v>30.626777363663621</v>
      </c>
      <c r="CH21">
        <f t="shared" si="100"/>
        <v>800</v>
      </c>
      <c r="CI21" s="6">
        <f t="shared" si="19"/>
        <v>433.14471287026237</v>
      </c>
      <c r="CJ21" s="20"/>
      <c r="CK21" s="20"/>
      <c r="CL21" s="20"/>
      <c r="CM21" s="20"/>
      <c r="CN21" s="20"/>
      <c r="CO21" s="20"/>
      <c r="CP21" s="20"/>
      <c r="CQ21" s="25">
        <f t="shared" si="20"/>
        <v>0.62837328626275857</v>
      </c>
      <c r="CR21" s="26">
        <v>0.8</v>
      </c>
      <c r="CS21" s="26">
        <f t="shared" si="101"/>
        <v>0.11664179126252457</v>
      </c>
      <c r="CT21" s="26">
        <f t="shared" si="41"/>
        <v>-4.1056900783759613E-2</v>
      </c>
      <c r="CU21" s="26">
        <f t="shared" si="102"/>
        <v>2.6996467398299737E-3</v>
      </c>
      <c r="CV21" s="26">
        <f t="shared" si="103"/>
        <v>-7.9588867147815588E-7</v>
      </c>
      <c r="CW21" s="26">
        <f t="shared" si="42"/>
        <v>1.4021020414116368E-3</v>
      </c>
      <c r="CX21" s="26">
        <f t="shared" si="43"/>
        <v>0.99023852880745333</v>
      </c>
      <c r="CY21" s="26">
        <f t="shared" si="44"/>
        <v>0.96303195730746727</v>
      </c>
      <c r="CZ21" s="26">
        <f t="shared" si="45"/>
        <v>0.16303195730746722</v>
      </c>
      <c r="DA21" s="26">
        <v>0.85</v>
      </c>
      <c r="DB21" s="26">
        <f t="shared" si="46"/>
        <v>0.10978050942355254</v>
      </c>
      <c r="DC21" s="26">
        <f t="shared" si="47"/>
        <v>-3.8641788972950224E-2</v>
      </c>
      <c r="DD21" s="26">
        <f t="shared" si="48"/>
        <v>2.3913825792265518E-3</v>
      </c>
      <c r="DE21" s="26">
        <f t="shared" si="49"/>
        <v>-5.8777028925017035E-7</v>
      </c>
      <c r="DF21" s="26">
        <f t="shared" si="50"/>
        <v>1.2406227642343991E-3</v>
      </c>
      <c r="DG21" s="26">
        <f t="shared" si="104"/>
        <v>0.99134832388416083</v>
      </c>
      <c r="DH21" s="26">
        <f t="shared" si="105"/>
        <v>0.9649800706744619</v>
      </c>
      <c r="DI21" s="26">
        <f t="shared" si="106"/>
        <v>0.11498007067446192</v>
      </c>
      <c r="DJ21" s="26">
        <f t="shared" si="107"/>
        <v>-0.96103773266010739</v>
      </c>
      <c r="DK21" s="26">
        <f t="shared" si="108"/>
        <v>0.96964157781422633</v>
      </c>
      <c r="DL21" s="26">
        <f t="shared" si="51"/>
        <v>0.85</v>
      </c>
      <c r="DM21" s="26">
        <f t="shared" si="52"/>
        <v>0.10978050942355254</v>
      </c>
      <c r="DN21" s="26">
        <f t="shared" si="53"/>
        <v>-3.8641788972950224E-2</v>
      </c>
      <c r="DO21" s="26">
        <f t="shared" si="54"/>
        <v>2.3913825792265518E-3</v>
      </c>
      <c r="DP21" s="26">
        <f t="shared" si="55"/>
        <v>-5.8777028925017035E-7</v>
      </c>
      <c r="DQ21" s="26">
        <f t="shared" si="56"/>
        <v>1.2406227642343991E-3</v>
      </c>
      <c r="DR21" s="26">
        <f t="shared" si="57"/>
        <v>0.99134832388416083</v>
      </c>
      <c r="DS21" s="26">
        <f t="shared" si="58"/>
        <v>0.9649800706744619</v>
      </c>
      <c r="DT21" s="26">
        <f t="shared" si="59"/>
        <v>0.11498007067446192</v>
      </c>
      <c r="DU21" s="26">
        <f t="shared" si="60"/>
        <v>0.96964157781422633</v>
      </c>
      <c r="DV21" s="26">
        <f t="shared" si="61"/>
        <v>9.6234975010423468E-2</v>
      </c>
      <c r="DW21" s="26">
        <f t="shared" si="62"/>
        <v>-3.387387812004547E-2</v>
      </c>
      <c r="DX21" s="26">
        <f t="shared" si="63"/>
        <v>1.8376570008177516E-3</v>
      </c>
      <c r="DY21" s="26">
        <f t="shared" si="64"/>
        <v>-3.0426087517228983E-7</v>
      </c>
      <c r="DZ21" s="26">
        <f t="shared" si="65"/>
        <v>9.5145443138194125E-4</v>
      </c>
      <c r="EA21" s="26">
        <f t="shared" si="66"/>
        <v>0.99334493978732685</v>
      </c>
      <c r="EB21" s="26">
        <f t="shared" si="67"/>
        <v>0.96890920558649885</v>
      </c>
      <c r="EC21" s="26">
        <f t="shared" si="68"/>
        <v>-7.3237222772748467E-4</v>
      </c>
      <c r="ED21" s="26">
        <f t="shared" si="69"/>
        <v>-0.9671591182277961</v>
      </c>
      <c r="EE21" s="26">
        <f t="shared" si="70"/>
        <v>0.96888433713487521</v>
      </c>
      <c r="EI21">
        <f t="shared" si="21"/>
        <v>419.12498193725997</v>
      </c>
      <c r="ES21">
        <f t="shared" si="109"/>
        <v>1.1155409963299374</v>
      </c>
      <c r="ET21">
        <f t="shared" si="71"/>
        <v>1.6645493069431572E-2</v>
      </c>
      <c r="EU21">
        <f t="shared" si="110"/>
        <v>1.0235579951033331</v>
      </c>
      <c r="EV21">
        <f t="shared" si="111"/>
        <v>1.4036606301232064E-2</v>
      </c>
      <c r="EX21" s="30">
        <v>355.1</v>
      </c>
      <c r="EY21" s="30">
        <v>2140.4</v>
      </c>
      <c r="FA21" s="37">
        <v>802</v>
      </c>
      <c r="FB21" s="37">
        <v>1750.1</v>
      </c>
    </row>
    <row r="22" spans="3:158">
      <c r="C22" s="6">
        <f t="shared" si="72"/>
        <v>433.14471287026237</v>
      </c>
      <c r="D22" s="6">
        <f>Sheet4!D22</f>
        <v>468.78137481389234</v>
      </c>
      <c r="E22" s="6">
        <f t="shared" si="22"/>
        <v>464.45328851392173</v>
      </c>
      <c r="F22" s="6">
        <f t="shared" si="23"/>
        <v>4.3280862999706073</v>
      </c>
      <c r="G22">
        <f t="shared" si="0"/>
        <v>450.96304384207735</v>
      </c>
      <c r="I22">
        <f t="shared" si="1"/>
        <v>450.96304384207735</v>
      </c>
      <c r="M22">
        <f t="shared" si="24"/>
        <v>55.227186575440498</v>
      </c>
      <c r="O22">
        <f t="shared" si="25"/>
        <v>1.1056475107674504</v>
      </c>
      <c r="P22">
        <f t="shared" si="26"/>
        <v>4.1251261736770239E-2</v>
      </c>
      <c r="Q22">
        <f t="shared" si="27"/>
        <v>5528.2375538372517</v>
      </c>
      <c r="R22">
        <f t="shared" si="73"/>
        <v>31041.053864796169</v>
      </c>
      <c r="S22">
        <f t="shared" si="28"/>
        <v>40173.121528918098</v>
      </c>
      <c r="T22">
        <f t="shared" si="74"/>
        <v>0.88368832153423538</v>
      </c>
      <c r="U22">
        <f t="shared" si="2"/>
        <v>54.006116207951074</v>
      </c>
      <c r="V22">
        <f t="shared" si="112"/>
        <v>0.66421726558564254</v>
      </c>
      <c r="W22">
        <f t="shared" si="75"/>
        <v>49.446440154863666</v>
      </c>
      <c r="X22">
        <f t="shared" si="29"/>
        <v>54.670333473536715</v>
      </c>
      <c r="Y22">
        <f t="shared" si="3"/>
        <v>1.1056475107674504</v>
      </c>
      <c r="Z22">
        <f t="shared" si="30"/>
        <v>49.446440154863666</v>
      </c>
      <c r="AE22">
        <f t="shared" si="113"/>
        <v>0.79734039233970178</v>
      </c>
      <c r="AF22">
        <f t="shared" si="114"/>
        <v>0.89962912360945224</v>
      </c>
      <c r="AG22">
        <f t="shared" si="31"/>
        <v>1.4004630305029513</v>
      </c>
      <c r="AH22">
        <f t="shared" si="4"/>
        <v>0</v>
      </c>
      <c r="AI22">
        <f t="shared" si="5"/>
        <v>1.4004630305029513</v>
      </c>
      <c r="AJ22">
        <f t="shared" si="76"/>
        <v>1.4004630305029513</v>
      </c>
      <c r="AK22">
        <f t="shared" si="6"/>
        <v>0</v>
      </c>
      <c r="AL22">
        <f t="shared" si="7"/>
        <v>30</v>
      </c>
      <c r="AM22">
        <f t="shared" si="77"/>
        <v>30</v>
      </c>
      <c r="AO22">
        <f t="shared" si="78"/>
        <v>0.6761065125068626</v>
      </c>
      <c r="AQ22">
        <f t="shared" si="32"/>
        <v>0.96668024086157389</v>
      </c>
      <c r="AS22">
        <f t="shared" si="8"/>
        <v>4.1169380072781614</v>
      </c>
      <c r="AT22">
        <f t="shared" si="8"/>
        <v>5.3281132661857677</v>
      </c>
      <c r="AU22">
        <f t="shared" si="79"/>
        <v>9.4450512734639283</v>
      </c>
      <c r="AV22">
        <f t="shared" si="33"/>
        <v>0.43588307655298664</v>
      </c>
      <c r="AW22">
        <f t="shared" si="80"/>
        <v>0.56411692344701336</v>
      </c>
      <c r="AX22">
        <f t="shared" si="9"/>
        <v>-58.288664313734458</v>
      </c>
      <c r="AY22">
        <f t="shared" si="81"/>
        <v>0.13</v>
      </c>
      <c r="AZ22">
        <f t="shared" si="82"/>
        <v>9.0402729692386217</v>
      </c>
      <c r="BA22">
        <f t="shared" si="83"/>
        <v>11.69986000570993</v>
      </c>
      <c r="BB22">
        <f t="shared" si="10"/>
        <v>51.726291312939701</v>
      </c>
      <c r="BC22">
        <f t="shared" si="84"/>
        <v>6.4791080329649753E-3</v>
      </c>
      <c r="BD22">
        <f t="shared" si="85"/>
        <v>2.0821035270316697E-3</v>
      </c>
      <c r="BE22">
        <f t="shared" si="86"/>
        <v>0.93661089991875857</v>
      </c>
      <c r="BF22">
        <f t="shared" si="87"/>
        <v>2.2230186806626645E-3</v>
      </c>
      <c r="BG22">
        <f t="shared" si="34"/>
        <v>3.5879302669724847E-2</v>
      </c>
      <c r="BH22">
        <f t="shared" si="35"/>
        <v>278.38572210440168</v>
      </c>
      <c r="BI22">
        <f t="shared" si="88"/>
        <v>1.2888341542268179E-4</v>
      </c>
      <c r="BJ22">
        <f t="shared" si="89"/>
        <v>0.16159482303877853</v>
      </c>
      <c r="BK22">
        <f t="shared" si="90"/>
        <v>1.1534009423518372</v>
      </c>
      <c r="BL22">
        <f t="shared" si="91"/>
        <v>0.3743032264545299</v>
      </c>
      <c r="BM22">
        <f t="shared" si="36"/>
        <v>3.7086357368136178E-4</v>
      </c>
      <c r="BN22">
        <f t="shared" si="92"/>
        <v>1.0629795024803936</v>
      </c>
      <c r="BO22">
        <f t="shared" si="93"/>
        <v>0.98038936077706118</v>
      </c>
      <c r="BP22">
        <f t="shared" si="94"/>
        <v>1.0842421847967334</v>
      </c>
      <c r="BQ22">
        <f t="shared" si="37"/>
        <v>0.40583534802752597</v>
      </c>
      <c r="BR22">
        <f t="shared" si="38"/>
        <v>0.40583534802752597</v>
      </c>
      <c r="BS22">
        <f t="shared" si="39"/>
        <v>0.40583534802752597</v>
      </c>
      <c r="BT22">
        <f t="shared" si="11"/>
        <v>203.56792879816328</v>
      </c>
      <c r="BU22">
        <f t="shared" si="12"/>
        <v>6.409720627455485</v>
      </c>
      <c r="BV22">
        <f t="shared" si="13"/>
        <v>1583197.8802452572</v>
      </c>
      <c r="BW22">
        <f t="shared" si="14"/>
        <v>9.1024429606887405E-2</v>
      </c>
      <c r="BX22">
        <f t="shared" si="15"/>
        <v>1147945.2334659908</v>
      </c>
      <c r="BY22">
        <f t="shared" si="95"/>
        <v>1.6187778227438283E-4</v>
      </c>
      <c r="BZ22">
        <f t="shared" si="96"/>
        <v>4.3949831864077947E-6</v>
      </c>
      <c r="CA22">
        <f t="shared" si="97"/>
        <v>-3.9387199964743971</v>
      </c>
      <c r="CB22">
        <f t="shared" si="98"/>
        <v>14.986760526316328</v>
      </c>
      <c r="CC22">
        <f t="shared" si="99"/>
        <v>4.4523004578968396E-3</v>
      </c>
      <c r="CD22">
        <f t="shared" si="16"/>
        <v>20.781893366357838</v>
      </c>
      <c r="CE22" s="20">
        <f t="shared" si="17"/>
        <v>130489637726.31061</v>
      </c>
      <c r="CF22" s="33">
        <f t="shared" si="40"/>
        <v>0.15654287821829677</v>
      </c>
      <c r="CG22" s="33">
        <f t="shared" si="18"/>
        <v>31.308575643659353</v>
      </c>
      <c r="CH22">
        <f t="shared" si="100"/>
        <v>1000</v>
      </c>
      <c r="CI22" s="6">
        <f t="shared" si="19"/>
        <v>464.45328851392173</v>
      </c>
      <c r="CJ22" s="20"/>
      <c r="CK22" s="20"/>
      <c r="CL22" s="20"/>
      <c r="CM22" s="20"/>
      <c r="CN22" s="20"/>
      <c r="CO22" s="20"/>
      <c r="CP22" s="20"/>
      <c r="CQ22" s="25">
        <f t="shared" si="20"/>
        <v>0.6761065125068626</v>
      </c>
      <c r="CR22" s="26">
        <v>0.8</v>
      </c>
      <c r="CS22" s="26">
        <f t="shared" si="101"/>
        <v>0.12550227138408637</v>
      </c>
      <c r="CT22" s="26">
        <f t="shared" si="41"/>
        <v>-4.4175713083449628E-2</v>
      </c>
      <c r="CU22" s="26">
        <f t="shared" si="102"/>
        <v>3.125372233640056E-3</v>
      </c>
      <c r="CV22" s="26">
        <f t="shared" si="103"/>
        <v>-1.1477289869038631E-6</v>
      </c>
      <c r="CW22" s="26">
        <f t="shared" si="42"/>
        <v>1.6256955382767267E-3</v>
      </c>
      <c r="CX22" s="26">
        <f t="shared" si="43"/>
        <v>0.98870789852912155</v>
      </c>
      <c r="CY22" s="26">
        <f t="shared" si="44"/>
        <v>0.96055814489847513</v>
      </c>
      <c r="CZ22" s="26">
        <f t="shared" si="45"/>
        <v>0.16055814489847509</v>
      </c>
      <c r="DA22" s="26">
        <v>0.85</v>
      </c>
      <c r="DB22" s="26">
        <f t="shared" si="46"/>
        <v>0.1181197848320813</v>
      </c>
      <c r="DC22" s="26">
        <f t="shared" si="47"/>
        <v>-4.1577141725599655E-2</v>
      </c>
      <c r="DD22" s="26">
        <f t="shared" si="48"/>
        <v>2.768495819418181E-3</v>
      </c>
      <c r="DE22" s="26">
        <f t="shared" si="49"/>
        <v>-8.4760723803291839E-7</v>
      </c>
      <c r="DF22" s="26">
        <f t="shared" si="50"/>
        <v>1.4382160587482805E-3</v>
      </c>
      <c r="DG22" s="26">
        <f t="shared" si="104"/>
        <v>0.9899908320488594</v>
      </c>
      <c r="DH22" s="26">
        <f t="shared" si="105"/>
        <v>0.96261602241372279</v>
      </c>
      <c r="DI22" s="26">
        <f t="shared" si="106"/>
        <v>0.11261602241372282</v>
      </c>
      <c r="DJ22" s="26">
        <f t="shared" si="107"/>
        <v>-0.95884244969504673</v>
      </c>
      <c r="DK22" s="26">
        <f t="shared" si="108"/>
        <v>0.96744997569677849</v>
      </c>
      <c r="DL22" s="26">
        <f t="shared" si="51"/>
        <v>0.85</v>
      </c>
      <c r="DM22" s="26">
        <f t="shared" si="52"/>
        <v>0.1181197848320813</v>
      </c>
      <c r="DN22" s="26">
        <f t="shared" si="53"/>
        <v>-4.1577141725599655E-2</v>
      </c>
      <c r="DO22" s="26">
        <f t="shared" si="54"/>
        <v>2.768495819418181E-3</v>
      </c>
      <c r="DP22" s="26">
        <f t="shared" si="55"/>
        <v>-8.4760723803291839E-7</v>
      </c>
      <c r="DQ22" s="26">
        <f t="shared" si="56"/>
        <v>1.4382160587482803E-3</v>
      </c>
      <c r="DR22" s="26">
        <f t="shared" si="57"/>
        <v>0.9899908320488594</v>
      </c>
      <c r="DS22" s="26">
        <f t="shared" si="58"/>
        <v>0.96261602241372279</v>
      </c>
      <c r="DT22" s="26">
        <f t="shared" si="59"/>
        <v>0.11261602241372282</v>
      </c>
      <c r="DU22" s="26">
        <f t="shared" si="60"/>
        <v>0.96744997569677849</v>
      </c>
      <c r="DV22" s="26">
        <f t="shared" si="61"/>
        <v>0.1037798538730207</v>
      </c>
      <c r="DW22" s="26">
        <f t="shared" si="62"/>
        <v>-3.6529610165431714E-2</v>
      </c>
      <c r="DX22" s="26">
        <f t="shared" si="63"/>
        <v>2.1370992277790746E-3</v>
      </c>
      <c r="DY22" s="26">
        <f t="shared" si="64"/>
        <v>-4.4375851037632053E-7</v>
      </c>
      <c r="DZ22" s="26">
        <f t="shared" si="65"/>
        <v>1.1076878049185073E-3</v>
      </c>
      <c r="EA22" s="26">
        <f t="shared" si="66"/>
        <v>0.99226471641749969</v>
      </c>
      <c r="EB22" s="26">
        <f t="shared" si="67"/>
        <v>0.96670705234648424</v>
      </c>
      <c r="EC22" s="26">
        <f t="shared" si="68"/>
        <v>-7.429233502942445E-4</v>
      </c>
      <c r="ED22" s="26">
        <f t="shared" si="69"/>
        <v>-0.96516789459945662</v>
      </c>
      <c r="EE22" s="26">
        <f t="shared" si="70"/>
        <v>0.96668024086157389</v>
      </c>
      <c r="EI22">
        <f t="shared" si="21"/>
        <v>450.96304384207735</v>
      </c>
      <c r="ES22">
        <f t="shared" si="109"/>
        <v>1.2030000691115199</v>
      </c>
      <c r="ET22">
        <f t="shared" si="71"/>
        <v>1.795050955437855E-2</v>
      </c>
      <c r="EU22">
        <f t="shared" si="110"/>
        <v>1.026048567026288</v>
      </c>
      <c r="EV22">
        <f t="shared" si="111"/>
        <v>1.4070760865716601E-2</v>
      </c>
      <c r="EX22" s="30">
        <v>472.9</v>
      </c>
      <c r="EY22" s="30">
        <v>3019.3</v>
      </c>
      <c r="FA22" s="37">
        <v>1124.9000000000001</v>
      </c>
      <c r="FB22" s="37">
        <v>2538.3000000000002</v>
      </c>
    </row>
    <row r="23" spans="3:158">
      <c r="C23" s="6">
        <f t="shared" si="72"/>
        <v>464.45328851392173</v>
      </c>
      <c r="D23" s="6">
        <f>Sheet4!D23</f>
        <v>502.96631329676075</v>
      </c>
      <c r="E23" s="6">
        <f t="shared" si="22"/>
        <v>496.44956343142519</v>
      </c>
      <c r="F23" s="6">
        <f t="shared" si="23"/>
        <v>6.5167498653355551</v>
      </c>
      <c r="G23">
        <f t="shared" si="0"/>
        <v>483.70980090534124</v>
      </c>
      <c r="I23">
        <f t="shared" si="1"/>
        <v>483.70980090534124</v>
      </c>
      <c r="M23">
        <f t="shared" si="24"/>
        <v>60.019153962374915</v>
      </c>
      <c r="O23">
        <f t="shared" si="25"/>
        <v>1.1079315611219789</v>
      </c>
      <c r="P23">
        <f t="shared" si="26"/>
        <v>3.8369446428706183E-2</v>
      </c>
      <c r="Q23">
        <f t="shared" si="27"/>
        <v>5539.6578056098942</v>
      </c>
      <c r="R23">
        <f t="shared" si="73"/>
        <v>31105.178578499559</v>
      </c>
      <c r="S23">
        <f t="shared" si="28"/>
        <v>36447.299472604667</v>
      </c>
      <c r="T23">
        <f t="shared" si="74"/>
        <v>0.88314066811858571</v>
      </c>
      <c r="U23">
        <f t="shared" si="2"/>
        <v>54.006116207951074</v>
      </c>
      <c r="V23">
        <f t="shared" si="112"/>
        <v>0.72140289148862147</v>
      </c>
      <c r="W23">
        <f t="shared" si="75"/>
        <v>49.396118875806998</v>
      </c>
      <c r="X23">
        <f t="shared" si="29"/>
        <v>54.727519099439697</v>
      </c>
      <c r="Y23">
        <f t="shared" si="3"/>
        <v>1.1079315611219789</v>
      </c>
      <c r="Z23">
        <f t="shared" si="30"/>
        <v>49.396118875806998</v>
      </c>
      <c r="AE23">
        <f t="shared" si="113"/>
        <v>0.78495292272711115</v>
      </c>
      <c r="AF23">
        <f t="shared" si="114"/>
        <v>0.89263803888780846</v>
      </c>
      <c r="AG23">
        <f t="shared" si="31"/>
        <v>1.3726836874782167</v>
      </c>
      <c r="AH23">
        <f t="shared" si="4"/>
        <v>0</v>
      </c>
      <c r="AI23">
        <f t="shared" si="5"/>
        <v>1.3726836874782167</v>
      </c>
      <c r="AJ23">
        <f t="shared" si="76"/>
        <v>1.3726836874782167</v>
      </c>
      <c r="AK23">
        <f t="shared" si="6"/>
        <v>0</v>
      </c>
      <c r="AL23">
        <f t="shared" si="7"/>
        <v>30</v>
      </c>
      <c r="AM23">
        <f t="shared" si="77"/>
        <v>30</v>
      </c>
      <c r="AO23">
        <f t="shared" si="78"/>
        <v>0.72520210030785792</v>
      </c>
      <c r="AQ23">
        <f t="shared" si="32"/>
        <v>0.96443968472654451</v>
      </c>
      <c r="AS23">
        <f t="shared" si="8"/>
        <v>4.1254427916904817</v>
      </c>
      <c r="AT23">
        <f t="shared" si="8"/>
        <v>4.8339619239406497</v>
      </c>
      <c r="AU23">
        <f t="shared" si="79"/>
        <v>8.9594047156311305</v>
      </c>
      <c r="AV23">
        <f t="shared" si="33"/>
        <v>0.46045947500205897</v>
      </c>
      <c r="AW23">
        <f t="shared" si="80"/>
        <v>0.53954052499794103</v>
      </c>
      <c r="AX23">
        <f t="shared" si="9"/>
        <v>-52.341278724028165</v>
      </c>
      <c r="AY23">
        <f t="shared" si="81"/>
        <v>0.13</v>
      </c>
      <c r="AZ23">
        <f t="shared" si="82"/>
        <v>9.0566427091782202</v>
      </c>
      <c r="BA23">
        <f t="shared" si="83"/>
        <v>10.612064746863863</v>
      </c>
      <c r="BB23">
        <f t="shared" si="10"/>
        <v>51.69996387950615</v>
      </c>
      <c r="BC23">
        <f t="shared" si="84"/>
        <v>6.3522063295649136E-3</v>
      </c>
      <c r="BD23">
        <f t="shared" si="85"/>
        <v>2.0790205433054605E-3</v>
      </c>
      <c r="BE23">
        <f t="shared" si="86"/>
        <v>0.9378222868420748</v>
      </c>
      <c r="BF23">
        <f t="shared" si="87"/>
        <v>2.216859817126055E-3</v>
      </c>
      <c r="BG23">
        <f t="shared" si="34"/>
        <v>3.5844687930912125E-2</v>
      </c>
      <c r="BH23">
        <f t="shared" si="35"/>
        <v>263.06126881626915</v>
      </c>
      <c r="BI23">
        <f t="shared" si="88"/>
        <v>1.3625984582301724E-4</v>
      </c>
      <c r="BJ23">
        <f t="shared" si="89"/>
        <v>0.17130765856174571</v>
      </c>
      <c r="BK23">
        <f t="shared" si="90"/>
        <v>1.1629064381929637</v>
      </c>
      <c r="BL23">
        <f t="shared" si="91"/>
        <v>0.38380974922209754</v>
      </c>
      <c r="BM23">
        <f t="shared" si="36"/>
        <v>3.3422745709786806E-4</v>
      </c>
      <c r="BN23">
        <f t="shared" si="92"/>
        <v>1.0654819758012786</v>
      </c>
      <c r="BO23">
        <f t="shared" si="93"/>
        <v>0.98230810259360357</v>
      </c>
      <c r="BP23">
        <f t="shared" si="94"/>
        <v>1.0846718794114287</v>
      </c>
      <c r="BQ23">
        <f t="shared" si="37"/>
        <v>0.41630764202516168</v>
      </c>
      <c r="BR23">
        <f t="shared" si="38"/>
        <v>0.41630764202516168</v>
      </c>
      <c r="BS23">
        <f t="shared" si="39"/>
        <v>0.41630764202516168</v>
      </c>
      <c r="BT23">
        <f t="shared" si="11"/>
        <v>203.78086255368413</v>
      </c>
      <c r="BU23">
        <f t="shared" si="12"/>
        <v>6.2519600445718222</v>
      </c>
      <c r="BV23">
        <f t="shared" si="13"/>
        <v>1583613.8771392342</v>
      </c>
      <c r="BW23">
        <f t="shared" si="14"/>
        <v>9.4865899392306788E-2</v>
      </c>
      <c r="BX23">
        <f t="shared" si="15"/>
        <v>1101750.1184378746</v>
      </c>
      <c r="BY23">
        <f t="shared" si="95"/>
        <v>1.6187778227438283E-4</v>
      </c>
      <c r="BZ23">
        <f t="shared" si="96"/>
        <v>4.5792597754864585E-6</v>
      </c>
      <c r="CA23">
        <f t="shared" si="97"/>
        <v>-3.9357365577440087</v>
      </c>
      <c r="CB23">
        <f t="shared" si="98"/>
        <v>14.979870109211225</v>
      </c>
      <c r="CC23">
        <f t="shared" si="99"/>
        <v>4.456397324246842E-3</v>
      </c>
      <c r="CD23">
        <f t="shared" si="16"/>
        <v>21.318894899019263</v>
      </c>
      <c r="CE23" s="20">
        <f t="shared" si="17"/>
        <v>127386700072.5643</v>
      </c>
      <c r="CF23" s="33">
        <f t="shared" si="40"/>
        <v>0.15998137458751724</v>
      </c>
      <c r="CG23" s="33">
        <f t="shared" si="18"/>
        <v>31.996274917503449</v>
      </c>
      <c r="CH23">
        <f t="shared" si="100"/>
        <v>1200</v>
      </c>
      <c r="CI23" s="6">
        <f t="shared" si="19"/>
        <v>496.44956343142519</v>
      </c>
      <c r="CJ23" s="20"/>
      <c r="CK23" s="20"/>
      <c r="CL23" s="20"/>
      <c r="CM23" s="20"/>
      <c r="CN23" s="20"/>
      <c r="CO23" s="20"/>
      <c r="CP23" s="20"/>
      <c r="CQ23" s="25">
        <f t="shared" si="20"/>
        <v>0.72520210030785792</v>
      </c>
      <c r="CR23" s="26">
        <v>0.8</v>
      </c>
      <c r="CS23" s="26">
        <f t="shared" si="101"/>
        <v>0.13461563986964614</v>
      </c>
      <c r="CT23" s="26">
        <f t="shared" si="41"/>
        <v>-4.7383539898071633E-2</v>
      </c>
      <c r="CU23" s="26">
        <f t="shared" si="102"/>
        <v>3.5957510623397652E-3</v>
      </c>
      <c r="CV23" s="26">
        <f t="shared" si="103"/>
        <v>-1.6295174672254971E-6</v>
      </c>
      <c r="CW23" s="26">
        <f t="shared" si="42"/>
        <v>1.8735289534471389E-3</v>
      </c>
      <c r="CX23" s="26">
        <f t="shared" si="43"/>
        <v>0.98701947510362342</v>
      </c>
      <c r="CY23" s="26">
        <f t="shared" si="44"/>
        <v>0.95806305024595817</v>
      </c>
      <c r="CZ23" s="26">
        <f t="shared" si="45"/>
        <v>0.15806305024595813</v>
      </c>
      <c r="DA23" s="26">
        <v>0.85</v>
      </c>
      <c r="DB23" s="26">
        <f t="shared" si="46"/>
        <v>0.12669707281849049</v>
      </c>
      <c r="DC23" s="26">
        <f t="shared" si="47"/>
        <v>-4.4596272845243895E-2</v>
      </c>
      <c r="DD23" s="26">
        <f t="shared" si="48"/>
        <v>3.1851635707923183E-3</v>
      </c>
      <c r="DE23" s="26">
        <f t="shared" si="49"/>
        <v>-1.2034119687499822E-6</v>
      </c>
      <c r="DF23" s="26">
        <f t="shared" si="50"/>
        <v>1.6571525466955183E-3</v>
      </c>
      <c r="DG23" s="26">
        <f t="shared" si="104"/>
        <v>0.98849311756843938</v>
      </c>
      <c r="DH23" s="26">
        <f t="shared" si="105"/>
        <v>0.96022817802468674</v>
      </c>
      <c r="DI23" s="26">
        <f t="shared" si="106"/>
        <v>0.11022817802468676</v>
      </c>
      <c r="DJ23" s="26">
        <f t="shared" si="107"/>
        <v>-0.95669744442542848</v>
      </c>
      <c r="DK23" s="26">
        <f t="shared" si="108"/>
        <v>0.9652173852527508</v>
      </c>
      <c r="DL23" s="26">
        <f t="shared" si="51"/>
        <v>0.85</v>
      </c>
      <c r="DM23" s="26">
        <f t="shared" si="52"/>
        <v>0.12669707281849049</v>
      </c>
      <c r="DN23" s="26">
        <f t="shared" si="53"/>
        <v>-4.4596272845243895E-2</v>
      </c>
      <c r="DO23" s="26">
        <f t="shared" si="54"/>
        <v>3.1851635707923183E-3</v>
      </c>
      <c r="DP23" s="26">
        <f t="shared" si="55"/>
        <v>-1.2034119687499822E-6</v>
      </c>
      <c r="DQ23" s="26">
        <f t="shared" si="56"/>
        <v>1.6571525466955181E-3</v>
      </c>
      <c r="DR23" s="26">
        <f t="shared" si="57"/>
        <v>0.98849311756843938</v>
      </c>
      <c r="DS23" s="26">
        <f t="shared" si="58"/>
        <v>0.96022817802468674</v>
      </c>
      <c r="DT23" s="26">
        <f t="shared" si="59"/>
        <v>0.11022817802468676</v>
      </c>
      <c r="DU23" s="26">
        <f t="shared" si="60"/>
        <v>0.9652173852527508</v>
      </c>
      <c r="DV23" s="26">
        <f t="shared" si="61"/>
        <v>0.11157332383473041</v>
      </c>
      <c r="DW23" s="26">
        <f t="shared" si="62"/>
        <v>-3.9272844125710672E-2</v>
      </c>
      <c r="DX23" s="26">
        <f t="shared" si="63"/>
        <v>2.4701272115308565E-3</v>
      </c>
      <c r="DY23" s="26">
        <f t="shared" si="64"/>
        <v>-6.373577581267029E-7</v>
      </c>
      <c r="DZ23" s="26">
        <f t="shared" si="65"/>
        <v>1.2818381111463866E-3</v>
      </c>
      <c r="EA23" s="26">
        <f t="shared" si="66"/>
        <v>0.99106471371881655</v>
      </c>
      <c r="EB23" s="26">
        <f t="shared" si="67"/>
        <v>0.96446830496423552</v>
      </c>
      <c r="EC23" s="26">
        <f t="shared" si="68"/>
        <v>-7.490802885152803E-4</v>
      </c>
      <c r="ED23" s="26">
        <f t="shared" si="69"/>
        <v>-0.9631988963276048</v>
      </c>
      <c r="EE23" s="26">
        <f t="shared" si="70"/>
        <v>0.96443968472654451</v>
      </c>
      <c r="EI23">
        <f t="shared" si="21"/>
        <v>483.70980090534124</v>
      </c>
      <c r="ES23">
        <f t="shared" si="109"/>
        <v>1.2933407715953251</v>
      </c>
      <c r="ET23">
        <f t="shared" si="71"/>
        <v>1.9298524142841958E-2</v>
      </c>
      <c r="EU23">
        <f t="shared" si="110"/>
        <v>1.0286884385706261</v>
      </c>
      <c r="EV23">
        <f t="shared" si="111"/>
        <v>1.4106962856938366E-2</v>
      </c>
      <c r="EX23" s="30">
        <v>591.20000000000005</v>
      </c>
      <c r="EY23" s="30">
        <v>3745.5</v>
      </c>
      <c r="FA23" s="37">
        <v>1603.3</v>
      </c>
      <c r="FB23" s="37">
        <v>3672.7</v>
      </c>
    </row>
    <row r="24" spans="3:158">
      <c r="C24" s="6">
        <f t="shared" si="72"/>
        <v>496.44956343142519</v>
      </c>
      <c r="D24" s="6">
        <f>Sheet4!D24</f>
        <v>538.30069271995285</v>
      </c>
      <c r="E24" s="6">
        <f t="shared" si="22"/>
        <v>529.14152004436562</v>
      </c>
      <c r="F24" s="6">
        <f t="shared" si="23"/>
        <v>9.1591726755872287</v>
      </c>
      <c r="G24">
        <f t="shared" si="0"/>
        <v>517.37512807568896</v>
      </c>
      <c r="I24">
        <f t="shared" si="1"/>
        <v>517.37512807568896</v>
      </c>
      <c r="M24">
        <f t="shared" si="24"/>
        <v>65.009195623340204</v>
      </c>
      <c r="O24">
        <f t="shared" si="25"/>
        <v>1.1103100218886182</v>
      </c>
      <c r="P24">
        <f t="shared" si="26"/>
        <v>3.5788154538152817E-2</v>
      </c>
      <c r="Q24">
        <f t="shared" si="27"/>
        <v>5551.5501094430911</v>
      </c>
      <c r="R24">
        <f t="shared" si="73"/>
        <v>31171.953864522959</v>
      </c>
      <c r="S24">
        <f t="shared" si="28"/>
        <v>33102.397475845486</v>
      </c>
      <c r="T24">
        <f t="shared" si="74"/>
        <v>0.8825703776430468</v>
      </c>
      <c r="U24">
        <f t="shared" si="2"/>
        <v>54.006116207951074</v>
      </c>
      <c r="V24">
        <f t="shared" si="112"/>
        <v>0.78087634041255982</v>
      </c>
      <c r="W24">
        <f t="shared" si="75"/>
        <v>49.34386925119518</v>
      </c>
      <c r="X24">
        <f t="shared" si="29"/>
        <v>54.786992548363635</v>
      </c>
      <c r="Y24">
        <f t="shared" si="3"/>
        <v>1.1103100218886182</v>
      </c>
      <c r="Z24">
        <f t="shared" si="30"/>
        <v>49.34386925119518</v>
      </c>
      <c r="AE24">
        <f t="shared" si="113"/>
        <v>0.77263696046522712</v>
      </c>
      <c r="AF24">
        <f t="shared" si="114"/>
        <v>0.88558126876822052</v>
      </c>
      <c r="AG24">
        <f t="shared" si="31"/>
        <v>1.3451894689752371</v>
      </c>
      <c r="AH24">
        <f t="shared" si="4"/>
        <v>0</v>
      </c>
      <c r="AI24">
        <f t="shared" si="5"/>
        <v>1.3451894689752371</v>
      </c>
      <c r="AJ24">
        <f t="shared" si="76"/>
        <v>1.3451894689752371</v>
      </c>
      <c r="AK24">
        <f t="shared" si="6"/>
        <v>0</v>
      </c>
      <c r="AL24">
        <f t="shared" si="7"/>
        <v>30</v>
      </c>
      <c r="AM24">
        <f t="shared" si="77"/>
        <v>30</v>
      </c>
      <c r="AO24">
        <f t="shared" si="78"/>
        <v>0.77567485468619035</v>
      </c>
      <c r="AQ24">
        <f t="shared" si="32"/>
        <v>0.96216488452345483</v>
      </c>
      <c r="AS24">
        <f t="shared" si="8"/>
        <v>4.1342991183530371</v>
      </c>
      <c r="AT24">
        <f t="shared" si="8"/>
        <v>4.3903315555562834</v>
      </c>
      <c r="AU24">
        <f t="shared" si="79"/>
        <v>8.5246306739093214</v>
      </c>
      <c r="AV24">
        <f t="shared" si="33"/>
        <v>0.48498278418167334</v>
      </c>
      <c r="AW24">
        <f t="shared" si="80"/>
        <v>0.5150172158183266</v>
      </c>
      <c r="AX24">
        <f t="shared" si="9"/>
        <v>-47.283170935410169</v>
      </c>
      <c r="AY24">
        <f t="shared" si="81"/>
        <v>0.13</v>
      </c>
      <c r="AZ24">
        <f t="shared" si="82"/>
        <v>9.0736840776357344</v>
      </c>
      <c r="BA24">
        <f t="shared" si="83"/>
        <v>9.6356070015229704</v>
      </c>
      <c r="BB24">
        <f t="shared" si="10"/>
        <v>51.672613366118426</v>
      </c>
      <c r="BC24">
        <f t="shared" si="84"/>
        <v>6.2266218123764238E-3</v>
      </c>
      <c r="BD24">
        <f t="shared" si="85"/>
        <v>2.0759515174770026E-3</v>
      </c>
      <c r="BE24">
        <f t="shared" si="86"/>
        <v>0.93902234158921105</v>
      </c>
      <c r="BF24">
        <f t="shared" si="87"/>
        <v>2.2107583872430989E-3</v>
      </c>
      <c r="BG24">
        <f t="shared" si="34"/>
        <v>3.5813294409659233E-2</v>
      </c>
      <c r="BH24">
        <f t="shared" si="35"/>
        <v>248.72682743016301</v>
      </c>
      <c r="BI24">
        <f t="shared" si="88"/>
        <v>1.4398645606379076E-4</v>
      </c>
      <c r="BJ24">
        <f t="shared" si="89"/>
        <v>0.18156671764802265</v>
      </c>
      <c r="BK24">
        <f t="shared" si="90"/>
        <v>1.1729474585628856</v>
      </c>
      <c r="BL24">
        <f t="shared" si="91"/>
        <v>0.39344029945607284</v>
      </c>
      <c r="BM24">
        <f t="shared" si="36"/>
        <v>3.015211015073202E-4</v>
      </c>
      <c r="BN24">
        <f t="shared" si="92"/>
        <v>1.0677212868663701</v>
      </c>
      <c r="BO24">
        <f t="shared" si="93"/>
        <v>0.98402445456766074</v>
      </c>
      <c r="BP24">
        <f t="shared" si="94"/>
        <v>1.0850556425810396</v>
      </c>
      <c r="BQ24">
        <f t="shared" si="37"/>
        <v>0.42690461694358578</v>
      </c>
      <c r="BR24">
        <f t="shared" si="38"/>
        <v>0.42690461694358578</v>
      </c>
      <c r="BS24">
        <f t="shared" si="39"/>
        <v>0.42690461694358578</v>
      </c>
      <c r="BT24">
        <f t="shared" si="11"/>
        <v>204.00231514134376</v>
      </c>
      <c r="BU24">
        <f t="shared" si="12"/>
        <v>6.0877129768434788</v>
      </c>
      <c r="BV24">
        <f t="shared" si="13"/>
        <v>1584045.1976066327</v>
      </c>
      <c r="BW24">
        <f t="shared" si="14"/>
        <v>9.8878626287705218E-2</v>
      </c>
      <c r="BX24">
        <f t="shared" si="15"/>
        <v>1057326.4108447405</v>
      </c>
      <c r="BY24">
        <f t="shared" si="95"/>
        <v>1.6187778227438283E-4</v>
      </c>
      <c r="BZ24">
        <f t="shared" si="96"/>
        <v>4.7716579745408871E-6</v>
      </c>
      <c r="CA24">
        <f t="shared" si="97"/>
        <v>-3.93265623325772</v>
      </c>
      <c r="CB24">
        <f t="shared" si="98"/>
        <v>14.972714751910587</v>
      </c>
      <c r="CC24">
        <f t="shared" si="99"/>
        <v>4.4606577052096093E-3</v>
      </c>
      <c r="CD24">
        <f t="shared" si="16"/>
        <v>21.859790003246825</v>
      </c>
      <c r="CE24" s="20">
        <f t="shared" si="17"/>
        <v>124421182535.75267</v>
      </c>
      <c r="CF24" s="33">
        <f t="shared" si="40"/>
        <v>0.16345978306470238</v>
      </c>
      <c r="CG24" s="33">
        <f t="shared" si="18"/>
        <v>32.691956612940473</v>
      </c>
      <c r="CH24">
        <f t="shared" si="100"/>
        <v>1400</v>
      </c>
      <c r="CI24" s="6">
        <f t="shared" si="19"/>
        <v>529.14152004436562</v>
      </c>
      <c r="CJ24" s="20"/>
      <c r="CK24" s="20"/>
      <c r="CL24" s="20"/>
      <c r="CM24" s="20"/>
      <c r="CN24" s="20"/>
      <c r="CO24" s="20"/>
      <c r="CP24" s="20"/>
      <c r="CQ24" s="25">
        <f t="shared" si="20"/>
        <v>0.77567485468619035</v>
      </c>
      <c r="CR24" s="26">
        <v>0.8</v>
      </c>
      <c r="CS24" s="26">
        <f t="shared" si="101"/>
        <v>0.14398464490112409</v>
      </c>
      <c r="CT24" s="26">
        <f t="shared" si="41"/>
        <v>-5.0681348563871173E-2</v>
      </c>
      <c r="CU24" s="26">
        <f t="shared" si="102"/>
        <v>4.1136840897400247E-3</v>
      </c>
      <c r="CV24" s="26">
        <f t="shared" si="103"/>
        <v>-2.2811945170688682E-6</v>
      </c>
      <c r="CW24" s="26">
        <f t="shared" si="42"/>
        <v>2.1473743626828994E-3</v>
      </c>
      <c r="CX24" s="26">
        <f t="shared" si="43"/>
        <v>0.98516369114409841</v>
      </c>
      <c r="CY24" s="26">
        <f t="shared" si="44"/>
        <v>0.95555013197379479</v>
      </c>
      <c r="CZ24" s="26">
        <f t="shared" si="45"/>
        <v>0.15555013197379475</v>
      </c>
      <c r="DA24" s="26">
        <v>0.85</v>
      </c>
      <c r="DB24" s="26">
        <f t="shared" si="46"/>
        <v>0.13551495990694035</v>
      </c>
      <c r="DC24" s="26">
        <f t="shared" si="47"/>
        <v>-4.7700092765996412E-2</v>
      </c>
      <c r="DD24" s="26">
        <f t="shared" si="48"/>
        <v>3.6439554566555254E-3</v>
      </c>
      <c r="DE24" s="26">
        <f t="shared" si="49"/>
        <v>-1.6846807966788265E-6</v>
      </c>
      <c r="DF24" s="26">
        <f t="shared" si="50"/>
        <v>1.8989736240654822E-3</v>
      </c>
      <c r="DG24" s="26">
        <f t="shared" si="104"/>
        <v>0.98684660853739803</v>
      </c>
      <c r="DH24" s="26">
        <f t="shared" si="105"/>
        <v>0.95781954305206674</v>
      </c>
      <c r="DI24" s="26">
        <f t="shared" si="106"/>
        <v>0.10781954305206676</v>
      </c>
      <c r="DJ24" s="26">
        <f t="shared" si="107"/>
        <v>-0.95461177843456102</v>
      </c>
      <c r="DK24" s="26">
        <f t="shared" si="108"/>
        <v>0.96294595927663573</v>
      </c>
      <c r="DL24" s="26">
        <f t="shared" si="51"/>
        <v>0.85</v>
      </c>
      <c r="DM24" s="26">
        <f t="shared" si="52"/>
        <v>0.13551495990694035</v>
      </c>
      <c r="DN24" s="26">
        <f t="shared" si="53"/>
        <v>-4.7700092765996412E-2</v>
      </c>
      <c r="DO24" s="26">
        <f t="shared" si="54"/>
        <v>3.6439554566555254E-3</v>
      </c>
      <c r="DP24" s="26">
        <f t="shared" si="55"/>
        <v>-1.6846807966788265E-6</v>
      </c>
      <c r="DQ24" s="26">
        <f t="shared" si="56"/>
        <v>1.8989736240654822E-3</v>
      </c>
      <c r="DR24" s="26">
        <f t="shared" si="57"/>
        <v>0.98684660853739803</v>
      </c>
      <c r="DS24" s="26">
        <f t="shared" si="58"/>
        <v>0.95781954305206674</v>
      </c>
      <c r="DT24" s="26">
        <f t="shared" si="59"/>
        <v>0.10781954305206676</v>
      </c>
      <c r="DU24" s="26">
        <f t="shared" si="60"/>
        <v>0.96294595927663573</v>
      </c>
      <c r="DV24" s="26">
        <f t="shared" si="61"/>
        <v>0.11962012490028849</v>
      </c>
      <c r="DW24" s="26">
        <f t="shared" si="62"/>
        <v>-4.2105248441516259E-2</v>
      </c>
      <c r="DX24" s="26">
        <f t="shared" si="63"/>
        <v>2.8392725307135771E-3</v>
      </c>
      <c r="DY24" s="26">
        <f t="shared" si="64"/>
        <v>-9.0282313301230465E-7</v>
      </c>
      <c r="DZ24" s="26">
        <f t="shared" si="65"/>
        <v>1.4753596620721652E-3</v>
      </c>
      <c r="EA24" s="26">
        <f t="shared" si="66"/>
        <v>0.98973626487845823</v>
      </c>
      <c r="EB24" s="26">
        <f t="shared" si="67"/>
        <v>0.96219514387362193</v>
      </c>
      <c r="EC24" s="26">
        <f t="shared" si="68"/>
        <v>-7.5081540301380478E-4</v>
      </c>
      <c r="ED24" s="26">
        <f t="shared" si="69"/>
        <v>-0.96125934163932203</v>
      </c>
      <c r="EE24" s="26">
        <f t="shared" si="70"/>
        <v>0.96216488452345483</v>
      </c>
      <c r="EI24">
        <f t="shared" si="21"/>
        <v>517.37512807568896</v>
      </c>
      <c r="ES24">
        <f t="shared" si="109"/>
        <v>1.3866180491856102</v>
      </c>
      <c r="ET24">
        <f t="shared" si="71"/>
        <v>2.0690356700114747E-2</v>
      </c>
      <c r="EU24">
        <f t="shared" si="110"/>
        <v>1.031483186756303</v>
      </c>
      <c r="EV24">
        <f t="shared" si="111"/>
        <v>1.4145288755598822E-2</v>
      </c>
      <c r="EX24" s="30">
        <v>709.5</v>
      </c>
      <c r="EY24" s="30">
        <v>4490.8</v>
      </c>
      <c r="FA24" s="37">
        <v>2141.6</v>
      </c>
      <c r="FB24" s="37">
        <v>4960.8</v>
      </c>
    </row>
    <row r="25" spans="3:158">
      <c r="C25" s="6">
        <f t="shared" si="72"/>
        <v>529.14152004436562</v>
      </c>
      <c r="D25" s="6">
        <f>Sheet4!D25</f>
        <v>574.80091782606064</v>
      </c>
      <c r="E25" s="6">
        <f t="shared" si="22"/>
        <v>562.5393042675646</v>
      </c>
      <c r="F25" s="6">
        <f t="shared" si="23"/>
        <v>12.261613558496038</v>
      </c>
      <c r="G25">
        <f t="shared" si="0"/>
        <v>551.97121893521307</v>
      </c>
      <c r="I25">
        <f t="shared" si="1"/>
        <v>551.97121893521307</v>
      </c>
      <c r="M25">
        <f t="shared" si="24"/>
        <v>70.20085707800159</v>
      </c>
      <c r="O25">
        <f t="shared" si="25"/>
        <v>1.112784583009055</v>
      </c>
      <c r="P25">
        <f t="shared" si="26"/>
        <v>3.3464624326798559E-2</v>
      </c>
      <c r="Q25">
        <f t="shared" si="27"/>
        <v>5563.9229150452747</v>
      </c>
      <c r="R25">
        <f t="shared" si="73"/>
        <v>31241.427167979218</v>
      </c>
      <c r="S25">
        <f t="shared" si="28"/>
        <v>30084.553860825195</v>
      </c>
      <c r="T25">
        <f t="shared" si="74"/>
        <v>0.88197704490537121</v>
      </c>
      <c r="U25">
        <f t="shared" si="2"/>
        <v>54.006116207951074</v>
      </c>
      <c r="V25">
        <f t="shared" si="112"/>
        <v>0.84267056031128496</v>
      </c>
      <c r="W25">
        <f t="shared" si="75"/>
        <v>49.289671699033626</v>
      </c>
      <c r="X25">
        <f t="shared" si="29"/>
        <v>54.848786768262357</v>
      </c>
      <c r="Y25">
        <f t="shared" si="3"/>
        <v>1.112784583009055</v>
      </c>
      <c r="Z25">
        <f t="shared" si="30"/>
        <v>49.289671699033626</v>
      </c>
      <c r="AE25">
        <f t="shared" si="113"/>
        <v>0.76040835121267403</v>
      </c>
      <c r="AF25">
        <f t="shared" si="114"/>
        <v>0.87846826285301349</v>
      </c>
      <c r="AG25">
        <f t="shared" si="31"/>
        <v>1.3180160008719848</v>
      </c>
      <c r="AH25">
        <f t="shared" si="4"/>
        <v>0</v>
      </c>
      <c r="AI25">
        <f t="shared" si="5"/>
        <v>1.3180160008719848</v>
      </c>
      <c r="AJ25">
        <f t="shared" si="76"/>
        <v>1.3180160008719848</v>
      </c>
      <c r="AK25">
        <f t="shared" si="6"/>
        <v>0</v>
      </c>
      <c r="AL25">
        <f t="shared" si="7"/>
        <v>30</v>
      </c>
      <c r="AM25">
        <f t="shared" si="77"/>
        <v>30</v>
      </c>
      <c r="AO25">
        <f t="shared" si="78"/>
        <v>0.82754305687438245</v>
      </c>
      <c r="AQ25">
        <f t="shared" si="32"/>
        <v>0.95985811062523307</v>
      </c>
      <c r="AS25">
        <f t="shared" si="8"/>
        <v>4.1435132798546412</v>
      </c>
      <c r="AT25">
        <f t="shared" si="8"/>
        <v>3.9900785508479224</v>
      </c>
      <c r="AU25">
        <f t="shared" si="79"/>
        <v>8.1335918307025636</v>
      </c>
      <c r="AV25">
        <f t="shared" si="33"/>
        <v>0.50943216307139583</v>
      </c>
      <c r="AW25">
        <f t="shared" si="80"/>
        <v>0.49056783692860417</v>
      </c>
      <c r="AX25">
        <f t="shared" si="9"/>
        <v>-42.948747311960922</v>
      </c>
      <c r="AY25">
        <f t="shared" si="81"/>
        <v>0.13</v>
      </c>
      <c r="AZ25">
        <f t="shared" si="82"/>
        <v>9.0914085698461573</v>
      </c>
      <c r="BA25">
        <f t="shared" si="83"/>
        <v>8.7547527620837542</v>
      </c>
      <c r="BB25">
        <f t="shared" si="10"/>
        <v>51.644227888613543</v>
      </c>
      <c r="BC25">
        <f t="shared" si="84"/>
        <v>6.1025174732012438E-3</v>
      </c>
      <c r="BD25">
        <f t="shared" si="85"/>
        <v>2.072900973861206E-3</v>
      </c>
      <c r="BE25">
        <f t="shared" si="86"/>
        <v>0.9402094621676208</v>
      </c>
      <c r="BF25">
        <f t="shared" si="87"/>
        <v>2.2047225190461321E-3</v>
      </c>
      <c r="BG25">
        <f t="shared" si="34"/>
        <v>3.578528257447381E-2</v>
      </c>
      <c r="BH25">
        <f t="shared" si="35"/>
        <v>235.25765120359569</v>
      </c>
      <c r="BI25">
        <f t="shared" si="88"/>
        <v>1.5211102547098315E-4</v>
      </c>
      <c r="BJ25">
        <f t="shared" si="89"/>
        <v>0.19244811631377298</v>
      </c>
      <c r="BK25">
        <f t="shared" si="90"/>
        <v>1.1835986437082113</v>
      </c>
      <c r="BL25">
        <f t="shared" si="91"/>
        <v>0.40323164066494144</v>
      </c>
      <c r="BM25">
        <f t="shared" si="36"/>
        <v>2.7218907505663836E-4</v>
      </c>
      <c r="BN25">
        <f t="shared" si="92"/>
        <v>1.0697337937558571</v>
      </c>
      <c r="BO25">
        <f t="shared" si="93"/>
        <v>0.98556647804720865</v>
      </c>
      <c r="BP25">
        <f t="shared" si="94"/>
        <v>1.0853999375825127</v>
      </c>
      <c r="BQ25">
        <f t="shared" si="37"/>
        <v>0.43766759760902163</v>
      </c>
      <c r="BR25">
        <f t="shared" si="38"/>
        <v>0.43766759760902163</v>
      </c>
      <c r="BS25">
        <f t="shared" si="39"/>
        <v>0.43766759760902163</v>
      </c>
      <c r="BT25">
        <f t="shared" si="11"/>
        <v>204.23240924462129</v>
      </c>
      <c r="BU25">
        <f t="shared" si="12"/>
        <v>5.9168609405549013</v>
      </c>
      <c r="BV25">
        <f t="shared" si="13"/>
        <v>1584491.8733129986</v>
      </c>
      <c r="BW25">
        <f t="shared" si="14"/>
        <v>0.10308922748787439</v>
      </c>
      <c r="BX25">
        <f t="shared" si="15"/>
        <v>1014426.6882876629</v>
      </c>
      <c r="BY25">
        <f t="shared" si="95"/>
        <v>1.6187778227438283E-4</v>
      </c>
      <c r="BZ25">
        <f t="shared" si="96"/>
        <v>4.9734495930072806E-6</v>
      </c>
      <c r="CA25">
        <f t="shared" si="97"/>
        <v>-3.9294622392706771</v>
      </c>
      <c r="CB25">
        <f t="shared" si="98"/>
        <v>14.965252027727963</v>
      </c>
      <c r="CC25">
        <f t="shared" si="99"/>
        <v>4.4651076079703688E-3</v>
      </c>
      <c r="CD25">
        <f t="shared" si="16"/>
        <v>22.406371178254116</v>
      </c>
      <c r="CE25" s="20">
        <f t="shared" si="17"/>
        <v>121575680571.35776</v>
      </c>
      <c r="CF25" s="33">
        <f t="shared" si="40"/>
        <v>0.16698892111599511</v>
      </c>
      <c r="CG25" s="33">
        <f t="shared" si="18"/>
        <v>33.397784223199025</v>
      </c>
      <c r="CH25">
        <f t="shared" si="100"/>
        <v>1600</v>
      </c>
      <c r="CI25" s="6">
        <f t="shared" si="19"/>
        <v>562.5393042675646</v>
      </c>
      <c r="CJ25" s="20"/>
      <c r="CK25" s="20"/>
      <c r="CL25" s="20"/>
      <c r="CM25" s="20"/>
      <c r="CN25" s="20"/>
      <c r="CO25" s="20"/>
      <c r="CP25" s="20"/>
      <c r="CQ25" s="25">
        <f t="shared" si="20"/>
        <v>0.82754305687438245</v>
      </c>
      <c r="CR25" s="26">
        <v>0.8</v>
      </c>
      <c r="CS25" s="26">
        <f t="shared" si="101"/>
        <v>0.15361267993230723</v>
      </c>
      <c r="CT25" s="26">
        <f t="shared" si="41"/>
        <v>-5.4070333547204946E-2</v>
      </c>
      <c r="CU25" s="26">
        <f t="shared" si="102"/>
        <v>4.6822296367408523E-3</v>
      </c>
      <c r="CV25" s="26">
        <f t="shared" si="103"/>
        <v>-3.1529475807192052E-6</v>
      </c>
      <c r="CW25" s="26">
        <f t="shared" si="42"/>
        <v>2.4491344005428605E-3</v>
      </c>
      <c r="CX25" s="26">
        <f t="shared" si="43"/>
        <v>0.9831305766943117</v>
      </c>
      <c r="CY25" s="26">
        <f t="shared" si="44"/>
        <v>0.95302286795272417</v>
      </c>
      <c r="CZ25" s="26">
        <f t="shared" si="45"/>
        <v>0.15302286795272413</v>
      </c>
      <c r="DA25" s="26">
        <v>0.85</v>
      </c>
      <c r="DB25" s="26">
        <f t="shared" si="46"/>
        <v>0.14457663993628919</v>
      </c>
      <c r="DC25" s="26">
        <f t="shared" si="47"/>
        <v>-5.0889725691487024E-2</v>
      </c>
      <c r="DD25" s="26">
        <f t="shared" si="48"/>
        <v>4.1475805778742516E-3</v>
      </c>
      <c r="DE25" s="26">
        <f t="shared" si="49"/>
        <v>-2.3284775596417281E-6</v>
      </c>
      <c r="DF25" s="26">
        <f t="shared" si="50"/>
        <v>2.1653313230752592E-3</v>
      </c>
      <c r="DG25" s="26">
        <f t="shared" si="104"/>
        <v>0.98504235978997912</v>
      </c>
      <c r="DH25" s="26">
        <f t="shared" si="105"/>
        <v>0.95539312644015617</v>
      </c>
      <c r="DI25" s="26">
        <f t="shared" si="106"/>
        <v>0.10539312644015619</v>
      </c>
      <c r="DJ25" s="26">
        <f t="shared" si="107"/>
        <v>-0.95259483025135994</v>
      </c>
      <c r="DK25" s="26">
        <f t="shared" si="108"/>
        <v>0.96063793660558305</v>
      </c>
      <c r="DL25" s="26">
        <f t="shared" si="51"/>
        <v>0.85</v>
      </c>
      <c r="DM25" s="26">
        <f t="shared" si="52"/>
        <v>0.14457663993628919</v>
      </c>
      <c r="DN25" s="26">
        <f t="shared" si="53"/>
        <v>-5.0889725691487024E-2</v>
      </c>
      <c r="DO25" s="26">
        <f t="shared" si="54"/>
        <v>4.1475805778742516E-3</v>
      </c>
      <c r="DP25" s="26">
        <f t="shared" si="55"/>
        <v>-2.3284775596417281E-6</v>
      </c>
      <c r="DQ25" s="26">
        <f t="shared" si="56"/>
        <v>2.1653313230752592E-3</v>
      </c>
      <c r="DR25" s="26">
        <f t="shared" si="57"/>
        <v>0.98504235978997912</v>
      </c>
      <c r="DS25" s="26">
        <f t="shared" si="58"/>
        <v>0.95539312644015617</v>
      </c>
      <c r="DT25" s="26">
        <f t="shared" si="59"/>
        <v>0.10539312644015619</v>
      </c>
      <c r="DU25" s="26">
        <f t="shared" si="60"/>
        <v>0.96063793660558305</v>
      </c>
      <c r="DV25" s="26">
        <f t="shared" si="61"/>
        <v>0.12792555786426515</v>
      </c>
      <c r="DW25" s="26">
        <f t="shared" si="62"/>
        <v>-4.5028688946649457E-2</v>
      </c>
      <c r="DX25" s="26">
        <f t="shared" si="63"/>
        <v>3.247231242266104E-3</v>
      </c>
      <c r="DY25" s="26">
        <f t="shared" si="64"/>
        <v>-1.262897252638341E-6</v>
      </c>
      <c r="DZ25" s="26">
        <f t="shared" si="65"/>
        <v>1.6898212994325855E-3</v>
      </c>
      <c r="EA25" s="26">
        <f t="shared" si="66"/>
        <v>0.98827020897186024</v>
      </c>
      <c r="EB25" s="26">
        <f t="shared" si="67"/>
        <v>0.95988980524158463</v>
      </c>
      <c r="EC25" s="26">
        <f t="shared" si="68"/>
        <v>-7.4813136399842772E-4</v>
      </c>
      <c r="ED25" s="26">
        <f t="shared" si="69"/>
        <v>-0.95935680889043673</v>
      </c>
      <c r="EE25" s="26">
        <f t="shared" si="70"/>
        <v>0.95985811062523307</v>
      </c>
      <c r="EI25">
        <f t="shared" si="21"/>
        <v>551.97121893521307</v>
      </c>
      <c r="ES25">
        <f t="shared" si="109"/>
        <v>1.4828933478759516</v>
      </c>
      <c r="ET25">
        <f t="shared" si="71"/>
        <v>2.212692408973093E-2</v>
      </c>
      <c r="EU25">
        <f t="shared" si="110"/>
        <v>1.0344388266585187</v>
      </c>
      <c r="EV25">
        <f t="shared" si="111"/>
        <v>1.4185821049688739E-2</v>
      </c>
      <c r="EX25" s="30">
        <v>852.3</v>
      </c>
      <c r="EY25" s="30">
        <v>5140.8</v>
      </c>
      <c r="FA25" s="37">
        <v>2584.1999999999998</v>
      </c>
      <c r="FB25" s="37">
        <v>5999</v>
      </c>
    </row>
    <row r="26" spans="3:158">
      <c r="C26" s="6">
        <f t="shared" si="72"/>
        <v>562.5393042675646</v>
      </c>
      <c r="D26" s="6">
        <f>Sheet4!D26</f>
        <v>612.48603577763834</v>
      </c>
      <c r="E26" s="6">
        <f t="shared" si="22"/>
        <v>596.65535089387197</v>
      </c>
      <c r="F26" s="6">
        <f t="shared" si="23"/>
        <v>15.830684883766367</v>
      </c>
      <c r="G26">
        <f t="shared" si="0"/>
        <v>587.51267002260147</v>
      </c>
      <c r="I26">
        <f t="shared" si="1"/>
        <v>587.51267002260147</v>
      </c>
      <c r="M26">
        <f t="shared" si="24"/>
        <v>75.598132691325716</v>
      </c>
      <c r="O26">
        <f t="shared" si="25"/>
        <v>1.1153571483632583</v>
      </c>
      <c r="P26">
        <f t="shared" si="26"/>
        <v>3.1363660127553504E-2</v>
      </c>
      <c r="Q26">
        <f t="shared" si="27"/>
        <v>5576.7857418162912</v>
      </c>
      <c r="R26">
        <f t="shared" si="73"/>
        <v>31313.651940298478</v>
      </c>
      <c r="S26">
        <f t="shared" si="28"/>
        <v>27349.404459399724</v>
      </c>
      <c r="T26">
        <f t="shared" si="74"/>
        <v>0.88136021340670567</v>
      </c>
      <c r="U26">
        <f t="shared" si="2"/>
        <v>54.006116207951074</v>
      </c>
      <c r="V26">
        <f t="shared" si="112"/>
        <v>0.90682322638648361</v>
      </c>
      <c r="W26">
        <f t="shared" si="75"/>
        <v>49.233502932150557</v>
      </c>
      <c r="X26">
        <f t="shared" si="29"/>
        <v>54.912939434337559</v>
      </c>
      <c r="Y26">
        <f t="shared" si="3"/>
        <v>1.1153571483632583</v>
      </c>
      <c r="Z26">
        <f t="shared" si="30"/>
        <v>49.233502932150557</v>
      </c>
      <c r="AE26">
        <f t="shared" si="113"/>
        <v>0.74828050440363414</v>
      </c>
      <c r="AF26">
        <f t="shared" si="114"/>
        <v>0.87130759658730772</v>
      </c>
      <c r="AG26">
        <f t="shared" si="31"/>
        <v>1.2911928156755959</v>
      </c>
      <c r="AH26">
        <f t="shared" si="4"/>
        <v>0</v>
      </c>
      <c r="AI26">
        <f t="shared" si="5"/>
        <v>1.2911928156755959</v>
      </c>
      <c r="AJ26">
        <f t="shared" si="76"/>
        <v>1.2911928156755959</v>
      </c>
      <c r="AK26">
        <f t="shared" si="6"/>
        <v>0</v>
      </c>
      <c r="AL26">
        <f t="shared" si="7"/>
        <v>30</v>
      </c>
      <c r="AM26">
        <f t="shared" si="77"/>
        <v>30</v>
      </c>
      <c r="AO26">
        <f t="shared" si="78"/>
        <v>0.88082859073853292</v>
      </c>
      <c r="AQ26">
        <f t="shared" si="32"/>
        <v>0.95752170563398287</v>
      </c>
      <c r="AS26">
        <f t="shared" si="8"/>
        <v>4.1530923653948202</v>
      </c>
      <c r="AT26">
        <f t="shared" si="8"/>
        <v>3.6273189430279325</v>
      </c>
      <c r="AU26">
        <f t="shared" si="79"/>
        <v>7.7804113084227531</v>
      </c>
      <c r="AV26">
        <f t="shared" si="33"/>
        <v>0.53378827940610973</v>
      </c>
      <c r="AW26">
        <f t="shared" si="80"/>
        <v>0.46621172059389027</v>
      </c>
      <c r="AX26">
        <f t="shared" si="9"/>
        <v>-39.208856005326012</v>
      </c>
      <c r="AY26">
        <f t="shared" si="81"/>
        <v>0.13</v>
      </c>
      <c r="AZ26">
        <f t="shared" si="82"/>
        <v>9.1098291730816996</v>
      </c>
      <c r="BA26">
        <f t="shared" si="83"/>
        <v>7.9565425037510158</v>
      </c>
      <c r="BB26">
        <f t="shared" si="10"/>
        <v>51.614793532708063</v>
      </c>
      <c r="BC26">
        <f t="shared" si="84"/>
        <v>5.9800284073965116E-3</v>
      </c>
      <c r="BD26">
        <f t="shared" si="85"/>
        <v>2.0698728347058426E-3</v>
      </c>
      <c r="BE26">
        <f t="shared" si="86"/>
        <v>0.94138230821757352</v>
      </c>
      <c r="BF26">
        <f t="shared" si="87"/>
        <v>2.1987590128233541E-3</v>
      </c>
      <c r="BG26">
        <f t="shared" si="34"/>
        <v>3.5760798147243644E-2</v>
      </c>
      <c r="BH26">
        <f t="shared" si="35"/>
        <v>222.54736191240656</v>
      </c>
      <c r="BI26">
        <f t="shared" si="88"/>
        <v>1.6068848374540113E-4</v>
      </c>
      <c r="BJ26">
        <f t="shared" si="89"/>
        <v>0.20404058549323686</v>
      </c>
      <c r="BK26">
        <f t="shared" si="90"/>
        <v>1.1949470156317743</v>
      </c>
      <c r="BL26">
        <f t="shared" si="91"/>
        <v>0.41322249543249823</v>
      </c>
      <c r="BM26">
        <f t="shared" si="36"/>
        <v>2.457733815567136E-4</v>
      </c>
      <c r="BN26">
        <f t="shared" si="92"/>
        <v>1.0715496294412861</v>
      </c>
      <c r="BO26">
        <f t="shared" si="93"/>
        <v>0.9869574112162528</v>
      </c>
      <c r="BP26">
        <f t="shared" si="94"/>
        <v>1.0857100998114884</v>
      </c>
      <c r="BQ26">
        <f t="shared" si="37"/>
        <v>0.44863983676036995</v>
      </c>
      <c r="BR26">
        <f t="shared" si="38"/>
        <v>0.44863983676036995</v>
      </c>
      <c r="BS26">
        <f t="shared" si="39"/>
        <v>0.44863983676036995</v>
      </c>
      <c r="BT26">
        <f t="shared" si="11"/>
        <v>204.47128514915798</v>
      </c>
      <c r="BU26">
        <f t="shared" si="12"/>
        <v>5.7392702708558421</v>
      </c>
      <c r="BV26">
        <f t="shared" si="13"/>
        <v>1584953.9541780371</v>
      </c>
      <c r="BW26">
        <f t="shared" si="14"/>
        <v>0.10752836490100269</v>
      </c>
      <c r="BX26">
        <f t="shared" si="15"/>
        <v>972831.31824852107</v>
      </c>
      <c r="BY26">
        <f t="shared" si="95"/>
        <v>1.6187778227438283E-4</v>
      </c>
      <c r="BZ26">
        <f t="shared" si="96"/>
        <v>5.186099486479675E-6</v>
      </c>
      <c r="CA26">
        <f t="shared" si="97"/>
        <v>-3.9261356995019514</v>
      </c>
      <c r="CB26">
        <f t="shared" si="98"/>
        <v>14.957433632010092</v>
      </c>
      <c r="CC26">
        <f t="shared" si="99"/>
        <v>4.4697767381103757E-3</v>
      </c>
      <c r="CD26">
        <f t="shared" si="16"/>
        <v>22.960491957524333</v>
      </c>
      <c r="CE26" s="20">
        <f t="shared" si="17"/>
        <v>118834957402.59883</v>
      </c>
      <c r="CF26" s="33">
        <f t="shared" si="40"/>
        <v>0.17058023313153672</v>
      </c>
      <c r="CG26" s="33">
        <f t="shared" si="18"/>
        <v>34.116046626307345</v>
      </c>
      <c r="CH26">
        <f t="shared" si="100"/>
        <v>1800</v>
      </c>
      <c r="CI26" s="6">
        <f t="shared" si="19"/>
        <v>596.65535089387197</v>
      </c>
      <c r="CJ26" s="20"/>
      <c r="CK26" s="20"/>
      <c r="CL26" s="20"/>
      <c r="CM26" s="20"/>
      <c r="CN26" s="20"/>
      <c r="CO26" s="20"/>
      <c r="CP26" s="20"/>
      <c r="CQ26" s="25">
        <f t="shared" si="20"/>
        <v>0.88082859073853292</v>
      </c>
      <c r="CR26" s="26">
        <v>0.8</v>
      </c>
      <c r="CS26" s="26">
        <f t="shared" si="101"/>
        <v>0.16350380715584015</v>
      </c>
      <c r="CT26" s="26">
        <f t="shared" si="41"/>
        <v>-5.7551924704718392E-2</v>
      </c>
      <c r="CU26" s="26">
        <f t="shared" si="102"/>
        <v>5.3046204698325222E-3</v>
      </c>
      <c r="CV26" s="26">
        <f t="shared" si="103"/>
        <v>-4.307455194337129E-6</v>
      </c>
      <c r="CW26" s="26">
        <f t="shared" si="42"/>
        <v>2.7808584785113189E-3</v>
      </c>
      <c r="CX26" s="26">
        <f t="shared" si="43"/>
        <v>0.98090972228728768</v>
      </c>
      <c r="CY26" s="26">
        <f t="shared" si="44"/>
        <v>0.95048477433818523</v>
      </c>
      <c r="CZ26" s="26">
        <f t="shared" si="45"/>
        <v>0.15048477433818519</v>
      </c>
      <c r="DA26" s="26">
        <v>0.85</v>
      </c>
      <c r="DB26" s="26">
        <f t="shared" si="46"/>
        <v>0.15388593614667312</v>
      </c>
      <c r="DC26" s="26">
        <f t="shared" si="47"/>
        <v>-5.4166517369146738E-2</v>
      </c>
      <c r="DD26" s="26">
        <f t="shared" si="48"/>
        <v>4.698902561512547E-3</v>
      </c>
      <c r="DE26" s="26">
        <f t="shared" si="49"/>
        <v>-3.1810908689095129E-6</v>
      </c>
      <c r="DF26" s="26">
        <f t="shared" si="50"/>
        <v>2.4580019217497607E-3</v>
      </c>
      <c r="DG26" s="26">
        <f t="shared" si="104"/>
        <v>0.98307101781382389</v>
      </c>
      <c r="DH26" s="26">
        <f t="shared" si="105"/>
        <v>0.95295195673423749</v>
      </c>
      <c r="DI26" s="26">
        <f t="shared" si="106"/>
        <v>0.10295195673423752</v>
      </c>
      <c r="DJ26" s="26">
        <f t="shared" si="107"/>
        <v>-0.95065635207895471</v>
      </c>
      <c r="DK26" s="26">
        <f t="shared" si="108"/>
        <v>0.95829565963462582</v>
      </c>
      <c r="DL26" s="26">
        <f t="shared" si="51"/>
        <v>0.85</v>
      </c>
      <c r="DM26" s="26">
        <f t="shared" si="52"/>
        <v>0.15388593614667312</v>
      </c>
      <c r="DN26" s="26">
        <f t="shared" si="53"/>
        <v>-5.4166517369146738E-2</v>
      </c>
      <c r="DO26" s="26">
        <f t="shared" si="54"/>
        <v>4.698902561512547E-3</v>
      </c>
      <c r="DP26" s="26">
        <f t="shared" si="55"/>
        <v>-3.1810908689095129E-6</v>
      </c>
      <c r="DQ26" s="26">
        <f t="shared" si="56"/>
        <v>2.4580019217497612E-3</v>
      </c>
      <c r="DR26" s="26">
        <f t="shared" si="57"/>
        <v>0.98307101781382389</v>
      </c>
      <c r="DS26" s="26">
        <f t="shared" si="58"/>
        <v>0.95295195673423749</v>
      </c>
      <c r="DT26" s="26">
        <f t="shared" si="59"/>
        <v>0.10295195673423752</v>
      </c>
      <c r="DU26" s="26">
        <f t="shared" si="60"/>
        <v>0.95829565963462582</v>
      </c>
      <c r="DV26" s="26">
        <f t="shared" si="61"/>
        <v>0.13649550053742712</v>
      </c>
      <c r="DW26" s="26">
        <f t="shared" si="62"/>
        <v>-4.8045234579617332E-2</v>
      </c>
      <c r="DX26" s="26">
        <f t="shared" si="63"/>
        <v>3.696879105288754E-3</v>
      </c>
      <c r="DY26" s="26">
        <f t="shared" si="64"/>
        <v>-1.7465181290028945E-6</v>
      </c>
      <c r="DZ26" s="26">
        <f t="shared" si="65"/>
        <v>1.9269193533260601E-3</v>
      </c>
      <c r="EA26" s="26">
        <f t="shared" si="66"/>
        <v>0.98665685304292838</v>
      </c>
      <c r="EB26" s="26">
        <f t="shared" si="67"/>
        <v>0.95755459922902064</v>
      </c>
      <c r="EC26" s="26">
        <f t="shared" si="68"/>
        <v>-7.4106040560517616E-4</v>
      </c>
      <c r="ED26" s="26">
        <f t="shared" si="69"/>
        <v>-0.95749928934999051</v>
      </c>
      <c r="EE26" s="26">
        <f t="shared" si="70"/>
        <v>0.95752170563398287</v>
      </c>
      <c r="EI26">
        <f t="shared" si="21"/>
        <v>587.51267002260147</v>
      </c>
      <c r="ES26">
        <f t="shared" si="109"/>
        <v>1.5822348023427302</v>
      </c>
      <c r="ET26">
        <f t="shared" si="71"/>
        <v>2.3609242980093738E-2</v>
      </c>
      <c r="EU26">
        <f t="shared" si="110"/>
        <v>1.0375618456429685</v>
      </c>
      <c r="EV26">
        <f t="shared" si="111"/>
        <v>1.4228648703974776E-2</v>
      </c>
      <c r="EX26" s="30">
        <v>982.9</v>
      </c>
      <c r="EY26" s="30">
        <v>5809.9</v>
      </c>
      <c r="FA26" s="37">
        <v>2966.7</v>
      </c>
      <c r="FB26" s="37">
        <v>6979.3</v>
      </c>
    </row>
    <row r="27" spans="3:158">
      <c r="C27" s="6">
        <f t="shared" si="72"/>
        <v>596.65535089387197</v>
      </c>
      <c r="D27" s="6">
        <f>Sheet4!D27</f>
        <v>651.37784551516756</v>
      </c>
      <c r="E27" s="6">
        <f t="shared" si="22"/>
        <v>631.50455778431001</v>
      </c>
      <c r="F27" s="6">
        <f t="shared" si="23"/>
        <v>19.873287730857555</v>
      </c>
      <c r="G27">
        <f t="shared" si="0"/>
        <v>624.01659820451982</v>
      </c>
      <c r="I27">
        <f t="shared" si="1"/>
        <v>624.01659820451982</v>
      </c>
      <c r="M27">
        <f t="shared" si="24"/>
        <v>81.205496934020729</v>
      </c>
      <c r="O27">
        <f t="shared" si="25"/>
        <v>1.1180298506695006</v>
      </c>
      <c r="P27">
        <f t="shared" si="26"/>
        <v>2.945604744632312E-2</v>
      </c>
      <c r="Q27">
        <f t="shared" si="27"/>
        <v>5590.149253347503</v>
      </c>
      <c r="R27">
        <f t="shared" si="73"/>
        <v>31388.688057546231</v>
      </c>
      <c r="S27">
        <f t="shared" si="28"/>
        <v>24860.094454950089</v>
      </c>
      <c r="T27">
        <f t="shared" si="74"/>
        <v>0.88071937177896908</v>
      </c>
      <c r="U27">
        <f t="shared" si="2"/>
        <v>54.006116207951074</v>
      </c>
      <c r="V27">
        <f t="shared" si="112"/>
        <v>0.97337705027077182</v>
      </c>
      <c r="W27">
        <f t="shared" si="75"/>
        <v>49.175335725874341</v>
      </c>
      <c r="X27">
        <f t="shared" si="29"/>
        <v>54.979493258221844</v>
      </c>
      <c r="Y27">
        <f t="shared" si="3"/>
        <v>1.1180298506695006</v>
      </c>
      <c r="Z27">
        <f t="shared" si="30"/>
        <v>49.175335725874341</v>
      </c>
      <c r="AE27">
        <f t="shared" si="113"/>
        <v>0.73626460166523933</v>
      </c>
      <c r="AF27">
        <f t="shared" si="114"/>
        <v>0.86410699983043127</v>
      </c>
      <c r="AG27">
        <f t="shared" si="31"/>
        <v>1.2647439171478594</v>
      </c>
      <c r="AH27">
        <f t="shared" si="4"/>
        <v>0</v>
      </c>
      <c r="AI27">
        <f t="shared" si="5"/>
        <v>1.2647439171478594</v>
      </c>
      <c r="AJ27">
        <f t="shared" si="76"/>
        <v>1.2647439171478594</v>
      </c>
      <c r="AK27">
        <f t="shared" si="6"/>
        <v>0</v>
      </c>
      <c r="AL27">
        <f t="shared" si="7"/>
        <v>30</v>
      </c>
      <c r="AM27">
        <f t="shared" si="77"/>
        <v>30</v>
      </c>
      <c r="AO27">
        <f t="shared" si="78"/>
        <v>0.93555711874740599</v>
      </c>
      <c r="AQ27">
        <f t="shared" si="32"/>
        <v>0.95515810247378341</v>
      </c>
      <c r="AS27">
        <f t="shared" si="8"/>
        <v>4.1630443162648323</v>
      </c>
      <c r="AT27">
        <f t="shared" si="8"/>
        <v>3.2971647216585618</v>
      </c>
      <c r="AU27">
        <f t="shared" si="79"/>
        <v>7.4602090379233941</v>
      </c>
      <c r="AV27">
        <f t="shared" si="33"/>
        <v>0.55803319921765182</v>
      </c>
      <c r="AW27">
        <f t="shared" si="80"/>
        <v>0.44196680078234818</v>
      </c>
      <c r="AX27">
        <f t="shared" si="9"/>
        <v>-35.961649949082549</v>
      </c>
      <c r="AY27">
        <f t="shared" si="81"/>
        <v>0.13</v>
      </c>
      <c r="AZ27">
        <f t="shared" si="82"/>
        <v>9.1289604692520818</v>
      </c>
      <c r="BA27">
        <f t="shared" si="83"/>
        <v>7.2302104224630508</v>
      </c>
      <c r="BB27">
        <f t="shared" si="10"/>
        <v>51.584294223747563</v>
      </c>
      <c r="BC27">
        <f t="shared" si="84"/>
        <v>5.8592644024151154E-3</v>
      </c>
      <c r="BD27">
        <f t="shared" si="85"/>
        <v>2.0668704630515213E-3</v>
      </c>
      <c r="BE27">
        <f t="shared" si="86"/>
        <v>0.94253977772904329</v>
      </c>
      <c r="BF27">
        <f t="shared" si="87"/>
        <v>2.1928734594432097E-3</v>
      </c>
      <c r="BG27">
        <f t="shared" si="34"/>
        <v>3.5739974242580526E-2</v>
      </c>
      <c r="BH27">
        <f t="shared" si="35"/>
        <v>210.50432104120148</v>
      </c>
      <c r="BI27">
        <f t="shared" si="88"/>
        <v>1.6978261570025079E-4</v>
      </c>
      <c r="BJ27">
        <f t="shared" si="89"/>
        <v>0.21644857587496749</v>
      </c>
      <c r="BK27">
        <f t="shared" si="90"/>
        <v>1.2070950263619269</v>
      </c>
      <c r="BL27">
        <f t="shared" si="91"/>
        <v>0.42345438659471329</v>
      </c>
      <c r="BM27">
        <f t="shared" si="36"/>
        <v>2.218931413883104E-4</v>
      </c>
      <c r="BN27">
        <f t="shared" si="92"/>
        <v>1.0731939683353284</v>
      </c>
      <c r="BO27">
        <f t="shared" si="93"/>
        <v>0.98821665434695249</v>
      </c>
      <c r="BP27">
        <f t="shared" si="94"/>
        <v>1.0859905706047142</v>
      </c>
      <c r="BQ27">
        <f t="shared" si="37"/>
        <v>0.45986747092306191</v>
      </c>
      <c r="BR27">
        <f t="shared" si="38"/>
        <v>0.45986747092306191</v>
      </c>
      <c r="BS27">
        <f t="shared" si="39"/>
        <v>0.45986747092306191</v>
      </c>
      <c r="BT27">
        <f t="shared" si="11"/>
        <v>204.71910189401612</v>
      </c>
      <c r="BU27">
        <f t="shared" si="12"/>
        <v>5.5547911098451541</v>
      </c>
      <c r="BV27">
        <f t="shared" si="13"/>
        <v>1585431.5094262334</v>
      </c>
      <c r="BW27">
        <f t="shared" si="14"/>
        <v>0.11223171533777507</v>
      </c>
      <c r="BX27">
        <f t="shared" si="15"/>
        <v>932343.22675376665</v>
      </c>
      <c r="BY27">
        <f t="shared" si="95"/>
        <v>1.6187778227438283E-4</v>
      </c>
      <c r="BZ27">
        <f t="shared" si="96"/>
        <v>5.411311902341353E-6</v>
      </c>
      <c r="CA27">
        <f t="shared" si="97"/>
        <v>-3.9226551406195576</v>
      </c>
      <c r="CB27">
        <f t="shared" si="98"/>
        <v>14.949203998172823</v>
      </c>
      <c r="CC27">
        <f t="shared" si="99"/>
        <v>4.474699374925172E-3</v>
      </c>
      <c r="CD27">
        <f t="shared" si="16"/>
        <v>23.524107996578007</v>
      </c>
      <c r="CE27" s="20">
        <f t="shared" si="17"/>
        <v>116185503101.1548</v>
      </c>
      <c r="CF27" s="33">
        <f t="shared" si="40"/>
        <v>0.17424603445219006</v>
      </c>
      <c r="CG27" s="33">
        <f t="shared" si="18"/>
        <v>34.849206890438012</v>
      </c>
      <c r="CH27">
        <f t="shared" si="100"/>
        <v>2000</v>
      </c>
      <c r="CI27" s="6">
        <f t="shared" si="19"/>
        <v>631.50455778431001</v>
      </c>
      <c r="CJ27" s="20"/>
      <c r="CK27" s="20"/>
      <c r="CL27" s="20"/>
      <c r="CM27" s="20"/>
      <c r="CN27" s="20"/>
      <c r="CO27" s="20"/>
      <c r="CP27" s="20"/>
      <c r="CQ27" s="25">
        <f t="shared" si="20"/>
        <v>0.93555711874740599</v>
      </c>
      <c r="CR27" s="26">
        <v>0.8</v>
      </c>
      <c r="CS27" s="26">
        <f t="shared" si="101"/>
        <v>0.17366279016748723</v>
      </c>
      <c r="CT27" s="26">
        <f t="shared" si="41"/>
        <v>-6.1127798780883244E-2</v>
      </c>
      <c r="CU27" s="26">
        <f t="shared" si="102"/>
        <v>5.9842830421312368E-3</v>
      </c>
      <c r="CV27" s="26">
        <f t="shared" si="103"/>
        <v>-5.8225776983692269E-6</v>
      </c>
      <c r="CW27" s="26">
        <f t="shared" si="42"/>
        <v>3.1447612862733373E-3</v>
      </c>
      <c r="CX27" s="26">
        <f t="shared" si="43"/>
        <v>0.97849023736379814</v>
      </c>
      <c r="CY27" s="26">
        <f t="shared" si="44"/>
        <v>0.94793942505640438</v>
      </c>
      <c r="CZ27" s="26">
        <f t="shared" si="45"/>
        <v>0.14793942505640434</v>
      </c>
      <c r="DA27" s="26">
        <v>0.85</v>
      </c>
      <c r="DB27" s="26">
        <f t="shared" si="46"/>
        <v>0.16344733192234093</v>
      </c>
      <c r="DC27" s="26">
        <f t="shared" si="47"/>
        <v>-5.7532045911419527E-2</v>
      </c>
      <c r="DD27" s="26">
        <f t="shared" si="48"/>
        <v>5.3009566047944523E-3</v>
      </c>
      <c r="DE27" s="26">
        <f t="shared" si="49"/>
        <v>-4.3000212223098603E-6</v>
      </c>
      <c r="DF27" s="26">
        <f t="shared" si="50"/>
        <v>2.7789014621910899E-3</v>
      </c>
      <c r="DG27" s="26">
        <f t="shared" si="104"/>
        <v>0.9809227812320428</v>
      </c>
      <c r="DH27" s="26">
        <f t="shared" si="105"/>
        <v>0.95049909846565961</v>
      </c>
      <c r="DI27" s="26">
        <f t="shared" si="106"/>
        <v>0.10049909846565963</v>
      </c>
      <c r="DJ27" s="26">
        <f t="shared" si="107"/>
        <v>-0.94880653181489538</v>
      </c>
      <c r="DK27" s="26">
        <f t="shared" si="108"/>
        <v>0.95592159212207672</v>
      </c>
      <c r="DL27" s="26">
        <f t="shared" si="51"/>
        <v>0.85</v>
      </c>
      <c r="DM27" s="26">
        <f t="shared" si="52"/>
        <v>0.16344733192234093</v>
      </c>
      <c r="DN27" s="26">
        <f t="shared" si="53"/>
        <v>-5.7532045911419527E-2</v>
      </c>
      <c r="DO27" s="26">
        <f t="shared" si="54"/>
        <v>5.3009566047944523E-3</v>
      </c>
      <c r="DP27" s="26">
        <f t="shared" si="55"/>
        <v>-4.3000212223098603E-6</v>
      </c>
      <c r="DQ27" s="26">
        <f t="shared" si="56"/>
        <v>2.7789014621910899E-3</v>
      </c>
      <c r="DR27" s="26">
        <f t="shared" si="57"/>
        <v>0.9809227812320428</v>
      </c>
      <c r="DS27" s="26">
        <f t="shared" si="58"/>
        <v>0.95049909846565961</v>
      </c>
      <c r="DT27" s="26">
        <f t="shared" si="59"/>
        <v>0.10049909846565963</v>
      </c>
      <c r="DU27" s="26">
        <f t="shared" si="60"/>
        <v>0.95592159212207672</v>
      </c>
      <c r="DV27" s="26">
        <f t="shared" si="61"/>
        <v>0.14533643060156715</v>
      </c>
      <c r="DW27" s="26">
        <f t="shared" si="62"/>
        <v>-5.115716542833515E-2</v>
      </c>
      <c r="DX27" s="26">
        <f t="shared" si="63"/>
        <v>4.1912885167343815E-3</v>
      </c>
      <c r="DY27" s="26">
        <f t="shared" si="64"/>
        <v>-2.3903080291642854E-6</v>
      </c>
      <c r="DZ27" s="26">
        <f t="shared" si="65"/>
        <v>2.1884923240528226E-3</v>
      </c>
      <c r="EA27" s="26">
        <f t="shared" si="66"/>
        <v>0.98488593073033714</v>
      </c>
      <c r="EB27" s="26">
        <f t="shared" si="67"/>
        <v>0.95519192869589931</v>
      </c>
      <c r="EC27" s="26">
        <f t="shared" si="68"/>
        <v>-7.296634261774182E-4</v>
      </c>
      <c r="ED27" s="26">
        <f t="shared" si="69"/>
        <v>-0.95569524460290289</v>
      </c>
      <c r="EE27" s="26">
        <f t="shared" si="70"/>
        <v>0.95515810247378341</v>
      </c>
      <c r="EI27">
        <f t="shared" si="21"/>
        <v>624.01659820451982</v>
      </c>
      <c r="ES27">
        <f t="shared" si="109"/>
        <v>1.6847175008747959</v>
      </c>
      <c r="ET27">
        <f t="shared" si="71"/>
        <v>2.5138433797611312E-2</v>
      </c>
      <c r="EU27">
        <f t="shared" si="110"/>
        <v>1.0408592425506806</v>
      </c>
      <c r="EV27">
        <f t="shared" si="111"/>
        <v>1.4273867697362427E-2</v>
      </c>
      <c r="EX27" s="30">
        <v>1126.0999999999999</v>
      </c>
      <c r="EY27" s="30">
        <v>6364.5</v>
      </c>
      <c r="FA27" s="37">
        <v>3385.2</v>
      </c>
      <c r="FB27" s="37">
        <v>8017.3</v>
      </c>
    </row>
    <row r="28" spans="3:158">
      <c r="C28" s="6">
        <f t="shared" si="72"/>
        <v>631.50455778431001</v>
      </c>
      <c r="D28" s="6">
        <f>Sheet4!D28</f>
        <v>691.50103134184678</v>
      </c>
      <c r="E28" s="6">
        <f t="shared" si="22"/>
        <v>667.10451713095665</v>
      </c>
      <c r="F28" s="6">
        <f t="shared" si="23"/>
        <v>24.396514210890132</v>
      </c>
      <c r="G28">
        <f t="shared" si="0"/>
        <v>661.5027945630784</v>
      </c>
      <c r="I28">
        <f t="shared" si="1"/>
        <v>661.5027945630784</v>
      </c>
      <c r="M28">
        <f t="shared" si="24"/>
        <v>87.027942521611678</v>
      </c>
      <c r="O28">
        <f t="shared" si="25"/>
        <v>1.1208050696630225</v>
      </c>
      <c r="P28">
        <f t="shared" si="26"/>
        <v>2.7717347549514066E-2</v>
      </c>
      <c r="Q28">
        <f t="shared" si="27"/>
        <v>5604.0253483151128</v>
      </c>
      <c r="R28">
        <f t="shared" si="73"/>
        <v>31466.602330789359</v>
      </c>
      <c r="S28">
        <f t="shared" si="28"/>
        <v>22585.76578993936</v>
      </c>
      <c r="T28">
        <f t="shared" si="74"/>
        <v>0.88005394942610149</v>
      </c>
      <c r="U28">
        <f t="shared" si="2"/>
        <v>54.006116207951074</v>
      </c>
      <c r="V28">
        <f t="shared" si="112"/>
        <v>1.0423801624066464</v>
      </c>
      <c r="W28">
        <f t="shared" si="75"/>
        <v>49.11513862701247</v>
      </c>
      <c r="X28">
        <f t="shared" si="29"/>
        <v>55.048496370357718</v>
      </c>
      <c r="Y28">
        <f t="shared" si="3"/>
        <v>1.1208050696630225</v>
      </c>
      <c r="Z28">
        <f t="shared" si="30"/>
        <v>49.11513862701247</v>
      </c>
      <c r="AE28">
        <f t="shared" si="113"/>
        <v>0.72436979022611636</v>
      </c>
      <c r="AF28">
        <f t="shared" si="114"/>
        <v>0.85687338364625321</v>
      </c>
      <c r="AG28">
        <f t="shared" si="31"/>
        <v>1.238688305678799</v>
      </c>
      <c r="AH28">
        <f t="shared" si="4"/>
        <v>0</v>
      </c>
      <c r="AI28">
        <f t="shared" si="5"/>
        <v>1.238688305678799</v>
      </c>
      <c r="AJ28">
        <f t="shared" si="76"/>
        <v>1.238688305678799</v>
      </c>
      <c r="AK28">
        <f t="shared" si="6"/>
        <v>0</v>
      </c>
      <c r="AL28">
        <f t="shared" si="7"/>
        <v>30</v>
      </c>
      <c r="AM28">
        <f t="shared" si="77"/>
        <v>30</v>
      </c>
      <c r="AO28">
        <f t="shared" si="78"/>
        <v>0.99175831268827341</v>
      </c>
      <c r="AQ28">
        <f t="shared" si="32"/>
        <v>0.95276984316564384</v>
      </c>
      <c r="AS28">
        <f t="shared" si="8"/>
        <v>4.1733779935369135</v>
      </c>
      <c r="AT28">
        <f t="shared" si="8"/>
        <v>2.9955232193175667</v>
      </c>
      <c r="AU28">
        <f t="shared" si="79"/>
        <v>7.1689012128544807</v>
      </c>
      <c r="AV28">
        <f t="shared" si="33"/>
        <v>0.58215030025154679</v>
      </c>
      <c r="AW28">
        <f t="shared" si="80"/>
        <v>0.41784969974845321</v>
      </c>
      <c r="AX28">
        <f t="shared" si="9"/>
        <v>-33.125998416618053</v>
      </c>
      <c r="AY28">
        <f t="shared" si="81"/>
        <v>0.13</v>
      </c>
      <c r="AZ28">
        <f t="shared" si="82"/>
        <v>9.1488187604188855</v>
      </c>
      <c r="BA28">
        <f t="shared" si="83"/>
        <v>6.5667425928359124</v>
      </c>
      <c r="BB28">
        <f t="shared" si="10"/>
        <v>51.552711564508144</v>
      </c>
      <c r="BC28">
        <f t="shared" si="84"/>
        <v>5.7403123466465205E-3</v>
      </c>
      <c r="BD28">
        <f t="shared" si="85"/>
        <v>2.063896703588042E-3</v>
      </c>
      <c r="BE28">
        <f t="shared" si="86"/>
        <v>0.94368098528684341</v>
      </c>
      <c r="BF28">
        <f t="shared" si="87"/>
        <v>2.187070350856646E-3</v>
      </c>
      <c r="BG28">
        <f t="shared" si="34"/>
        <v>3.5722933468758718E-2</v>
      </c>
      <c r="BH28">
        <f t="shared" si="35"/>
        <v>199.04876740038299</v>
      </c>
      <c r="BI28">
        <f t="shared" si="88"/>
        <v>1.7946824758227557E-4</v>
      </c>
      <c r="BJ28">
        <f t="shared" si="89"/>
        <v>0.22979629564435575</v>
      </c>
      <c r="BK28">
        <f t="shared" si="90"/>
        <v>1.2201645225870159</v>
      </c>
      <c r="BL28">
        <f t="shared" si="91"/>
        <v>0.43397260503172597</v>
      </c>
      <c r="BM28">
        <f t="shared" si="36"/>
        <v>2.00229127002661E-4</v>
      </c>
      <c r="BN28">
        <f t="shared" si="92"/>
        <v>1.0746879977119104</v>
      </c>
      <c r="BO28">
        <f t="shared" si="93"/>
        <v>0.98936052451562639</v>
      </c>
      <c r="BP28">
        <f t="shared" si="94"/>
        <v>1.0862450755633886</v>
      </c>
      <c r="BQ28">
        <f t="shared" si="37"/>
        <v>0.47140060514512777</v>
      </c>
      <c r="BR28">
        <f t="shared" si="38"/>
        <v>0.47140060514512777</v>
      </c>
      <c r="BS28">
        <f t="shared" si="39"/>
        <v>0.47140060514512777</v>
      </c>
      <c r="BT28">
        <f t="shared" si="11"/>
        <v>204.97603869548865</v>
      </c>
      <c r="BU28">
        <f t="shared" si="12"/>
        <v>5.363256171318092</v>
      </c>
      <c r="BV28">
        <f t="shared" si="13"/>
        <v>1585924.6290085441</v>
      </c>
      <c r="BW28">
        <f t="shared" si="14"/>
        <v>0.11724121493110799</v>
      </c>
      <c r="BX28">
        <f t="shared" si="15"/>
        <v>892783.52818221459</v>
      </c>
      <c r="BY28">
        <f t="shared" si="95"/>
        <v>1.6187778227438283E-4</v>
      </c>
      <c r="BZ28">
        <f t="shared" si="96"/>
        <v>5.6510899235254365E-6</v>
      </c>
      <c r="CA28">
        <f t="shared" si="97"/>
        <v>-3.9189958598323846</v>
      </c>
      <c r="CB28">
        <f t="shared" si="98"/>
        <v>14.94049854441349</v>
      </c>
      <c r="CC28">
        <f t="shared" si="99"/>
        <v>4.4799154843103992E-3</v>
      </c>
      <c r="CD28">
        <f t="shared" si="16"/>
        <v>24.099323026479247</v>
      </c>
      <c r="CE28" s="20">
        <f t="shared" si="17"/>
        <v>113615174231.27434</v>
      </c>
      <c r="CF28" s="33">
        <f t="shared" si="40"/>
        <v>0.17799979673323338</v>
      </c>
      <c r="CG28" s="33">
        <f t="shared" si="18"/>
        <v>35.599959346646678</v>
      </c>
      <c r="CH28">
        <f t="shared" si="100"/>
        <v>2200</v>
      </c>
      <c r="CI28" s="6">
        <f t="shared" si="19"/>
        <v>667.10451713095665</v>
      </c>
      <c r="CJ28" s="20"/>
      <c r="CK28" s="20"/>
      <c r="CL28" s="20"/>
      <c r="CM28" s="20"/>
      <c r="CN28" s="20"/>
      <c r="CO28" s="20"/>
      <c r="CP28" s="20"/>
      <c r="CQ28" s="25">
        <f t="shared" si="20"/>
        <v>0.99175831268827341</v>
      </c>
      <c r="CR28" s="26">
        <v>0.8</v>
      </c>
      <c r="CS28" s="26">
        <f t="shared" si="101"/>
        <v>0.18409513679276077</v>
      </c>
      <c r="CT28" s="26">
        <f t="shared" si="41"/>
        <v>-6.4799894482599874E-2</v>
      </c>
      <c r="CU28" s="26">
        <f t="shared" si="102"/>
        <v>6.7248594136280265E-3</v>
      </c>
      <c r="CV28" s="26">
        <f t="shared" si="103"/>
        <v>-7.7945850584445471E-6</v>
      </c>
      <c r="CW28" s="26">
        <f t="shared" si="42"/>
        <v>3.5432439972934017E-3</v>
      </c>
      <c r="CX28" s="26">
        <f t="shared" si="43"/>
        <v>0.97586070310752482</v>
      </c>
      <c r="CY28" s="26">
        <f t="shared" si="44"/>
        <v>0.94539047209456684</v>
      </c>
      <c r="CZ28" s="26">
        <f t="shared" si="45"/>
        <v>0.14539047209456679</v>
      </c>
      <c r="DA28" s="26">
        <v>0.85</v>
      </c>
      <c r="DB28" s="26">
        <f t="shared" si="46"/>
        <v>0.17326601109906895</v>
      </c>
      <c r="DC28" s="26">
        <f t="shared" si="47"/>
        <v>-6.0988135983623411E-2</v>
      </c>
      <c r="DD28" s="26">
        <f t="shared" si="48"/>
        <v>5.956968892348701E-3</v>
      </c>
      <c r="DE28" s="26">
        <f t="shared" si="49"/>
        <v>-5.75636477634265E-6</v>
      </c>
      <c r="DF28" s="26">
        <f t="shared" si="50"/>
        <v>3.1301035301993744E-3</v>
      </c>
      <c r="DG28" s="26">
        <f t="shared" si="104"/>
        <v>0.9785873559658298</v>
      </c>
      <c r="DH28" s="26">
        <f t="shared" si="105"/>
        <v>0.9480376690110186</v>
      </c>
      <c r="DI28" s="26">
        <f t="shared" si="106"/>
        <v>9.8037669011018624E-2</v>
      </c>
      <c r="DJ28" s="26">
        <f t="shared" si="107"/>
        <v>-0.94705606167096457</v>
      </c>
      <c r="DK28" s="26">
        <f t="shared" si="108"/>
        <v>0.95351833748684645</v>
      </c>
      <c r="DL28" s="26">
        <f t="shared" si="51"/>
        <v>0.85</v>
      </c>
      <c r="DM28" s="26">
        <f t="shared" si="52"/>
        <v>0.17326601109906895</v>
      </c>
      <c r="DN28" s="26">
        <f t="shared" si="53"/>
        <v>-6.0988135983623411E-2</v>
      </c>
      <c r="DO28" s="26">
        <f t="shared" si="54"/>
        <v>5.956968892348701E-3</v>
      </c>
      <c r="DP28" s="26">
        <f t="shared" si="55"/>
        <v>-5.75636477634265E-6</v>
      </c>
      <c r="DQ28" s="26">
        <f t="shared" si="56"/>
        <v>3.1301035301993744E-3</v>
      </c>
      <c r="DR28" s="26">
        <f t="shared" si="57"/>
        <v>0.9785873559658298</v>
      </c>
      <c r="DS28" s="26">
        <f t="shared" si="58"/>
        <v>0.9480376690110186</v>
      </c>
      <c r="DT28" s="26">
        <f t="shared" si="59"/>
        <v>9.8037669011018624E-2</v>
      </c>
      <c r="DU28" s="26">
        <f t="shared" si="60"/>
        <v>0.95351833748684645</v>
      </c>
      <c r="DV28" s="26">
        <f t="shared" si="61"/>
        <v>0.15445545580421546</v>
      </c>
      <c r="DW28" s="26">
        <f t="shared" si="62"/>
        <v>-5.4366983358403446E-2</v>
      </c>
      <c r="DX28" s="26">
        <f t="shared" si="63"/>
        <v>4.7337474536968101E-3</v>
      </c>
      <c r="DY28" s="26">
        <f t="shared" si="64"/>
        <v>-3.2403930188995479E-6</v>
      </c>
      <c r="DZ28" s="26">
        <f t="shared" si="65"/>
        <v>2.4765375871439242E-3</v>
      </c>
      <c r="EA28" s="26">
        <f t="shared" si="66"/>
        <v>0.98294655683515286</v>
      </c>
      <c r="EB28" s="26">
        <f t="shared" si="67"/>
        <v>0.95280430858246823</v>
      </c>
      <c r="EC28" s="26">
        <f t="shared" si="68"/>
        <v>-7.1402890437821664E-4</v>
      </c>
      <c r="ED28" s="26">
        <f t="shared" si="69"/>
        <v>-0.95395366958964833</v>
      </c>
      <c r="EE28" s="26">
        <f t="shared" si="70"/>
        <v>0.95276984316564384</v>
      </c>
      <c r="EI28">
        <f t="shared" si="21"/>
        <v>661.5027945630784</v>
      </c>
      <c r="ES28">
        <f t="shared" si="109"/>
        <v>1.7904238353859052</v>
      </c>
      <c r="ET28">
        <f t="shared" si="71"/>
        <v>2.6715725949390985E-2</v>
      </c>
      <c r="EU28">
        <f t="shared" si="110"/>
        <v>1.0443385726458729</v>
      </c>
      <c r="EV28">
        <f t="shared" si="111"/>
        <v>1.4321581639290371E-2</v>
      </c>
      <c r="EX28" s="30">
        <v>1269.0999999999999</v>
      </c>
      <c r="EY28" s="30">
        <v>6957.3</v>
      </c>
      <c r="FA28" s="37">
        <v>3815.9</v>
      </c>
      <c r="FB28" s="37">
        <v>9017.2000000000007</v>
      </c>
    </row>
    <row r="29" spans="3:158">
      <c r="C29" s="6">
        <f t="shared" si="72"/>
        <v>667.10451713095665</v>
      </c>
      <c r="D29" s="6">
        <f>Sheet4!D29</f>
        <v>732.88332264561973</v>
      </c>
      <c r="E29" s="6">
        <f t="shared" si="22"/>
        <v>703.47581558808122</v>
      </c>
      <c r="F29" s="6">
        <f t="shared" si="23"/>
        <v>29.40750705753851</v>
      </c>
      <c r="G29">
        <f t="shared" si="0"/>
        <v>699.99391988828825</v>
      </c>
      <c r="I29">
        <f t="shared" si="1"/>
        <v>699.99391988828825</v>
      </c>
      <c r="M29">
        <f t="shared" si="24"/>
        <v>93.071026546096931</v>
      </c>
      <c r="O29">
        <f t="shared" si="25"/>
        <v>1.1236854540842944</v>
      </c>
      <c r="P29">
        <f t="shared" si="26"/>
        <v>2.6126969955265825E-2</v>
      </c>
      <c r="Q29">
        <f t="shared" si="27"/>
        <v>5618.4272704214718</v>
      </c>
      <c r="R29">
        <f t="shared" si="73"/>
        <v>31547.469123416566</v>
      </c>
      <c r="S29">
        <f t="shared" si="28"/>
        <v>20500.392872704168</v>
      </c>
      <c r="T29">
        <f t="shared" si="74"/>
        <v>0.87936331125187461</v>
      </c>
      <c r="U29">
        <f t="shared" si="2"/>
        <v>54.006116207951074</v>
      </c>
      <c r="V29">
        <f t="shared" si="112"/>
        <v>1.1138865792193942</v>
      </c>
      <c r="W29">
        <f t="shared" si="75"/>
        <v>49.05287559505561</v>
      </c>
      <c r="X29">
        <f t="shared" si="29"/>
        <v>55.120002787170471</v>
      </c>
      <c r="Y29">
        <f t="shared" si="3"/>
        <v>1.1236854540842944</v>
      </c>
      <c r="Z29">
        <f t="shared" si="30"/>
        <v>49.05287559505561</v>
      </c>
      <c r="AE29">
        <f t="shared" si="113"/>
        <v>0.71260336028858851</v>
      </c>
      <c r="AF29">
        <f t="shared" si="114"/>
        <v>0.84961286459007446</v>
      </c>
      <c r="AG29">
        <f t="shared" si="31"/>
        <v>1.2130404619917299</v>
      </c>
      <c r="AH29">
        <f t="shared" si="4"/>
        <v>0</v>
      </c>
      <c r="AI29">
        <f t="shared" si="5"/>
        <v>1.2130404619917299</v>
      </c>
      <c r="AJ29">
        <f t="shared" si="76"/>
        <v>1.2130404619917299</v>
      </c>
      <c r="AK29">
        <f t="shared" si="6"/>
        <v>0</v>
      </c>
      <c r="AL29">
        <f t="shared" si="7"/>
        <v>30</v>
      </c>
      <c r="AM29">
        <f t="shared" si="77"/>
        <v>30</v>
      </c>
      <c r="AO29">
        <f t="shared" si="78"/>
        <v>1.0494661467590529</v>
      </c>
      <c r="AQ29">
        <f t="shared" si="32"/>
        <v>0.95035959851330598</v>
      </c>
      <c r="AS29">
        <f t="shared" si="8"/>
        <v>4.1841032599387482</v>
      </c>
      <c r="AT29">
        <f t="shared" si="8"/>
        <v>2.7189426927765266</v>
      </c>
      <c r="AU29">
        <f t="shared" si="79"/>
        <v>6.9030459527152743</v>
      </c>
      <c r="AV29">
        <f t="shared" si="33"/>
        <v>0.60612420786405963</v>
      </c>
      <c r="AW29">
        <f t="shared" si="80"/>
        <v>0.39387579213594037</v>
      </c>
      <c r="AX29">
        <f t="shared" si="9"/>
        <v>-30.63666969519377</v>
      </c>
      <c r="AY29">
        <f t="shared" si="81"/>
        <v>0.13</v>
      </c>
      <c r="AZ29">
        <f t="shared" si="82"/>
        <v>9.1694222209178022</v>
      </c>
      <c r="BA29">
        <f t="shared" si="83"/>
        <v>5.9585368705532709</v>
      </c>
      <c r="BB29">
        <f t="shared" si="10"/>
        <v>51.520024636061024</v>
      </c>
      <c r="BC29">
        <f t="shared" si="84"/>
        <v>5.6232384475307217E-3</v>
      </c>
      <c r="BD29">
        <f t="shared" si="85"/>
        <v>2.0609539210998183E-3</v>
      </c>
      <c r="BE29">
        <f t="shared" si="86"/>
        <v>0.94480524196315063</v>
      </c>
      <c r="BF29">
        <f t="shared" si="87"/>
        <v>2.1813531821833392E-3</v>
      </c>
      <c r="BG29">
        <f t="shared" si="34"/>
        <v>3.5709789994200013E-2</v>
      </c>
      <c r="BH29">
        <f t="shared" si="35"/>
        <v>188.11051973383036</v>
      </c>
      <c r="BI29">
        <f t="shared" si="88"/>
        <v>1.8983409351443017E-4</v>
      </c>
      <c r="BJ29">
        <f t="shared" si="89"/>
        <v>0.2442330397260801</v>
      </c>
      <c r="BK29">
        <f t="shared" si="90"/>
        <v>1.2343019789882976</v>
      </c>
      <c r="BL29">
        <f t="shared" si="91"/>
        <v>0.44482736323688699</v>
      </c>
      <c r="BM29">
        <f t="shared" si="36"/>
        <v>1.805118545864297E-4</v>
      </c>
      <c r="BN29">
        <f t="shared" si="92"/>
        <v>1.0760496709837701</v>
      </c>
      <c r="BO29">
        <f t="shared" si="93"/>
        <v>0.9904028401751972</v>
      </c>
      <c r="BP29">
        <f t="shared" si="94"/>
        <v>1.086476762115729</v>
      </c>
      <c r="BQ29">
        <f t="shared" si="37"/>
        <v>0.48329459331009023</v>
      </c>
      <c r="BR29">
        <f t="shared" si="38"/>
        <v>0.48329459331009023</v>
      </c>
      <c r="BS29">
        <f t="shared" si="39"/>
        <v>0.48329459331009023</v>
      </c>
      <c r="BT29">
        <f t="shared" si="11"/>
        <v>205.24229668664205</v>
      </c>
      <c r="BU29">
        <f t="shared" si="12"/>
        <v>5.1644792455700737</v>
      </c>
      <c r="BV29">
        <f t="shared" si="13"/>
        <v>1586433.4254447301</v>
      </c>
      <c r="BW29">
        <f t="shared" si="14"/>
        <v>0.12260667931540629</v>
      </c>
      <c r="BX29">
        <f t="shared" si="15"/>
        <v>853987.78161179193</v>
      </c>
      <c r="BY29">
        <f t="shared" si="95"/>
        <v>1.6187778227438283E-4</v>
      </c>
      <c r="BZ29">
        <f t="shared" si="96"/>
        <v>5.9078128617693282E-6</v>
      </c>
      <c r="CA29">
        <f t="shared" si="97"/>
        <v>-3.9151291184835846</v>
      </c>
      <c r="CB29">
        <f t="shared" si="98"/>
        <v>14.93124141813964</v>
      </c>
      <c r="CC29">
        <f t="shared" si="99"/>
        <v>4.4854721554389567E-3</v>
      </c>
      <c r="CD29">
        <f t="shared" si="16"/>
        <v>24.688442519574195</v>
      </c>
      <c r="CE29" s="20">
        <f t="shared" si="17"/>
        <v>111112891355.1492</v>
      </c>
      <c r="CF29" s="33">
        <f t="shared" si="40"/>
        <v>0.18185649228562287</v>
      </c>
      <c r="CG29" s="33">
        <f t="shared" si="18"/>
        <v>36.371298457124574</v>
      </c>
      <c r="CH29">
        <f t="shared" si="100"/>
        <v>2400</v>
      </c>
      <c r="CI29" s="6">
        <f t="shared" si="19"/>
        <v>703.47581558808122</v>
      </c>
      <c r="CJ29" s="20"/>
      <c r="CK29" s="20"/>
      <c r="CL29" s="20"/>
      <c r="CM29" s="20"/>
      <c r="CN29" s="20"/>
      <c r="CO29" s="20"/>
      <c r="CP29" s="20"/>
      <c r="CQ29" s="25">
        <f t="shared" si="20"/>
        <v>1.0494661467590529</v>
      </c>
      <c r="CR29" s="26">
        <v>0.8</v>
      </c>
      <c r="CS29" s="26">
        <f t="shared" si="101"/>
        <v>0.19480715349214919</v>
      </c>
      <c r="CT29" s="26">
        <f t="shared" si="41"/>
        <v>-6.8570431629366671E-2</v>
      </c>
      <c r="CU29" s="26">
        <f t="shared" si="102"/>
        <v>7.5302323825633573E-3</v>
      </c>
      <c r="CV29" s="26">
        <f t="shared" si="103"/>
        <v>-1.0342033098211848E-5</v>
      </c>
      <c r="CW29" s="26">
        <f t="shared" si="42"/>
        <v>3.9789186991430999E-3</v>
      </c>
      <c r="CX29" s="26">
        <f t="shared" si="43"/>
        <v>0.97300911850429339</v>
      </c>
      <c r="CY29" s="26">
        <f t="shared" si="44"/>
        <v>0.94284166696234839</v>
      </c>
      <c r="CZ29" s="26">
        <f t="shared" si="45"/>
        <v>0.14284166696234835</v>
      </c>
      <c r="DA29" s="26">
        <v>0.85</v>
      </c>
      <c r="DB29" s="26">
        <f t="shared" si="46"/>
        <v>0.18334790916908164</v>
      </c>
      <c r="DC29" s="26">
        <f t="shared" si="47"/>
        <v>-6.4536876827639228E-2</v>
      </c>
      <c r="DD29" s="26">
        <f t="shared" si="48"/>
        <v>6.6703788579107982E-3</v>
      </c>
      <c r="DE29" s="26">
        <f t="shared" si="49"/>
        <v>-7.6376759758134815E-6</v>
      </c>
      <c r="DF29" s="26">
        <f t="shared" si="50"/>
        <v>3.5138597322919673E-3</v>
      </c>
      <c r="DG29" s="26">
        <f t="shared" si="104"/>
        <v>0.97605390395757985</v>
      </c>
      <c r="DH29" s="26">
        <f t="shared" si="105"/>
        <v>0.9455708562159103</v>
      </c>
      <c r="DI29" s="26">
        <f t="shared" si="106"/>
        <v>9.5570856215910327E-2</v>
      </c>
      <c r="DJ29" s="26">
        <f t="shared" si="107"/>
        <v>-0.9454162149287616</v>
      </c>
      <c r="DK29" s="26">
        <f t="shared" si="108"/>
        <v>0.95108865778562057</v>
      </c>
      <c r="DL29" s="26">
        <f t="shared" si="51"/>
        <v>0.85</v>
      </c>
      <c r="DM29" s="26">
        <f t="shared" si="52"/>
        <v>0.18334790916908164</v>
      </c>
      <c r="DN29" s="26">
        <f t="shared" si="53"/>
        <v>-6.4536876827639228E-2</v>
      </c>
      <c r="DO29" s="26">
        <f t="shared" si="54"/>
        <v>6.6703788579107982E-3</v>
      </c>
      <c r="DP29" s="26">
        <f t="shared" si="55"/>
        <v>-7.6376759758134815E-6</v>
      </c>
      <c r="DQ29" s="26">
        <f t="shared" si="56"/>
        <v>3.5138597322919673E-3</v>
      </c>
      <c r="DR29" s="26">
        <f t="shared" si="57"/>
        <v>0.97605390395757985</v>
      </c>
      <c r="DS29" s="26">
        <f t="shared" si="58"/>
        <v>0.9455708562159103</v>
      </c>
      <c r="DT29" s="26">
        <f t="shared" si="59"/>
        <v>9.5570856215910327E-2</v>
      </c>
      <c r="DU29" s="26">
        <f t="shared" si="60"/>
        <v>0.95108865778562057</v>
      </c>
      <c r="DV29" s="26">
        <f t="shared" si="61"/>
        <v>0.1638603525738267</v>
      </c>
      <c r="DW29" s="26">
        <f t="shared" si="62"/>
        <v>-5.7677425605319542E-2</v>
      </c>
      <c r="DX29" s="26">
        <f t="shared" si="63"/>
        <v>5.3277807904845544E-3</v>
      </c>
      <c r="DY29" s="26">
        <f t="shared" si="64"/>
        <v>-4.3546258436629401E-6</v>
      </c>
      <c r="DZ29" s="26">
        <f t="shared" si="65"/>
        <v>2.7932304897237119E-3</v>
      </c>
      <c r="EA29" s="26">
        <f t="shared" si="66"/>
        <v>0.98082717705005751</v>
      </c>
      <c r="EB29" s="26">
        <f t="shared" si="67"/>
        <v>0.9503943861870946</v>
      </c>
      <c r="EC29" s="26">
        <f t="shared" si="68"/>
        <v>-6.9427159852597509E-4</v>
      </c>
      <c r="ED29" s="26">
        <f t="shared" si="69"/>
        <v>-0.95228416246841874</v>
      </c>
      <c r="EE29" s="26">
        <f t="shared" si="70"/>
        <v>0.95035959851330598</v>
      </c>
      <c r="EI29">
        <f t="shared" si="21"/>
        <v>699.99391988828825</v>
      </c>
      <c r="ES29">
        <f t="shared" si="109"/>
        <v>1.8994439490360193</v>
      </c>
      <c r="ET29">
        <f t="shared" si="71"/>
        <v>2.8342464502399658E-2</v>
      </c>
      <c r="EU29">
        <f t="shared" si="110"/>
        <v>1.0480079993863656</v>
      </c>
      <c r="EV29">
        <f t="shared" si="111"/>
        <v>1.4371902479686238E-2</v>
      </c>
      <c r="EX29" s="30">
        <v>1400.4</v>
      </c>
      <c r="EY29" s="30">
        <v>7435.5</v>
      </c>
      <c r="FA29" s="37">
        <v>4222.5</v>
      </c>
      <c r="FB29" s="37">
        <v>9997.6</v>
      </c>
    </row>
    <row r="30" spans="3:158">
      <c r="C30" s="6">
        <f t="shared" si="72"/>
        <v>703.47581558808122</v>
      </c>
      <c r="D30" s="6">
        <f>Sheet4!D30</f>
        <v>775.55568217611199</v>
      </c>
      <c r="E30" s="6">
        <f t="shared" si="22"/>
        <v>740.64241975880304</v>
      </c>
      <c r="F30" s="6">
        <f t="shared" si="23"/>
        <v>34.913262417308943</v>
      </c>
      <c r="G30">
        <f t="shared" si="0"/>
        <v>739.51574888209666</v>
      </c>
      <c r="I30">
        <f t="shared" si="1"/>
        <v>739.51574888209666</v>
      </c>
      <c r="M30">
        <f t="shared" si="24"/>
        <v>99.340926106309112</v>
      </c>
      <c r="O30">
        <f t="shared" si="25"/>
        <v>1.1266739481947523</v>
      </c>
      <c r="P30">
        <f t="shared" si="26"/>
        <v>2.4667451076214389E-2</v>
      </c>
      <c r="Q30">
        <f t="shared" si="27"/>
        <v>5633.3697409737615</v>
      </c>
      <c r="R30">
        <f t="shared" si="73"/>
        <v>31631.371095567672</v>
      </c>
      <c r="S30">
        <f t="shared" si="28"/>
        <v>18581.876672301943</v>
      </c>
      <c r="T30">
        <f t="shared" si="74"/>
        <v>0.8786467513021361</v>
      </c>
      <c r="U30">
        <f t="shared" si="2"/>
        <v>54.006116207951074</v>
      </c>
      <c r="V30">
        <f t="shared" si="112"/>
        <v>1.1879567709472418</v>
      </c>
      <c r="W30">
        <f t="shared" si="75"/>
        <v>48.988505563064365</v>
      </c>
      <c r="X30">
        <f t="shared" si="29"/>
        <v>55.194072978898312</v>
      </c>
      <c r="Y30">
        <f t="shared" si="3"/>
        <v>1.1266739481947523</v>
      </c>
      <c r="Z30">
        <f t="shared" si="30"/>
        <v>48.988505563064365</v>
      </c>
      <c r="AE30">
        <f t="shared" si="113"/>
        <v>0.70097090549119401</v>
      </c>
      <c r="AF30">
        <f t="shared" si="114"/>
        <v>0.84233078563628405</v>
      </c>
      <c r="AG30">
        <f t="shared" si="31"/>
        <v>1.1878107873701926</v>
      </c>
      <c r="AH30">
        <f t="shared" si="4"/>
        <v>0</v>
      </c>
      <c r="AI30">
        <f t="shared" si="5"/>
        <v>1.1878107873701926</v>
      </c>
      <c r="AJ30">
        <f t="shared" si="76"/>
        <v>1.1878107873701926</v>
      </c>
      <c r="AK30">
        <f t="shared" si="6"/>
        <v>0</v>
      </c>
      <c r="AL30">
        <f t="shared" si="7"/>
        <v>30</v>
      </c>
      <c r="AM30">
        <f t="shared" si="77"/>
        <v>30</v>
      </c>
      <c r="AO30">
        <f t="shared" si="78"/>
        <v>1.1087192636912993</v>
      </c>
      <c r="AQ30">
        <f t="shared" si="32"/>
        <v>0.94793018892325742</v>
      </c>
      <c r="AS30">
        <f t="shared" si="8"/>
        <v>4.1952310785862394</v>
      </c>
      <c r="AT30">
        <f t="shared" si="8"/>
        <v>2.4644921738792793</v>
      </c>
      <c r="AU30">
        <f t="shared" si="79"/>
        <v>6.6597232524655183</v>
      </c>
      <c r="AV30">
        <f t="shared" si="33"/>
        <v>0.62994075272318695</v>
      </c>
      <c r="AW30">
        <f t="shared" si="80"/>
        <v>0.37005924727681305</v>
      </c>
      <c r="AX30">
        <f t="shared" si="9"/>
        <v>-28.440763442140657</v>
      </c>
      <c r="AY30">
        <f t="shared" si="81"/>
        <v>0.13</v>
      </c>
      <c r="AZ30">
        <f t="shared" si="82"/>
        <v>9.1907910810951652</v>
      </c>
      <c r="BA30">
        <f t="shared" si="83"/>
        <v>5.3991382755372799</v>
      </c>
      <c r="BB30">
        <f t="shared" si="10"/>
        <v>51.486209754838058</v>
      </c>
      <c r="BC30">
        <f t="shared" si="84"/>
        <v>5.5080902507179258E-3</v>
      </c>
      <c r="BD30">
        <f t="shared" si="85"/>
        <v>2.0580440361233866E-3</v>
      </c>
      <c r="BE30">
        <f t="shared" si="86"/>
        <v>0.9459120369520454</v>
      </c>
      <c r="BF30">
        <f t="shared" si="87"/>
        <v>2.1757245449110642E-3</v>
      </c>
      <c r="BG30">
        <f t="shared" si="34"/>
        <v>3.570065158990339E-2</v>
      </c>
      <c r="BH30">
        <f t="shared" si="35"/>
        <v>177.62709533126892</v>
      </c>
      <c r="BI30">
        <f t="shared" si="88"/>
        <v>2.0098651910803813E-4</v>
      </c>
      <c r="BJ30">
        <f t="shared" si="89"/>
        <v>0.25994033438590308</v>
      </c>
      <c r="BK30">
        <f t="shared" si="90"/>
        <v>1.2496855150412014</v>
      </c>
      <c r="BL30">
        <f t="shared" si="91"/>
        <v>0.45607521195841183</v>
      </c>
      <c r="BM30">
        <f t="shared" si="36"/>
        <v>1.6251231462021559E-4</v>
      </c>
      <c r="BN30">
        <f t="shared" si="92"/>
        <v>1.0772942977878892</v>
      </c>
      <c r="BO30">
        <f t="shared" si="93"/>
        <v>0.99135537861436818</v>
      </c>
      <c r="BP30">
        <f t="shared" si="94"/>
        <v>1.0866883067640578</v>
      </c>
      <c r="BQ30">
        <f t="shared" si="37"/>
        <v>0.4956115998401453</v>
      </c>
      <c r="BR30">
        <f t="shared" si="38"/>
        <v>0.4956115998401453</v>
      </c>
      <c r="BS30">
        <f t="shared" si="39"/>
        <v>0.4956115998401453</v>
      </c>
      <c r="BT30">
        <f t="shared" si="11"/>
        <v>205.5181010316625</v>
      </c>
      <c r="BU30">
        <f t="shared" si="12"/>
        <v>4.9582533946621075</v>
      </c>
      <c r="BV30">
        <f t="shared" si="13"/>
        <v>1586958.0361577792</v>
      </c>
      <c r="BW30">
        <f t="shared" si="14"/>
        <v>0.12838794486623004</v>
      </c>
      <c r="BX30">
        <f t="shared" si="15"/>
        <v>815802.68689200806</v>
      </c>
      <c r="BY30">
        <f t="shared" si="95"/>
        <v>1.6187778227438283E-4</v>
      </c>
      <c r="BZ30">
        <f t="shared" si="96"/>
        <v>6.1843385429642001E-6</v>
      </c>
      <c r="CA30">
        <f t="shared" si="97"/>
        <v>-3.9110210972260004</v>
      </c>
      <c r="CB30">
        <f t="shared" si="98"/>
        <v>14.921342550608165</v>
      </c>
      <c r="CC30">
        <f t="shared" si="99"/>
        <v>4.4914254833580769E-3</v>
      </c>
      <c r="CD30">
        <f t="shared" si="16"/>
        <v>25.294038683857497</v>
      </c>
      <c r="CE30" s="20">
        <f t="shared" si="17"/>
        <v>108668376732.07959</v>
      </c>
      <c r="CF30" s="33">
        <f t="shared" si="40"/>
        <v>0.18583302085360887</v>
      </c>
      <c r="CG30" s="33">
        <f t="shared" si="18"/>
        <v>37.166604170721776</v>
      </c>
      <c r="CH30">
        <f t="shared" si="100"/>
        <v>2600</v>
      </c>
      <c r="CI30" s="6">
        <f t="shared" si="19"/>
        <v>740.64241975880304</v>
      </c>
      <c r="CJ30" s="20"/>
      <c r="CK30" s="20"/>
      <c r="CL30" s="20"/>
      <c r="CM30" s="20"/>
      <c r="CN30" s="20"/>
      <c r="CO30" s="20"/>
      <c r="CP30" s="20"/>
      <c r="CQ30" s="25">
        <f t="shared" si="20"/>
        <v>1.1087192636912993</v>
      </c>
      <c r="CR30" s="26">
        <v>0.8</v>
      </c>
      <c r="CS30" s="26">
        <f t="shared" si="101"/>
        <v>0.20580601332269743</v>
      </c>
      <c r="CT30" s="26">
        <f t="shared" si="41"/>
        <v>-7.2441935075167954E-2</v>
      </c>
      <c r="CU30" s="26">
        <f t="shared" si="102"/>
        <v>8.4045544987579254E-3</v>
      </c>
      <c r="CV30" s="26">
        <f t="shared" si="103"/>
        <v>-1.3610426067027488E-5</v>
      </c>
      <c r="CW30" s="26">
        <f t="shared" si="42"/>
        <v>4.4546366982658649E-3</v>
      </c>
      <c r="CX30" s="26">
        <f t="shared" si="43"/>
        <v>0.96992283809805901</v>
      </c>
      <c r="CY30" s="26">
        <f t="shared" si="44"/>
        <v>0.94029688371873477</v>
      </c>
      <c r="CZ30" s="26">
        <f t="shared" si="45"/>
        <v>0.14029688371873472</v>
      </c>
      <c r="DA30" s="26">
        <v>0.85</v>
      </c>
      <c r="DB30" s="26">
        <f t="shared" si="46"/>
        <v>0.19369977724489171</v>
      </c>
      <c r="DC30" s="26">
        <f t="shared" si="47"/>
        <v>-6.8180644776628663E-2</v>
      </c>
      <c r="DD30" s="26">
        <f t="shared" si="48"/>
        <v>7.4448648847129035E-3</v>
      </c>
      <c r="DE30" s="26">
        <f t="shared" si="49"/>
        <v>-1.0051410898181588E-5</v>
      </c>
      <c r="DF30" s="26">
        <f t="shared" si="50"/>
        <v>3.9326234148067208E-3</v>
      </c>
      <c r="DG30" s="26">
        <f t="shared" si="104"/>
        <v>0.97331098402362604</v>
      </c>
      <c r="DH30" s="26">
        <f t="shared" si="105"/>
        <v>0.94310193708464218</v>
      </c>
      <c r="DI30" s="26">
        <f t="shared" si="106"/>
        <v>9.3101937084642206E-2</v>
      </c>
      <c r="DJ30" s="26">
        <f t="shared" si="107"/>
        <v>-0.94389893268185154</v>
      </c>
      <c r="DK30" s="26">
        <f t="shared" si="108"/>
        <v>0.94863549354814547</v>
      </c>
      <c r="DL30" s="26">
        <f t="shared" si="51"/>
        <v>0.85</v>
      </c>
      <c r="DM30" s="26">
        <f t="shared" si="52"/>
        <v>0.19369977724489171</v>
      </c>
      <c r="DN30" s="26">
        <f t="shared" si="53"/>
        <v>-6.8180644776628663E-2</v>
      </c>
      <c r="DO30" s="26">
        <f t="shared" si="54"/>
        <v>7.4448648847129035E-3</v>
      </c>
      <c r="DP30" s="26">
        <f t="shared" si="55"/>
        <v>-1.0051410898181588E-5</v>
      </c>
      <c r="DQ30" s="26">
        <f t="shared" si="56"/>
        <v>3.9326234148067208E-3</v>
      </c>
      <c r="DR30" s="26">
        <f t="shared" si="57"/>
        <v>0.97331098402362604</v>
      </c>
      <c r="DS30" s="26">
        <f t="shared" si="58"/>
        <v>0.94310193708464218</v>
      </c>
      <c r="DT30" s="26">
        <f t="shared" si="59"/>
        <v>9.3101937084642206E-2</v>
      </c>
      <c r="DU30" s="26">
        <f t="shared" si="60"/>
        <v>0.94863549354814547</v>
      </c>
      <c r="DV30" s="26">
        <f t="shared" si="61"/>
        <v>0.17355961460217262</v>
      </c>
      <c r="DW30" s="26">
        <f t="shared" si="62"/>
        <v>-6.1091481875059188E-2</v>
      </c>
      <c r="DX30" s="26">
        <f t="shared" si="63"/>
        <v>5.9771744568929124E-3</v>
      </c>
      <c r="DY30" s="26">
        <f t="shared" si="64"/>
        <v>-5.80530185179243E-6</v>
      </c>
      <c r="DZ30" s="26">
        <f t="shared" si="65"/>
        <v>3.1409462951019463E-3</v>
      </c>
      <c r="EA30" s="26">
        <f t="shared" si="66"/>
        <v>0.97851551182861429</v>
      </c>
      <c r="EB30" s="26">
        <f t="shared" si="67"/>
        <v>0.94796496255526341</v>
      </c>
      <c r="EC30" s="26">
        <f t="shared" si="68"/>
        <v>-6.7053099288205686E-4</v>
      </c>
      <c r="ED30" s="26">
        <f t="shared" si="69"/>
        <v>-0.95069700271487456</v>
      </c>
      <c r="EE30" s="26">
        <f t="shared" si="70"/>
        <v>0.94793018892325742</v>
      </c>
      <c r="EI30">
        <f t="shared" si="21"/>
        <v>739.51574888209666</v>
      </c>
      <c r="ES30">
        <f t="shared" si="109"/>
        <v>2.0118762993909116</v>
      </c>
      <c r="ET30">
        <f t="shared" si="71"/>
        <v>3.0020118586623686E-2</v>
      </c>
      <c r="EU30">
        <f t="shared" si="110"/>
        <v>1.0518763543973224</v>
      </c>
      <c r="EV30">
        <f t="shared" si="111"/>
        <v>1.4424951331419078E-2</v>
      </c>
      <c r="EX30" s="30">
        <v>1531.7</v>
      </c>
      <c r="EY30" s="30">
        <v>7932.8</v>
      </c>
      <c r="FA30" s="34"/>
      <c r="FB30" s="34"/>
    </row>
    <row r="31" spans="3:158">
      <c r="C31" s="6">
        <f t="shared" si="72"/>
        <v>740.64241975880304</v>
      </c>
      <c r="D31" s="6">
        <f>Sheet4!D31</f>
        <v>819.55252586451206</v>
      </c>
      <c r="E31" s="6">
        <f t="shared" si="22"/>
        <v>778.63216999167059</v>
      </c>
      <c r="F31" s="6">
        <f t="shared" si="23"/>
        <v>40.920355872841469</v>
      </c>
      <c r="G31">
        <f t="shared" si="0"/>
        <v>780.09747281165755</v>
      </c>
      <c r="I31">
        <f t="shared" si="1"/>
        <v>780.09747281165755</v>
      </c>
      <c r="M31">
        <f t="shared" si="24"/>
        <v>105.84450545708964</v>
      </c>
      <c r="O31">
        <f t="shared" si="25"/>
        <v>1.1297738237828783</v>
      </c>
      <c r="P31">
        <f t="shared" si="26"/>
        <v>2.3323887595025686E-2</v>
      </c>
      <c r="Q31">
        <f t="shared" si="27"/>
        <v>5648.869118914391</v>
      </c>
      <c r="R31">
        <f t="shared" si="73"/>
        <v>31718.400102704309</v>
      </c>
      <c r="S31">
        <f t="shared" si="28"/>
        <v>16811.3327546209</v>
      </c>
      <c r="T31">
        <f t="shared" si="74"/>
        <v>0.87790348509061833</v>
      </c>
      <c r="U31">
        <f t="shared" si="2"/>
        <v>54.006116207951074</v>
      </c>
      <c r="V31">
        <f t="shared" si="112"/>
        <v>1.2646583515734036</v>
      </c>
      <c r="W31">
        <f t="shared" si="75"/>
        <v>48.921981901172551</v>
      </c>
      <c r="X31">
        <f t="shared" si="29"/>
        <v>55.270774559524476</v>
      </c>
      <c r="Y31">
        <f t="shared" si="3"/>
        <v>1.1297738237828783</v>
      </c>
      <c r="Z31">
        <f t="shared" si="30"/>
        <v>48.921981901172551</v>
      </c>
      <c r="AE31">
        <f t="shared" si="113"/>
        <v>0.68947646562462039</v>
      </c>
      <c r="AF31">
        <f t="shared" si="114"/>
        <v>0.83503173271473563</v>
      </c>
      <c r="AG31">
        <f t="shared" si="31"/>
        <v>1.1630059989233781</v>
      </c>
      <c r="AH31">
        <f t="shared" si="4"/>
        <v>0</v>
      </c>
      <c r="AI31">
        <f t="shared" si="5"/>
        <v>1.1630059989233781</v>
      </c>
      <c r="AJ31">
        <f t="shared" si="76"/>
        <v>1.1630059989233781</v>
      </c>
      <c r="AK31">
        <f t="shared" si="6"/>
        <v>0</v>
      </c>
      <c r="AL31">
        <f t="shared" si="7"/>
        <v>30</v>
      </c>
      <c r="AM31">
        <f t="shared" si="77"/>
        <v>30</v>
      </c>
      <c r="AO31">
        <f t="shared" si="78"/>
        <v>1.1695614285032347</v>
      </c>
      <c r="AQ31">
        <f t="shared" si="32"/>
        <v>0.945484606579854</v>
      </c>
      <c r="AS31">
        <f t="shared" si="8"/>
        <v>4.2067736321598748</v>
      </c>
      <c r="AT31">
        <f t="shared" si="8"/>
        <v>2.2296670426190612</v>
      </c>
      <c r="AU31">
        <f t="shared" si="79"/>
        <v>6.436440674778936</v>
      </c>
      <c r="AV31">
        <f t="shared" si="33"/>
        <v>0.65358695041562853</v>
      </c>
      <c r="AW31">
        <f t="shared" si="80"/>
        <v>0.34641304958437147</v>
      </c>
      <c r="AX31">
        <f t="shared" si="9"/>
        <v>-26.495037199789881</v>
      </c>
      <c r="AY31">
        <f t="shared" si="81"/>
        <v>0.13</v>
      </c>
      <c r="AZ31">
        <f t="shared" si="82"/>
        <v>9.212947849384614</v>
      </c>
      <c r="BA31">
        <f t="shared" si="83"/>
        <v>4.8830310307413187</v>
      </c>
      <c r="BB31">
        <f t="shared" si="10"/>
        <v>51.451240176589209</v>
      </c>
      <c r="BC31">
        <f t="shared" si="84"/>
        <v>5.3948984535643835E-3</v>
      </c>
      <c r="BD31">
        <f t="shared" si="85"/>
        <v>2.0551685574497279E-3</v>
      </c>
      <c r="BE31">
        <f t="shared" si="86"/>
        <v>0.94700102102762174</v>
      </c>
      <c r="BF31">
        <f t="shared" si="87"/>
        <v>2.170186210802178E-3</v>
      </c>
      <c r="BG31">
        <f t="shared" si="34"/>
        <v>3.569562166520298E-2</v>
      </c>
      <c r="BH31">
        <f t="shared" si="35"/>
        <v>167.54213071899645</v>
      </c>
      <c r="BI31">
        <f t="shared" si="88"/>
        <v>2.1305460012963594E-4</v>
      </c>
      <c r="BJ31">
        <f t="shared" si="89"/>
        <v>0.27714167874703483</v>
      </c>
      <c r="BK31">
        <f t="shared" si="90"/>
        <v>1.2665344633627491</v>
      </c>
      <c r="BL31">
        <f t="shared" si="91"/>
        <v>0.46778082530455789</v>
      </c>
      <c r="BM31">
        <f t="shared" si="36"/>
        <v>1.4603468391129543E-4</v>
      </c>
      <c r="BN31">
        <f t="shared" si="92"/>
        <v>1.0784350106318208</v>
      </c>
      <c r="BO31">
        <f t="shared" si="93"/>
        <v>0.99222823738403343</v>
      </c>
      <c r="BP31">
        <f t="shared" si="94"/>
        <v>1.086881999523686</v>
      </c>
      <c r="BQ31">
        <f t="shared" si="37"/>
        <v>0.50842255874585796</v>
      </c>
      <c r="BR31">
        <f t="shared" si="38"/>
        <v>0.50842255874585796</v>
      </c>
      <c r="BS31">
        <f t="shared" si="39"/>
        <v>0.50842255874585796</v>
      </c>
      <c r="BT31">
        <f t="shared" si="11"/>
        <v>205.80370349485531</v>
      </c>
      <c r="BU31">
        <f t="shared" si="12"/>
        <v>4.7443487715322341</v>
      </c>
      <c r="BV31">
        <f t="shared" si="13"/>
        <v>1587498.6264001993</v>
      </c>
      <c r="BW31">
        <f t="shared" si="14"/>
        <v>0.1346577432890784</v>
      </c>
      <c r="BX31">
        <f t="shared" si="15"/>
        <v>778083.06290627609</v>
      </c>
      <c r="BY31">
        <f t="shared" si="95"/>
        <v>1.6187778227438283E-4</v>
      </c>
      <c r="BZ31">
        <f t="shared" si="96"/>
        <v>6.4841406278081639E-6</v>
      </c>
      <c r="CA31">
        <f t="shared" si="97"/>
        <v>-3.9066315207186402</v>
      </c>
      <c r="CB31">
        <f t="shared" si="98"/>
        <v>14.910693751740814</v>
      </c>
      <c r="CC31">
        <f t="shared" si="99"/>
        <v>4.497843074143101E-3</v>
      </c>
      <c r="CD31">
        <f t="shared" si="16"/>
        <v>25.919031638827619</v>
      </c>
      <c r="CE31" s="20">
        <f t="shared" si="17"/>
        <v>106271917642.68953</v>
      </c>
      <c r="CF31" s="33">
        <f t="shared" si="40"/>
        <v>0.18994875116433788</v>
      </c>
      <c r="CG31" s="33">
        <f t="shared" si="18"/>
        <v>37.989750232867578</v>
      </c>
      <c r="CH31">
        <f t="shared" si="100"/>
        <v>2800</v>
      </c>
      <c r="CI31" s="6">
        <f t="shared" si="19"/>
        <v>778.63216999167059</v>
      </c>
      <c r="CJ31" s="20"/>
      <c r="CK31" s="20"/>
      <c r="CL31" s="20"/>
      <c r="CM31" s="20"/>
      <c r="CN31" s="20"/>
      <c r="CO31" s="20"/>
      <c r="CP31" s="20"/>
      <c r="CQ31" s="25">
        <f t="shared" si="20"/>
        <v>1.1695614285032347</v>
      </c>
      <c r="CR31" s="26">
        <v>0.8</v>
      </c>
      <c r="CS31" s="26">
        <f t="shared" si="101"/>
        <v>0.21709984016591294</v>
      </c>
      <c r="CT31" s="26">
        <f t="shared" si="41"/>
        <v>-7.6417264355967823E-2</v>
      </c>
      <c r="CU31" s="26">
        <f t="shared" si="102"/>
        <v>9.3522818159084854E-3</v>
      </c>
      <c r="CV31" s="26">
        <f t="shared" si="103"/>
        <v>-1.7777837793475768E-5</v>
      </c>
      <c r="CW31" s="26">
        <f t="shared" si="42"/>
        <v>4.9735215194850538E-3</v>
      </c>
      <c r="CX31" s="26">
        <f t="shared" si="43"/>
        <v>0.96658849946017322</v>
      </c>
      <c r="CY31" s="26">
        <f t="shared" si="44"/>
        <v>0.93776014400028607</v>
      </c>
      <c r="CZ31" s="26">
        <f t="shared" si="45"/>
        <v>0.13776014400028602</v>
      </c>
      <c r="DA31" s="26">
        <v>0.85</v>
      </c>
      <c r="DB31" s="26">
        <f t="shared" si="46"/>
        <v>0.20432926133262397</v>
      </c>
      <c r="DC31" s="26">
        <f t="shared" si="47"/>
        <v>-7.1922131158557959E-2</v>
      </c>
      <c r="DD31" s="26">
        <f t="shared" si="48"/>
        <v>8.2843742037113262E-3</v>
      </c>
      <c r="DE31" s="26">
        <f t="shared" si="49"/>
        <v>-1.3129078521380435E-5</v>
      </c>
      <c r="DF31" s="26">
        <f t="shared" si="50"/>
        <v>4.3890773133387403E-3</v>
      </c>
      <c r="DG31" s="26">
        <f t="shared" si="104"/>
        <v>0.9703464829830325</v>
      </c>
      <c r="DH31" s="26">
        <f t="shared" si="105"/>
        <v>0.94063429785821362</v>
      </c>
      <c r="DI31" s="26">
        <f t="shared" si="106"/>
        <v>9.0634297858213642E-2</v>
      </c>
      <c r="DJ31" s="26">
        <f t="shared" si="107"/>
        <v>-0.94251692284144883</v>
      </c>
      <c r="DK31" s="26">
        <f t="shared" si="108"/>
        <v>0.94616198464105472</v>
      </c>
      <c r="DL31" s="26">
        <f t="shared" si="51"/>
        <v>0.85</v>
      </c>
      <c r="DM31" s="26">
        <f t="shared" si="52"/>
        <v>0.20432926133262397</v>
      </c>
      <c r="DN31" s="26">
        <f t="shared" si="53"/>
        <v>-7.1922131158557959E-2</v>
      </c>
      <c r="DO31" s="26">
        <f t="shared" si="54"/>
        <v>8.2843742037113262E-3</v>
      </c>
      <c r="DP31" s="26">
        <f t="shared" si="55"/>
        <v>-1.3129078521380435E-5</v>
      </c>
      <c r="DQ31" s="26">
        <f t="shared" si="56"/>
        <v>4.3890773133387403E-3</v>
      </c>
      <c r="DR31" s="26">
        <f t="shared" si="57"/>
        <v>0.9703464829830325</v>
      </c>
      <c r="DS31" s="26">
        <f t="shared" si="58"/>
        <v>0.94063429785821362</v>
      </c>
      <c r="DT31" s="26">
        <f t="shared" si="59"/>
        <v>9.0634297858213642E-2</v>
      </c>
      <c r="DU31" s="26">
        <f t="shared" si="60"/>
        <v>0.94616198464105472</v>
      </c>
      <c r="DV31" s="26">
        <f t="shared" si="61"/>
        <v>0.18356251355693526</v>
      </c>
      <c r="DW31" s="26">
        <f t="shared" si="62"/>
        <v>-6.4612415714383822E-2</v>
      </c>
      <c r="DX31" s="26">
        <f t="shared" si="63"/>
        <v>6.6860030375606311E-3</v>
      </c>
      <c r="DY31" s="26">
        <f t="shared" si="64"/>
        <v>-7.6824793303877716E-6</v>
      </c>
      <c r="DZ31" s="26">
        <f t="shared" si="65"/>
        <v>3.5222855498607064E-3</v>
      </c>
      <c r="EA31" s="26">
        <f t="shared" si="66"/>
        <v>0.97599849303438002</v>
      </c>
      <c r="EB31" s="26">
        <f t="shared" si="67"/>
        <v>0.94551901519120796</v>
      </c>
      <c r="EC31" s="26">
        <f t="shared" si="68"/>
        <v>-6.4296944984676418E-4</v>
      </c>
      <c r="ED31" s="26">
        <f t="shared" si="69"/>
        <v>-0.94920323918825522</v>
      </c>
      <c r="EE31" s="26">
        <f t="shared" si="70"/>
        <v>0.945484606579854</v>
      </c>
      <c r="EI31">
        <f t="shared" si="21"/>
        <v>780.09747281165755</v>
      </c>
      <c r="ES31">
        <f t="shared" si="109"/>
        <v>2.1278283621931826</v>
      </c>
      <c r="ET31">
        <f t="shared" si="71"/>
        <v>3.1750291896355323E-2</v>
      </c>
      <c r="EU31">
        <f t="shared" si="110"/>
        <v>1.0559532074605538</v>
      </c>
      <c r="EV31">
        <f t="shared" si="111"/>
        <v>1.4480859430100652E-2</v>
      </c>
      <c r="EX31" s="30">
        <v>1687.1</v>
      </c>
      <c r="EY31" s="30">
        <v>8449.4</v>
      </c>
    </row>
    <row r="32" spans="3:158">
      <c r="C32" s="6">
        <f t="shared" si="72"/>
        <v>778.63216999167059</v>
      </c>
      <c r="D32" s="6">
        <f>Sheet4!D32</f>
        <v>864.91197782694849</v>
      </c>
      <c r="E32" s="6">
        <f t="shared" si="22"/>
        <v>817.47741462153704</v>
      </c>
      <c r="F32" s="6">
        <f t="shared" si="23"/>
        <v>47.43456320541145</v>
      </c>
      <c r="G32">
        <f t="shared" si="0"/>
        <v>821.77207390930948</v>
      </c>
      <c r="I32">
        <f t="shared" si="1"/>
        <v>821.77207390930948</v>
      </c>
      <c r="M32">
        <f t="shared" si="24"/>
        <v>112.58939739449407</v>
      </c>
      <c r="O32">
        <f t="shared" si="25"/>
        <v>1.1329887189557644</v>
      </c>
      <c r="P32">
        <f t="shared" si="26"/>
        <v>2.2083487227692301E-2</v>
      </c>
      <c r="Q32">
        <f t="shared" si="27"/>
        <v>5664.9435947788215</v>
      </c>
      <c r="R32">
        <f t="shared" si="73"/>
        <v>31808.658284683082</v>
      </c>
      <c r="S32">
        <f t="shared" si="28"/>
        <v>15172.52643794096</v>
      </c>
      <c r="T32">
        <f t="shared" si="74"/>
        <v>0.87713264029777216</v>
      </c>
      <c r="U32">
        <f t="shared" si="2"/>
        <v>54.006116207951074</v>
      </c>
      <c r="V32">
        <f t="shared" si="112"/>
        <v>1.3440669198779422</v>
      </c>
      <c r="W32">
        <f t="shared" si="75"/>
        <v>48.853251759508531</v>
      </c>
      <c r="X32">
        <f t="shared" si="29"/>
        <v>55.350183127829013</v>
      </c>
      <c r="Y32">
        <f t="shared" si="3"/>
        <v>1.1329887189557644</v>
      </c>
      <c r="Z32">
        <f t="shared" si="30"/>
        <v>48.853251759508531</v>
      </c>
      <c r="AE32">
        <f t="shared" si="113"/>
        <v>0.67812265065128785</v>
      </c>
      <c r="AF32">
        <f t="shared" si="114"/>
        <v>0.82771954557209992</v>
      </c>
      <c r="AG32">
        <f t="shared" si="31"/>
        <v>1.1386294783958362</v>
      </c>
      <c r="AH32">
        <f t="shared" si="4"/>
        <v>0</v>
      </c>
      <c r="AI32">
        <f t="shared" si="5"/>
        <v>1.1386294783958362</v>
      </c>
      <c r="AJ32">
        <f t="shared" si="76"/>
        <v>1.1386294783958362</v>
      </c>
      <c r="AK32">
        <f t="shared" si="6"/>
        <v>0</v>
      </c>
      <c r="AL32">
        <f t="shared" si="7"/>
        <v>30</v>
      </c>
      <c r="AM32">
        <f t="shared" si="77"/>
        <v>30</v>
      </c>
      <c r="AO32">
        <f t="shared" si="78"/>
        <v>1.2320420898190547</v>
      </c>
      <c r="AQ32">
        <f t="shared" si="32"/>
        <v>0.94302603919405792</v>
      </c>
      <c r="AS32">
        <f t="shared" si="8"/>
        <v>4.2187444673471965</v>
      </c>
      <c r="AT32">
        <f t="shared" si="8"/>
        <v>2.0123141124932307</v>
      </c>
      <c r="AU32">
        <f t="shared" si="79"/>
        <v>6.2310585798404272</v>
      </c>
      <c r="AV32">
        <f t="shared" si="33"/>
        <v>0.6770510039812907</v>
      </c>
      <c r="AW32">
        <f t="shared" si="80"/>
        <v>0.3229489960187093</v>
      </c>
      <c r="AX32">
        <f t="shared" si="9"/>
        <v>-24.763880968303155</v>
      </c>
      <c r="AY32">
        <f t="shared" si="81"/>
        <v>0.13</v>
      </c>
      <c r="AZ32">
        <f t="shared" si="82"/>
        <v>9.2359175817821058</v>
      </c>
      <c r="BA32">
        <f t="shared" si="83"/>
        <v>4.4054735799941298</v>
      </c>
      <c r="BB32">
        <f t="shared" si="10"/>
        <v>51.415085734605263</v>
      </c>
      <c r="BC32">
        <f t="shared" si="84"/>
        <v>5.2836785062353783E-3</v>
      </c>
      <c r="BD32">
        <f t="shared" si="85"/>
        <v>2.052328611083498E-3</v>
      </c>
      <c r="BE32">
        <f t="shared" si="86"/>
        <v>0.94807199190828528</v>
      </c>
      <c r="BF32">
        <f t="shared" si="87"/>
        <v>2.1647392060939992E-3</v>
      </c>
      <c r="BG32">
        <f t="shared" si="34"/>
        <v>3.56948013222778E-2</v>
      </c>
      <c r="BH32">
        <f t="shared" si="35"/>
        <v>157.80401306607422</v>
      </c>
      <c r="BI32">
        <f t="shared" si="88"/>
        <v>2.2619704422429364E-4</v>
      </c>
      <c r="BJ32">
        <f t="shared" si="89"/>
        <v>0.29611607615169955</v>
      </c>
      <c r="BK32">
        <f t="shared" si="90"/>
        <v>1.2851226620950689</v>
      </c>
      <c r="BL32">
        <f t="shared" si="91"/>
        <v>0.48001930289650802</v>
      </c>
      <c r="BM32">
        <f t="shared" si="36"/>
        <v>1.3091054156540817E-4</v>
      </c>
      <c r="BN32">
        <f t="shared" si="92"/>
        <v>1.0794831372235396</v>
      </c>
      <c r="BO32">
        <f t="shared" si="93"/>
        <v>0.99303012242765643</v>
      </c>
      <c r="BP32">
        <f t="shared" si="94"/>
        <v>1.087059811020165</v>
      </c>
      <c r="BQ32">
        <f t="shared" si="37"/>
        <v>0.52180969269270938</v>
      </c>
      <c r="BR32">
        <f t="shared" si="38"/>
        <v>0.52180969269270938</v>
      </c>
      <c r="BS32">
        <f t="shared" si="39"/>
        <v>0.52180969269270938</v>
      </c>
      <c r="BT32">
        <f t="shared" si="11"/>
        <v>206.09938557234631</v>
      </c>
      <c r="BU32">
        <f t="shared" si="12"/>
        <v>4.5225099732602354</v>
      </c>
      <c r="BV32">
        <f t="shared" si="13"/>
        <v>1588055.392910586</v>
      </c>
      <c r="BW32">
        <f t="shared" si="14"/>
        <v>0.14150562641036352</v>
      </c>
      <c r="BX32">
        <f t="shared" si="15"/>
        <v>740688.96474933776</v>
      </c>
      <c r="BY32">
        <f t="shared" si="95"/>
        <v>1.6187778227438283E-4</v>
      </c>
      <c r="BZ32">
        <f t="shared" si="96"/>
        <v>6.8114961071512457E-6</v>
      </c>
      <c r="CA32">
        <f t="shared" si="97"/>
        <v>-3.9019118174068184</v>
      </c>
      <c r="CB32">
        <f t="shared" si="98"/>
        <v>14.899163448006512</v>
      </c>
      <c r="CC32">
        <f t="shared" si="99"/>
        <v>4.5048074335186936E-3</v>
      </c>
      <c r="CD32">
        <f t="shared" si="16"/>
        <v>26.566793557713982</v>
      </c>
      <c r="CE32" s="20">
        <f t="shared" si="17"/>
        <v>103914142343.30438</v>
      </c>
      <c r="CF32" s="33">
        <f t="shared" si="40"/>
        <v>0.19422622314933241</v>
      </c>
      <c r="CG32" s="33">
        <f t="shared" si="18"/>
        <v>38.845244629866485</v>
      </c>
      <c r="CH32">
        <f t="shared" si="100"/>
        <v>3000</v>
      </c>
      <c r="CI32" s="6">
        <f t="shared" si="19"/>
        <v>817.47741462153704</v>
      </c>
      <c r="CJ32" s="20"/>
      <c r="CK32" s="20"/>
      <c r="CL32" s="20"/>
      <c r="CM32" s="20"/>
      <c r="CN32" s="20"/>
      <c r="CO32" s="20"/>
      <c r="CP32" s="20"/>
      <c r="CQ32" s="25">
        <f t="shared" si="20"/>
        <v>1.2320420898190547</v>
      </c>
      <c r="CR32" s="26">
        <v>0.8</v>
      </c>
      <c r="CS32" s="26">
        <f t="shared" si="101"/>
        <v>0.22869781292266203</v>
      </c>
      <c r="CT32" s="26">
        <f t="shared" si="41"/>
        <v>-8.0499650365411624E-2</v>
      </c>
      <c r="CU32" s="26">
        <f t="shared" si="102"/>
        <v>1.0378213493635335E-2</v>
      </c>
      <c r="CV32" s="26">
        <f t="shared" si="103"/>
        <v>-2.3061708466274184E-5</v>
      </c>
      <c r="CW32" s="26">
        <f t="shared" si="42"/>
        <v>5.5390076494132951E-3</v>
      </c>
      <c r="CX32" s="26">
        <f t="shared" si="43"/>
        <v>0.96299193775608694</v>
      </c>
      <c r="CY32" s="26">
        <f t="shared" si="44"/>
        <v>0.93523564454624419</v>
      </c>
      <c r="CZ32" s="26">
        <f t="shared" si="45"/>
        <v>0.13523564454624415</v>
      </c>
      <c r="DA32" s="26">
        <v>0.85</v>
      </c>
      <c r="DB32" s="26">
        <f t="shared" si="46"/>
        <v>0.21524500039779956</v>
      </c>
      <c r="DC32" s="26">
        <f t="shared" si="47"/>
        <v>-7.5764376814505055E-2</v>
      </c>
      <c r="DD32" s="26">
        <f t="shared" si="48"/>
        <v>9.1931579736008514E-3</v>
      </c>
      <c r="DE32" s="26">
        <f t="shared" si="49"/>
        <v>-1.7031260202070997E-5</v>
      </c>
      <c r="DF32" s="26">
        <f t="shared" si="50"/>
        <v>4.8861660135338719E-3</v>
      </c>
      <c r="DG32" s="26">
        <f t="shared" si="104"/>
        <v>0.96714753462418601</v>
      </c>
      <c r="DH32" s="26">
        <f t="shared" si="105"/>
        <v>0.93817145583305162</v>
      </c>
      <c r="DI32" s="26">
        <f t="shared" si="106"/>
        <v>8.8171455833051637E-2</v>
      </c>
      <c r="DJ32" s="26">
        <f t="shared" si="107"/>
        <v>-0.94128377426385146</v>
      </c>
      <c r="DK32" s="26">
        <f t="shared" si="108"/>
        <v>0.9436714923212266</v>
      </c>
      <c r="DL32" s="26">
        <f t="shared" si="51"/>
        <v>0.85</v>
      </c>
      <c r="DM32" s="26">
        <f t="shared" si="52"/>
        <v>0.21524500039779956</v>
      </c>
      <c r="DN32" s="26">
        <f t="shared" si="53"/>
        <v>-7.5764376814505055E-2</v>
      </c>
      <c r="DO32" s="26">
        <f t="shared" si="54"/>
        <v>9.1931579736008514E-3</v>
      </c>
      <c r="DP32" s="26">
        <f t="shared" si="55"/>
        <v>-1.7031260202070997E-5</v>
      </c>
      <c r="DQ32" s="26">
        <f t="shared" si="56"/>
        <v>4.886166013533871E-3</v>
      </c>
      <c r="DR32" s="26">
        <f t="shared" si="57"/>
        <v>0.96714753462418601</v>
      </c>
      <c r="DS32" s="26">
        <f t="shared" si="58"/>
        <v>0.93817145583305162</v>
      </c>
      <c r="DT32" s="26">
        <f t="shared" si="59"/>
        <v>8.8171455833051637E-2</v>
      </c>
      <c r="DU32" s="26">
        <f t="shared" si="60"/>
        <v>0.9436714923212266</v>
      </c>
      <c r="DV32" s="26">
        <f t="shared" si="61"/>
        <v>0.19387917493204349</v>
      </c>
      <c r="DW32" s="26">
        <f t="shared" si="62"/>
        <v>-6.8243791209502358E-2</v>
      </c>
      <c r="DX32" s="26">
        <f t="shared" si="63"/>
        <v>7.4586615968065366E-3</v>
      </c>
      <c r="DY32" s="26">
        <f t="shared" si="64"/>
        <v>-1.0098043452555362E-5</v>
      </c>
      <c r="DZ32" s="26">
        <f t="shared" si="65"/>
        <v>3.9401036056464465E-3</v>
      </c>
      <c r="EA32" s="26">
        <f t="shared" si="66"/>
        <v>0.97326219152851534</v>
      </c>
      <c r="EB32" s="26">
        <f t="shared" si="67"/>
        <v>0.94305972230083757</v>
      </c>
      <c r="EC32" s="26">
        <f t="shared" si="68"/>
        <v>-6.1177002038903527E-4</v>
      </c>
      <c r="ED32" s="26">
        <f t="shared" si="69"/>
        <v>-0.94781479032038185</v>
      </c>
      <c r="EE32" s="26">
        <f t="shared" si="70"/>
        <v>0.94302603919405792</v>
      </c>
      <c r="EI32">
        <f t="shared" si="21"/>
        <v>821.77207390930948</v>
      </c>
      <c r="ES32">
        <f t="shared" si="109"/>
        <v>2.2474175106076779</v>
      </c>
      <c r="ET32">
        <f t="shared" si="71"/>
        <v>3.3534735809812317E-2</v>
      </c>
      <c r="EU32">
        <f t="shared" si="110"/>
        <v>1.0602489489254645</v>
      </c>
      <c r="EV32">
        <f t="shared" si="111"/>
        <v>1.4539769264231488E-2</v>
      </c>
      <c r="EX32" s="30">
        <v>1818.7</v>
      </c>
      <c r="EY32" s="30">
        <v>8851.2999999999993</v>
      </c>
    </row>
    <row r="33" spans="3:155">
      <c r="C33" s="6">
        <f t="shared" si="72"/>
        <v>817.47741462153704</v>
      </c>
      <c r="D33" s="6">
        <f>Sheet4!D33</f>
        <v>911.67616494923323</v>
      </c>
      <c r="E33" s="6">
        <f t="shared" si="22"/>
        <v>857.21583016876059</v>
      </c>
      <c r="F33" s="6">
        <f t="shared" si="23"/>
        <v>54.460334780472635</v>
      </c>
      <c r="G33">
        <f t="shared" si="0"/>
        <v>864.57678978538513</v>
      </c>
      <c r="I33">
        <f t="shared" si="1"/>
        <v>864.57678978538513</v>
      </c>
      <c r="M33">
        <f t="shared" si="24"/>
        <v>119.58410256758617</v>
      </c>
      <c r="O33">
        <f t="shared" si="25"/>
        <v>1.1363226854752322</v>
      </c>
      <c r="P33">
        <f t="shared" si="26"/>
        <v>2.0935209406008497E-2</v>
      </c>
      <c r="Q33">
        <f t="shared" si="27"/>
        <v>5681.6134273761609</v>
      </c>
      <c r="R33">
        <f t="shared" si="73"/>
        <v>31902.259394717144</v>
      </c>
      <c r="S33">
        <f t="shared" si="28"/>
        <v>13651.420613100547</v>
      </c>
      <c r="T33">
        <f t="shared" si="74"/>
        <v>0.87633324542084734</v>
      </c>
      <c r="U33">
        <f t="shared" si="2"/>
        <v>54.006116207951074</v>
      </c>
      <c r="V33">
        <f t="shared" si="112"/>
        <v>1.4262670912186131</v>
      </c>
      <c r="W33">
        <f t="shared" si="75"/>
        <v>48.782255258757587</v>
      </c>
      <c r="X33">
        <f t="shared" si="29"/>
        <v>55.432383299169686</v>
      </c>
      <c r="Y33">
        <f t="shared" si="3"/>
        <v>1.1363226854752322</v>
      </c>
      <c r="Z33">
        <f t="shared" si="30"/>
        <v>48.782255258757587</v>
      </c>
      <c r="AE33">
        <f t="shared" si="113"/>
        <v>0.66691074477033063</v>
      </c>
      <c r="AF33">
        <f t="shared" si="114"/>
        <v>0.82039732130137799</v>
      </c>
      <c r="AG33">
        <f t="shared" si="31"/>
        <v>1.1146815725968677</v>
      </c>
      <c r="AH33">
        <f t="shared" si="4"/>
        <v>0</v>
      </c>
      <c r="AI33">
        <f t="shared" si="5"/>
        <v>1.1146815725968677</v>
      </c>
      <c r="AJ33">
        <f t="shared" si="76"/>
        <v>1.1146815725968677</v>
      </c>
      <c r="AK33">
        <f t="shared" si="6"/>
        <v>0</v>
      </c>
      <c r="AL33">
        <f t="shared" si="7"/>
        <v>30</v>
      </c>
      <c r="AM33">
        <f t="shared" si="77"/>
        <v>30</v>
      </c>
      <c r="AO33">
        <f t="shared" si="78"/>
        <v>1.2962170761400076</v>
      </c>
      <c r="AQ33">
        <f t="shared" si="32"/>
        <v>0.94055789553791458</v>
      </c>
      <c r="AS33">
        <f t="shared" si="8"/>
        <v>4.2311586711013955</v>
      </c>
      <c r="AT33">
        <f t="shared" si="8"/>
        <v>1.8105716584304903</v>
      </c>
      <c r="AU33">
        <f t="shared" si="79"/>
        <v>6.0417303295318856</v>
      </c>
      <c r="AV33">
        <f t="shared" si="33"/>
        <v>0.70032233157106605</v>
      </c>
      <c r="AW33">
        <f t="shared" si="80"/>
        <v>0.29967766842893395</v>
      </c>
      <c r="AX33">
        <f t="shared" si="9"/>
        <v>-23.217767076382248</v>
      </c>
      <c r="AY33">
        <f t="shared" si="81"/>
        <v>0.13</v>
      </c>
      <c r="AZ33">
        <f t="shared" si="82"/>
        <v>9.2597282110351387</v>
      </c>
      <c r="BA33">
        <f t="shared" si="83"/>
        <v>3.962366521061087</v>
      </c>
      <c r="BB33">
        <f t="shared" si="10"/>
        <v>51.377712394940303</v>
      </c>
      <c r="BC33">
        <f t="shared" si="84"/>
        <v>5.1744319917561938E-3</v>
      </c>
      <c r="BD33">
        <f t="shared" si="85"/>
        <v>2.0495249652074578E-3</v>
      </c>
      <c r="BE33">
        <f t="shared" si="86"/>
        <v>0.94912488162892328</v>
      </c>
      <c r="BF33">
        <f t="shared" si="87"/>
        <v>2.1593838754811558E-3</v>
      </c>
      <c r="BG33">
        <f t="shared" si="34"/>
        <v>3.5698291464729817E-2</v>
      </c>
      <c r="BH33">
        <f t="shared" si="35"/>
        <v>148.36464369921211</v>
      </c>
      <c r="BI33">
        <f t="shared" si="88"/>
        <v>2.4061185046959672E-4</v>
      </c>
      <c r="BJ33">
        <f t="shared" si="89"/>
        <v>0.31721722274380038</v>
      </c>
      <c r="BK33">
        <f t="shared" si="90"/>
        <v>1.3057973069171309</v>
      </c>
      <c r="BL33">
        <f t="shared" si="91"/>
        <v>0.49287920465361684</v>
      </c>
      <c r="BM33">
        <f t="shared" si="36"/>
        <v>1.1699423762516874E-4</v>
      </c>
      <c r="BN33">
        <f t="shared" si="92"/>
        <v>1.0804485000756114</v>
      </c>
      <c r="BO33">
        <f t="shared" si="93"/>
        <v>0.99376857975009503</v>
      </c>
      <c r="BP33">
        <f t="shared" si="94"/>
        <v>1.0872234462749004</v>
      </c>
      <c r="BQ33">
        <f t="shared" si="37"/>
        <v>0.53586982748073719</v>
      </c>
      <c r="BR33">
        <f t="shared" si="38"/>
        <v>0.53586982748073719</v>
      </c>
      <c r="BS33">
        <f t="shared" si="39"/>
        <v>0.53586982748073719</v>
      </c>
      <c r="BT33">
        <f t="shared" si="11"/>
        <v>206.40546233397382</v>
      </c>
      <c r="BU33">
        <f t="shared" si="12"/>
        <v>4.2924528065830465</v>
      </c>
      <c r="BV33">
        <f t="shared" si="13"/>
        <v>1588628.568493376</v>
      </c>
      <c r="BW33">
        <f t="shared" si="14"/>
        <v>0.14904342506993112</v>
      </c>
      <c r="BX33">
        <f t="shared" si="15"/>
        <v>703482.79685177316</v>
      </c>
      <c r="BY33">
        <f t="shared" si="95"/>
        <v>1.6187778227438283E-4</v>
      </c>
      <c r="BZ33">
        <f t="shared" si="96"/>
        <v>7.1717460932638064E-6</v>
      </c>
      <c r="CA33">
        <f t="shared" si="97"/>
        <v>-3.8968026136540153</v>
      </c>
      <c r="CB33">
        <f t="shared" si="98"/>
        <v>14.886589466366287</v>
      </c>
      <c r="CC33">
        <f t="shared" si="99"/>
        <v>4.512420633042297E-3</v>
      </c>
      <c r="CD33">
        <f t="shared" si="16"/>
        <v>27.241285582053866</v>
      </c>
      <c r="CE33" s="20">
        <f t="shared" si="17"/>
        <v>101585795853.63893</v>
      </c>
      <c r="CF33" s="33">
        <f t="shared" si="40"/>
        <v>0.19869207773611786</v>
      </c>
      <c r="CG33" s="33">
        <f t="shared" si="18"/>
        <v>39.738415547223568</v>
      </c>
      <c r="CH33">
        <f t="shared" si="100"/>
        <v>3200</v>
      </c>
      <c r="CI33" s="6">
        <f t="shared" si="19"/>
        <v>857.21583016876059</v>
      </c>
      <c r="CJ33" s="20"/>
      <c r="CK33" s="20"/>
      <c r="CL33" s="20"/>
      <c r="CM33" s="20"/>
      <c r="CN33" s="20"/>
      <c r="CO33" s="20"/>
      <c r="CP33" s="20"/>
      <c r="CQ33" s="25">
        <f t="shared" si="20"/>
        <v>1.2962170761400076</v>
      </c>
      <c r="CR33" s="26">
        <v>0.8</v>
      </c>
      <c r="CS33" s="26">
        <f t="shared" si="101"/>
        <v>0.24061029475848891</v>
      </c>
      <c r="CT33" s="26">
        <f t="shared" si="41"/>
        <v>-8.4692740848059417E-2</v>
      </c>
      <c r="CU33" s="26">
        <f t="shared" si="102"/>
        <v>1.1487538712605895E-2</v>
      </c>
      <c r="CV33" s="26">
        <f t="shared" si="103"/>
        <v>-2.9727093317357146E-5</v>
      </c>
      <c r="CW33" s="26">
        <f t="shared" si="42"/>
        <v>6.1548863854476834E-3</v>
      </c>
      <c r="CX33" s="26">
        <f t="shared" si="43"/>
        <v>0.95911808390006381</v>
      </c>
      <c r="CY33" s="26">
        <f t="shared" si="44"/>
        <v>0.93272778779449705</v>
      </c>
      <c r="CZ33" s="26">
        <f t="shared" si="45"/>
        <v>0.13272778779449701</v>
      </c>
      <c r="DA33" s="26">
        <v>0.85</v>
      </c>
      <c r="DB33" s="26">
        <f t="shared" si="46"/>
        <v>0.22645674800798957</v>
      </c>
      <c r="DC33" s="26">
        <f t="shared" si="47"/>
        <v>-7.9710814915820632E-2</v>
      </c>
      <c r="DD33" s="26">
        <f t="shared" si="48"/>
        <v>1.0175812838848127E-2</v>
      </c>
      <c r="DE33" s="26">
        <f t="shared" si="49"/>
        <v>-2.195370139552158E-5</v>
      </c>
      <c r="DF33" s="26">
        <f t="shared" si="50"/>
        <v>5.4271343678310427E-3</v>
      </c>
      <c r="DG33" s="26">
        <f t="shared" si="104"/>
        <v>0.96370042324649563</v>
      </c>
      <c r="DH33" s="26">
        <f t="shared" si="105"/>
        <v>0.93571708331171743</v>
      </c>
      <c r="DI33" s="26">
        <f t="shared" si="106"/>
        <v>8.5717083311717457E-2</v>
      </c>
      <c r="DJ33" s="26">
        <f t="shared" si="107"/>
        <v>-0.94021408965559228</v>
      </c>
      <c r="DK33" s="26">
        <f t="shared" si="108"/>
        <v>0.94116762262424325</v>
      </c>
      <c r="DL33" s="26">
        <f t="shared" si="51"/>
        <v>0.85</v>
      </c>
      <c r="DM33" s="26">
        <f t="shared" si="52"/>
        <v>0.22645674800798957</v>
      </c>
      <c r="DN33" s="26">
        <f t="shared" si="53"/>
        <v>-7.9710814915820632E-2</v>
      </c>
      <c r="DO33" s="26">
        <f t="shared" si="54"/>
        <v>1.0175812838848127E-2</v>
      </c>
      <c r="DP33" s="26">
        <f t="shared" si="55"/>
        <v>-2.195370139552158E-5</v>
      </c>
      <c r="DQ33" s="26">
        <f t="shared" si="56"/>
        <v>5.4271343678310427E-3</v>
      </c>
      <c r="DR33" s="26">
        <f t="shared" si="57"/>
        <v>0.96370042324649563</v>
      </c>
      <c r="DS33" s="26">
        <f t="shared" si="58"/>
        <v>0.93571708331171743</v>
      </c>
      <c r="DT33" s="26">
        <f t="shared" si="59"/>
        <v>8.5717083311717457E-2</v>
      </c>
      <c r="DU33" s="26">
        <f t="shared" si="60"/>
        <v>0.94116762262424325</v>
      </c>
      <c r="DV33" s="26">
        <f t="shared" si="61"/>
        <v>0.20452067323574002</v>
      </c>
      <c r="DW33" s="26">
        <f t="shared" si="62"/>
        <v>-7.1989506491446822E-2</v>
      </c>
      <c r="DX33" s="26">
        <f t="shared" si="63"/>
        <v>8.2999027732610902E-3</v>
      </c>
      <c r="DY33" s="26">
        <f t="shared" si="64"/>
        <v>-1.3190689244261695E-5</v>
      </c>
      <c r="DZ33" s="26">
        <f t="shared" si="65"/>
        <v>4.397545244608227E-3</v>
      </c>
      <c r="EA33" s="26">
        <f t="shared" si="66"/>
        <v>0.97029173315967976</v>
      </c>
      <c r="EB33" s="26">
        <f t="shared" si="67"/>
        <v>0.94059048876809748</v>
      </c>
      <c r="EC33" s="26">
        <f t="shared" si="68"/>
        <v>-5.7713385614577284E-4</v>
      </c>
      <c r="ED33" s="26">
        <f t="shared" si="69"/>
        <v>-0.94654455917462843</v>
      </c>
      <c r="EE33" s="26">
        <f t="shared" si="70"/>
        <v>0.94055789553791458</v>
      </c>
      <c r="EI33">
        <f t="shared" si="21"/>
        <v>864.57678978538513</v>
      </c>
      <c r="ES33">
        <f t="shared" si="109"/>
        <v>2.3707721186268853</v>
      </c>
      <c r="ET33">
        <f t="shared" si="71"/>
        <v>3.5375365853550188E-2</v>
      </c>
      <c r="EU33">
        <f t="shared" si="110"/>
        <v>1.0647748877840213</v>
      </c>
      <c r="EV33">
        <f t="shared" si="111"/>
        <v>1.4601835920156144E-2</v>
      </c>
      <c r="EX33" s="30">
        <v>1938.3</v>
      </c>
      <c r="EY33" s="30">
        <v>9234</v>
      </c>
    </row>
    <row r="34" spans="3:155">
      <c r="C34" s="6">
        <f t="shared" si="72"/>
        <v>857.21583016876059</v>
      </c>
      <c r="D34" s="6">
        <f>Sheet4!D34</f>
        <v>959.89155634035001</v>
      </c>
      <c r="E34" s="6">
        <f t="shared" si="22"/>
        <v>897.8914930231839</v>
      </c>
      <c r="F34" s="6">
        <f t="shared" si="23"/>
        <v>62.000063317166109</v>
      </c>
      <c r="G34">
        <f t="shared" si="0"/>
        <v>908.55369325455536</v>
      </c>
      <c r="I34">
        <f t="shared" si="1"/>
        <v>908.55369325455536</v>
      </c>
      <c r="M34">
        <f t="shared" si="24"/>
        <v>126.83811180350907</v>
      </c>
      <c r="O34">
        <f t="shared" si="25"/>
        <v>1.1397802470630336</v>
      </c>
      <c r="P34">
        <f t="shared" si="26"/>
        <v>1.9869475426173504E-2</v>
      </c>
      <c r="Q34">
        <f t="shared" si="27"/>
        <v>5698.9012353151684</v>
      </c>
      <c r="R34">
        <f t="shared" si="73"/>
        <v>31999.330436294673</v>
      </c>
      <c r="S34">
        <f t="shared" si="28"/>
        <v>12235.810554806525</v>
      </c>
      <c r="T34">
        <f t="shared" si="74"/>
        <v>0.87550421579388471</v>
      </c>
      <c r="U34">
        <f t="shared" si="2"/>
        <v>54.006116207951074</v>
      </c>
      <c r="V34">
        <f t="shared" si="112"/>
        <v>1.5113537748754657</v>
      </c>
      <c r="W34">
        <f t="shared" si="75"/>
        <v>48.708924484244235</v>
      </c>
      <c r="X34">
        <f t="shared" si="29"/>
        <v>55.51746998282654</v>
      </c>
      <c r="Y34">
        <f t="shared" si="3"/>
        <v>1.1397802470630336</v>
      </c>
      <c r="Z34">
        <f t="shared" si="30"/>
        <v>48.708924484244235</v>
      </c>
      <c r="AE34">
        <f t="shared" si="113"/>
        <v>0.65584078869053009</v>
      </c>
      <c r="AF34">
        <f t="shared" si="114"/>
        <v>0.81306740831807156</v>
      </c>
      <c r="AG34">
        <f t="shared" si="31"/>
        <v>1.091159842538195</v>
      </c>
      <c r="AH34">
        <f t="shared" si="4"/>
        <v>0</v>
      </c>
      <c r="AI34">
        <f t="shared" si="5"/>
        <v>1.091159842538195</v>
      </c>
      <c r="AJ34">
        <f t="shared" si="76"/>
        <v>1.091159842538195</v>
      </c>
      <c r="AK34">
        <f t="shared" si="6"/>
        <v>0</v>
      </c>
      <c r="AL34">
        <f t="shared" si="7"/>
        <v>30</v>
      </c>
      <c r="AM34">
        <f t="shared" si="77"/>
        <v>30</v>
      </c>
      <c r="AO34">
        <f t="shared" si="78"/>
        <v>1.3621494651492585</v>
      </c>
      <c r="AQ34">
        <f t="shared" si="32"/>
        <v>0.93808383295991304</v>
      </c>
      <c r="AS34">
        <f t="shared" si="8"/>
        <v>4.244033087743861</v>
      </c>
      <c r="AT34">
        <f t="shared" si="8"/>
        <v>1.6228209822498256</v>
      </c>
      <c r="AU34">
        <f t="shared" si="79"/>
        <v>5.8668540699936864</v>
      </c>
      <c r="AV34">
        <f t="shared" si="33"/>
        <v>0.72339162302505133</v>
      </c>
      <c r="AW34">
        <f t="shared" si="80"/>
        <v>0.27660837697494867</v>
      </c>
      <c r="AX34">
        <f t="shared" si="9"/>
        <v>-21.832052481941428</v>
      </c>
      <c r="AY34">
        <f t="shared" si="81"/>
        <v>0.13</v>
      </c>
      <c r="AZ34">
        <f t="shared" si="82"/>
        <v>9.2844109525370175</v>
      </c>
      <c r="BA34">
        <f t="shared" si="83"/>
        <v>3.5501459555341928</v>
      </c>
      <c r="BB34">
        <f t="shared" si="10"/>
        <v>51.339081704696817</v>
      </c>
      <c r="BC34">
        <f t="shared" si="84"/>
        <v>5.0671477718906479E-3</v>
      </c>
      <c r="BD34">
        <f t="shared" si="85"/>
        <v>2.0467580505738685E-3</v>
      </c>
      <c r="BE34">
        <f t="shared" si="86"/>
        <v>0.95015974606592313</v>
      </c>
      <c r="BF34">
        <f t="shared" si="87"/>
        <v>2.1541199351460026E-3</v>
      </c>
      <c r="BG34">
        <f t="shared" si="34"/>
        <v>3.5706195008536515E-2</v>
      </c>
      <c r="BH34">
        <f t="shared" si="35"/>
        <v>139.17825899470404</v>
      </c>
      <c r="BI34">
        <f t="shared" si="88"/>
        <v>2.5655009098723671E-4</v>
      </c>
      <c r="BJ34">
        <f t="shared" si="89"/>
        <v>0.34090136026469475</v>
      </c>
      <c r="BK34">
        <f t="shared" si="90"/>
        <v>1.3290063188588572</v>
      </c>
      <c r="BL34">
        <f t="shared" si="91"/>
        <v>0.50646663962534866</v>
      </c>
      <c r="BM34">
        <f t="shared" si="36"/>
        <v>1.0415915282233148E-4</v>
      </c>
      <c r="BN34">
        <f t="shared" si="92"/>
        <v>1.0813396595773719</v>
      </c>
      <c r="BO34">
        <f t="shared" si="93"/>
        <v>0.99445018323598744</v>
      </c>
      <c r="BP34">
        <f t="shared" si="94"/>
        <v>1.0873743881856828</v>
      </c>
      <c r="BQ34">
        <f t="shared" si="37"/>
        <v>0.55071885239907215</v>
      </c>
      <c r="BR34">
        <f t="shared" si="38"/>
        <v>0.55071885239907215</v>
      </c>
      <c r="BS34">
        <f t="shared" si="39"/>
        <v>0.55071885239907215</v>
      </c>
      <c r="BT34">
        <f t="shared" si="11"/>
        <v>206.72228717954962</v>
      </c>
      <c r="BU34">
        <f t="shared" si="12"/>
        <v>4.0538602975802087</v>
      </c>
      <c r="BV34">
        <f t="shared" si="13"/>
        <v>1589218.4277939624</v>
      </c>
      <c r="BW34">
        <f t="shared" si="14"/>
        <v>0.15741300003777992</v>
      </c>
      <c r="BX34">
        <f t="shared" si="15"/>
        <v>666326.26409018179</v>
      </c>
      <c r="BY34">
        <f t="shared" si="95"/>
        <v>1.6187778227438283E-4</v>
      </c>
      <c r="BZ34">
        <f t="shared" si="96"/>
        <v>7.5716661219843108E-6</v>
      </c>
      <c r="CA34">
        <f t="shared" si="97"/>
        <v>-3.8912302552617657</v>
      </c>
      <c r="CB34">
        <f t="shared" si="98"/>
        <v>14.872768944956402</v>
      </c>
      <c r="CC34">
        <f t="shared" si="99"/>
        <v>4.5208108638161871E-3</v>
      </c>
      <c r="CD34">
        <f t="shared" si="16"/>
        <v>27.947242107390561</v>
      </c>
      <c r="CE34" s="20">
        <f t="shared" si="17"/>
        <v>99277501505.987183</v>
      </c>
      <c r="CF34" s="33">
        <f t="shared" si="40"/>
        <v>0.20337831427211667</v>
      </c>
      <c r="CG34" s="33">
        <f t="shared" si="18"/>
        <v>40.675662854423337</v>
      </c>
      <c r="CH34">
        <f t="shared" si="100"/>
        <v>3400</v>
      </c>
      <c r="CI34" s="6">
        <f t="shared" si="19"/>
        <v>897.8914930231839</v>
      </c>
      <c r="CJ34" s="20"/>
      <c r="CK34" s="20"/>
      <c r="CL34" s="20"/>
      <c r="CM34" s="20"/>
      <c r="CN34" s="20"/>
      <c r="CO34" s="20"/>
      <c r="CP34" s="20"/>
      <c r="CQ34" s="25">
        <f t="shared" si="20"/>
        <v>1.3621494651492585</v>
      </c>
      <c r="CR34" s="26">
        <v>0.8</v>
      </c>
      <c r="CS34" s="26">
        <f t="shared" si="101"/>
        <v>0.25284899446833109</v>
      </c>
      <c r="CT34" s="26">
        <f t="shared" si="41"/>
        <v>-8.9000657198368915E-2</v>
      </c>
      <c r="CU34" s="26">
        <f t="shared" si="102"/>
        <v>1.2685892866287485E-2</v>
      </c>
      <c r="CV34" s="26">
        <f t="shared" si="103"/>
        <v>-3.8096719044456994E-5</v>
      </c>
      <c r="CW34" s="26">
        <f t="shared" si="42"/>
        <v>6.8253605876074132E-3</v>
      </c>
      <c r="CX34" s="26">
        <f t="shared" si="43"/>
        <v>0.95495084149882015</v>
      </c>
      <c r="CY34" s="26">
        <f t="shared" si="44"/>
        <v>0.93024121622363165</v>
      </c>
      <c r="CZ34" s="26">
        <f t="shared" si="45"/>
        <v>0.13024121622363161</v>
      </c>
      <c r="DA34" s="26">
        <v>0.85</v>
      </c>
      <c r="DB34" s="26">
        <f t="shared" si="46"/>
        <v>0.23797552420548812</v>
      </c>
      <c r="DC34" s="26">
        <f t="shared" si="47"/>
        <v>-8.3765324421994289E-2</v>
      </c>
      <c r="DD34" s="26">
        <f t="shared" si="48"/>
        <v>1.1237330705085112E-2</v>
      </c>
      <c r="DE34" s="26">
        <f t="shared" si="49"/>
        <v>-2.8134738405882123E-5</v>
      </c>
      <c r="DF34" s="26">
        <f t="shared" si="50"/>
        <v>6.0155733805465732E-3</v>
      </c>
      <c r="DG34" s="26">
        <f t="shared" si="104"/>
        <v>0.95999046732710824</v>
      </c>
      <c r="DH34" s="26">
        <f t="shared" si="105"/>
        <v>0.93327503412232826</v>
      </c>
      <c r="DI34" s="26">
        <f t="shared" si="106"/>
        <v>8.3275034122328284E-2</v>
      </c>
      <c r="DJ34" s="26">
        <f t="shared" si="107"/>
        <v>-0.93932364202606766</v>
      </c>
      <c r="DK34" s="26">
        <f t="shared" si="108"/>
        <v>0.93865425120431201</v>
      </c>
      <c r="DL34" s="26">
        <f t="shared" si="51"/>
        <v>0.85</v>
      </c>
      <c r="DM34" s="26">
        <f t="shared" si="52"/>
        <v>0.23797552420548812</v>
      </c>
      <c r="DN34" s="26">
        <f t="shared" si="53"/>
        <v>-8.3765324421994289E-2</v>
      </c>
      <c r="DO34" s="26">
        <f t="shared" si="54"/>
        <v>1.1237330705085112E-2</v>
      </c>
      <c r="DP34" s="26">
        <f t="shared" si="55"/>
        <v>-2.8134738405882123E-5</v>
      </c>
      <c r="DQ34" s="26">
        <f t="shared" si="56"/>
        <v>6.0155733805465732E-3</v>
      </c>
      <c r="DR34" s="26">
        <f t="shared" si="57"/>
        <v>0.95999046732710824</v>
      </c>
      <c r="DS34" s="26">
        <f t="shared" si="58"/>
        <v>0.93327503412232826</v>
      </c>
      <c r="DT34" s="26">
        <f t="shared" si="59"/>
        <v>8.3275034122328284E-2</v>
      </c>
      <c r="DU34" s="26">
        <f t="shared" si="60"/>
        <v>0.93865425120431201</v>
      </c>
      <c r="DV34" s="26">
        <f t="shared" si="61"/>
        <v>0.21549915244632056</v>
      </c>
      <c r="DW34" s="26">
        <f t="shared" si="62"/>
        <v>-7.5853836135449729E-2</v>
      </c>
      <c r="DX34" s="26">
        <f t="shared" si="63"/>
        <v>9.2148805624907015E-3</v>
      </c>
      <c r="DY34" s="26">
        <f t="shared" si="64"/>
        <v>-1.7132046831763644E-5</v>
      </c>
      <c r="DZ34" s="26">
        <f t="shared" si="65"/>
        <v>4.8980856613728401E-3</v>
      </c>
      <c r="EA34" s="26">
        <f t="shared" si="66"/>
        <v>0.96707119959787646</v>
      </c>
      <c r="EB34" s="26">
        <f t="shared" si="67"/>
        <v>0.93811497405014976</v>
      </c>
      <c r="EC34" s="26">
        <f t="shared" si="68"/>
        <v>-5.392771541622432E-4</v>
      </c>
      <c r="ED34" s="26">
        <f t="shared" si="69"/>
        <v>-0.9454065669488606</v>
      </c>
      <c r="EE34" s="26">
        <f t="shared" si="70"/>
        <v>0.93808383295991304</v>
      </c>
      <c r="EI34">
        <f t="shared" si="21"/>
        <v>908.55369325455536</v>
      </c>
      <c r="ES34">
        <f t="shared" si="109"/>
        <v>2.4980329573752922</v>
      </c>
      <c r="ET34">
        <f t="shared" si="71"/>
        <v>3.7274282537352758E-2</v>
      </c>
      <c r="EU34">
        <f t="shared" si="110"/>
        <v>1.0695433698574324</v>
      </c>
      <c r="EV34">
        <f t="shared" si="111"/>
        <v>1.466722870282128E-2</v>
      </c>
      <c r="EX34" s="30">
        <v>2093.8000000000002</v>
      </c>
      <c r="EY34" s="30">
        <v>9712.4</v>
      </c>
    </row>
    <row r="35" spans="3:155">
      <c r="C35" s="6">
        <f t="shared" si="72"/>
        <v>897.8914930231839</v>
      </c>
      <c r="D35" s="6">
        <f>Sheet4!D35</f>
        <v>1009.6093539970667</v>
      </c>
      <c r="E35" s="6">
        <f t="shared" si="22"/>
        <v>939.55629889481963</v>
      </c>
      <c r="F35" s="6">
        <f t="shared" si="23"/>
        <v>70.053055102247072</v>
      </c>
      <c r="G35">
        <f t="shared" si="0"/>
        <v>953.7504235101253</v>
      </c>
      <c r="I35">
        <f t="shared" si="1"/>
        <v>953.7504235101253</v>
      </c>
      <c r="M35">
        <f t="shared" si="24"/>
        <v>134.36205858966312</v>
      </c>
      <c r="O35">
        <f t="shared" si="25"/>
        <v>1.1433664720801784</v>
      </c>
      <c r="P35">
        <f t="shared" si="26"/>
        <v>1.8877932643510096E-2</v>
      </c>
      <c r="Q35">
        <f t="shared" si="27"/>
        <v>5716.832360400892</v>
      </c>
      <c r="R35">
        <f t="shared" si="73"/>
        <v>32100.01370365101</v>
      </c>
      <c r="S35">
        <f t="shared" si="28"/>
        <v>10915.026344892533</v>
      </c>
      <c r="T35">
        <f t="shared" si="74"/>
        <v>0.87464433616118131</v>
      </c>
      <c r="U35">
        <f t="shared" si="2"/>
        <v>54.006116207951074</v>
      </c>
      <c r="V35">
        <f t="shared" si="112"/>
        <v>1.599433774284921</v>
      </c>
      <c r="W35">
        <f t="shared" si="75"/>
        <v>48.633182221156353</v>
      </c>
      <c r="X35">
        <f t="shared" si="29"/>
        <v>55.605549982235992</v>
      </c>
      <c r="Y35">
        <f t="shared" si="3"/>
        <v>1.1433664720801784</v>
      </c>
      <c r="Z35">
        <f t="shared" si="30"/>
        <v>48.633182221156353</v>
      </c>
      <c r="AE35">
        <f t="shared" si="113"/>
        <v>0.64491163729684231</v>
      </c>
      <c r="AF35">
        <f t="shared" si="114"/>
        <v>0.80573138769185171</v>
      </c>
      <c r="AG35">
        <f t="shared" si="31"/>
        <v>1.0680592565893721</v>
      </c>
      <c r="AH35">
        <f t="shared" si="4"/>
        <v>0</v>
      </c>
      <c r="AI35">
        <f t="shared" si="5"/>
        <v>1.0680592565893721</v>
      </c>
      <c r="AJ35">
        <f t="shared" si="76"/>
        <v>1.0680592565893721</v>
      </c>
      <c r="AK35">
        <f t="shared" si="6"/>
        <v>0</v>
      </c>
      <c r="AL35">
        <f t="shared" si="7"/>
        <v>30</v>
      </c>
      <c r="AM35">
        <f t="shared" si="77"/>
        <v>30</v>
      </c>
      <c r="AO35">
        <f t="shared" si="78"/>
        <v>1.4299106799252252</v>
      </c>
      <c r="AQ35">
        <f t="shared" si="32"/>
        <v>0.93560778703717395</v>
      </c>
      <c r="AS35">
        <f t="shared" si="8"/>
        <v>4.2573865895895686</v>
      </c>
      <c r="AT35">
        <f t="shared" si="8"/>
        <v>1.4476469454116445</v>
      </c>
      <c r="AU35">
        <f t="shared" si="79"/>
        <v>5.7050335350012134</v>
      </c>
      <c r="AV35">
        <f t="shared" si="33"/>
        <v>0.74625093147478982</v>
      </c>
      <c r="AW35">
        <f t="shared" si="80"/>
        <v>0.25374906852521018</v>
      </c>
      <c r="AX35">
        <f t="shared" si="9"/>
        <v>-20.586045040654007</v>
      </c>
      <c r="AY35">
        <f t="shared" si="81"/>
        <v>0.13</v>
      </c>
      <c r="AZ35">
        <f t="shared" si="82"/>
        <v>9.3100008108089565</v>
      </c>
      <c r="BA35">
        <f t="shared" si="83"/>
        <v>3.1656965962414096</v>
      </c>
      <c r="BB35">
        <f t="shared" si="10"/>
        <v>51.299150099577496</v>
      </c>
      <c r="BC35">
        <f t="shared" si="84"/>
        <v>4.9618028776642039E-3</v>
      </c>
      <c r="BD35">
        <f t="shared" si="85"/>
        <v>2.0440279755236167E-3</v>
      </c>
      <c r="BE35">
        <f t="shared" si="86"/>
        <v>0.95117675683815328</v>
      </c>
      <c r="BF35">
        <f t="shared" si="87"/>
        <v>2.1489465137039892E-3</v>
      </c>
      <c r="BG35">
        <f t="shared" si="34"/>
        <v>3.5718619261754229E-2</v>
      </c>
      <c r="BH35">
        <f t="shared" si="35"/>
        <v>130.20022801246756</v>
      </c>
      <c r="BI35">
        <f t="shared" si="88"/>
        <v>2.7433607303924173E-4</v>
      </c>
      <c r="BJ35">
        <f t="shared" si="89"/>
        <v>0.36776879283797714</v>
      </c>
      <c r="BK35">
        <f t="shared" si="90"/>
        <v>1.3553391438393148</v>
      </c>
      <c r="BL35">
        <f t="shared" si="91"/>
        <v>0.52091090156029451</v>
      </c>
      <c r="BM35">
        <f t="shared" si="36"/>
        <v>9.2294652299112763E-5</v>
      </c>
      <c r="BN35">
        <f t="shared" si="92"/>
        <v>1.0821641128256321</v>
      </c>
      <c r="BO35">
        <f t="shared" si="93"/>
        <v>0.99508068817827733</v>
      </c>
      <c r="BP35">
        <f t="shared" si="94"/>
        <v>1.0875139329723913</v>
      </c>
      <c r="BQ35">
        <f t="shared" si="37"/>
        <v>0.56649786328403007</v>
      </c>
      <c r="BR35">
        <f t="shared" si="38"/>
        <v>0.56649786328403007</v>
      </c>
      <c r="BS35">
        <f t="shared" si="39"/>
        <v>0.56649786328403007</v>
      </c>
      <c r="BT35">
        <f t="shared" si="11"/>
        <v>207.05025779741689</v>
      </c>
      <c r="BU35">
        <f t="shared" si="12"/>
        <v>3.8063777094404618</v>
      </c>
      <c r="BV35">
        <f t="shared" si="13"/>
        <v>1589825.2946600232</v>
      </c>
      <c r="BW35">
        <f t="shared" si="14"/>
        <v>0.16679750610269475</v>
      </c>
      <c r="BX35">
        <f t="shared" si="15"/>
        <v>629076.9682309198</v>
      </c>
      <c r="BY35">
        <f t="shared" si="95"/>
        <v>1.6187778227438283E-4</v>
      </c>
      <c r="BZ35">
        <f t="shared" si="96"/>
        <v>8.0200043155101222E-6</v>
      </c>
      <c r="CA35">
        <f t="shared" si="97"/>
        <v>-3.8851018744164869</v>
      </c>
      <c r="CB35">
        <f t="shared" si="98"/>
        <v>14.857443916578198</v>
      </c>
      <c r="CC35">
        <f t="shared" si="99"/>
        <v>4.5301418478186301E-3</v>
      </c>
      <c r="CD35">
        <f t="shared" si="16"/>
        <v>28.690424816272582</v>
      </c>
      <c r="CE35" s="20">
        <f t="shared" si="17"/>
        <v>96979491040.048386</v>
      </c>
      <c r="CF35" s="33">
        <f t="shared" si="40"/>
        <v>0.20832402935817848</v>
      </c>
      <c r="CG35" s="33">
        <f t="shared" si="18"/>
        <v>41.664805871635693</v>
      </c>
      <c r="CH35">
        <f t="shared" si="100"/>
        <v>3600</v>
      </c>
      <c r="CI35" s="6">
        <f t="shared" si="19"/>
        <v>939.55629889481963</v>
      </c>
      <c r="CJ35" s="20"/>
      <c r="CK35" s="20"/>
      <c r="CL35" s="20"/>
      <c r="CM35" s="20"/>
      <c r="CN35" s="20"/>
      <c r="CO35" s="20"/>
      <c r="CP35" s="20"/>
      <c r="CQ35" s="25">
        <f t="shared" si="20"/>
        <v>1.4299106799252252</v>
      </c>
      <c r="CR35" s="26">
        <v>0.8</v>
      </c>
      <c r="CS35" s="26">
        <f t="shared" si="101"/>
        <v>0.26542716996111992</v>
      </c>
      <c r="CT35" s="26">
        <f t="shared" si="41"/>
        <v>-9.3428066085513364E-2</v>
      </c>
      <c r="CU35" s="26">
        <f t="shared" si="102"/>
        <v>1.397942571977453E-2</v>
      </c>
      <c r="CV35" s="26">
        <f t="shared" si="103"/>
        <v>-4.8563312640989922E-5</v>
      </c>
      <c r="CW35" s="26">
        <f t="shared" si="42"/>
        <v>7.5551107517365683E-3</v>
      </c>
      <c r="CX35" s="26">
        <f t="shared" si="43"/>
        <v>0.95047293587923287</v>
      </c>
      <c r="CY35" s="26">
        <f t="shared" si="44"/>
        <v>0.92778085124399801</v>
      </c>
      <c r="CZ35" s="26">
        <f t="shared" si="45"/>
        <v>0.12778085124399796</v>
      </c>
      <c r="DA35" s="26">
        <v>0.85</v>
      </c>
      <c r="DB35" s="26">
        <f t="shared" si="46"/>
        <v>0.24981380702223052</v>
      </c>
      <c r="DC35" s="26">
        <f t="shared" si="47"/>
        <v>-8.7932297492247874E-2</v>
      </c>
      <c r="DD35" s="26">
        <f t="shared" si="48"/>
        <v>1.2383159115094394E-2</v>
      </c>
      <c r="DE35" s="26">
        <f t="shared" si="49"/>
        <v>-3.5864403327827138E-5</v>
      </c>
      <c r="DF35" s="26">
        <f t="shared" si="50"/>
        <v>6.6554755989942458E-3</v>
      </c>
      <c r="DG35" s="26">
        <f t="shared" si="104"/>
        <v>0.95600187711139906</v>
      </c>
      <c r="DH35" s="26">
        <f t="shared" si="105"/>
        <v>0.93084937319188188</v>
      </c>
      <c r="DI35" s="26">
        <f t="shared" si="106"/>
        <v>8.0849373191881901E-2</v>
      </c>
      <c r="DJ35" s="26">
        <f t="shared" si="107"/>
        <v>-0.93862956104232242</v>
      </c>
      <c r="DK35" s="26">
        <f t="shared" si="108"/>
        <v>0.93613554968597079</v>
      </c>
      <c r="DL35" s="26">
        <f t="shared" si="51"/>
        <v>0.85</v>
      </c>
      <c r="DM35" s="26">
        <f t="shared" si="52"/>
        <v>0.24981380702223052</v>
      </c>
      <c r="DN35" s="26">
        <f t="shared" si="53"/>
        <v>-8.7932297492247874E-2</v>
      </c>
      <c r="DO35" s="26">
        <f t="shared" si="54"/>
        <v>1.2383159115094394E-2</v>
      </c>
      <c r="DP35" s="26">
        <f t="shared" si="55"/>
        <v>-3.5864403327827138E-5</v>
      </c>
      <c r="DQ35" s="26">
        <f t="shared" si="56"/>
        <v>6.6554755989942458E-3</v>
      </c>
      <c r="DR35" s="26">
        <f t="shared" si="57"/>
        <v>0.95600187711139906</v>
      </c>
      <c r="DS35" s="26">
        <f t="shared" si="58"/>
        <v>0.93084937319188188</v>
      </c>
      <c r="DT35" s="26">
        <f t="shared" si="59"/>
        <v>8.0849373191881901E-2</v>
      </c>
      <c r="DU35" s="26">
        <f t="shared" si="60"/>
        <v>0.93613554968597079</v>
      </c>
      <c r="DV35" s="26">
        <f t="shared" si="61"/>
        <v>0.22682798024295367</v>
      </c>
      <c r="DW35" s="26">
        <f t="shared" si="62"/>
        <v>-7.9841485448857538E-2</v>
      </c>
      <c r="DX35" s="26">
        <f t="shared" si="63"/>
        <v>1.0209202756273949E-2</v>
      </c>
      <c r="DY35" s="26">
        <f t="shared" si="64"/>
        <v>-2.2134236663298806E-5</v>
      </c>
      <c r="DZ35" s="26">
        <f t="shared" si="65"/>
        <v>5.4455794912556281E-3</v>
      </c>
      <c r="EA35" s="26">
        <f t="shared" si="66"/>
        <v>0.96358350891881872</v>
      </c>
      <c r="EB35" s="26">
        <f t="shared" si="67"/>
        <v>0.93563712213836014</v>
      </c>
      <c r="EC35" s="26">
        <f t="shared" si="68"/>
        <v>-4.98427547610647E-4</v>
      </c>
      <c r="ED35" s="26">
        <f t="shared" si="69"/>
        <v>-0.94441610967906708</v>
      </c>
      <c r="EE35" s="26">
        <f t="shared" si="70"/>
        <v>0.93560778703717395</v>
      </c>
      <c r="EI35">
        <f t="shared" si="21"/>
        <v>953.7504235101253</v>
      </c>
      <c r="ES35">
        <f t="shared" si="109"/>
        <v>2.6293549829292822</v>
      </c>
      <c r="ET35">
        <f t="shared" si="71"/>
        <v>3.9233798031103502E-2</v>
      </c>
      <c r="EU35">
        <f t="shared" si="110"/>
        <v>1.0745679223225413</v>
      </c>
      <c r="EV35">
        <f t="shared" si="111"/>
        <v>1.4736133117744538E-2</v>
      </c>
      <c r="EX35" s="30">
        <v>2189.6999999999998</v>
      </c>
      <c r="EY35" s="30">
        <v>9961.2999999999993</v>
      </c>
    </row>
    <row r="36" spans="3:155">
      <c r="C36" s="6">
        <f t="shared" si="72"/>
        <v>939.55629889481963</v>
      </c>
      <c r="D36" s="6">
        <f>Sheet4!D36</f>
        <v>1060.8859422844989</v>
      </c>
      <c r="E36" s="6">
        <f t="shared" si="22"/>
        <v>982.27187499815545</v>
      </c>
      <c r="F36" s="6">
        <f t="shared" si="23"/>
        <v>78.61406728634347</v>
      </c>
      <c r="G36">
        <f t="shared" si="0"/>
        <v>1000.2211205896592</v>
      </c>
      <c r="I36">
        <f t="shared" si="1"/>
        <v>1000.2211205896592</v>
      </c>
      <c r="M36">
        <f t="shared" si="24"/>
        <v>142.16791197520683</v>
      </c>
      <c r="O36">
        <f t="shared" si="25"/>
        <v>1.14708706547179</v>
      </c>
      <c r="P36">
        <f t="shared" si="26"/>
        <v>1.795326092651392E-2</v>
      </c>
      <c r="Q36">
        <f t="shared" si="27"/>
        <v>5735.4353273589495</v>
      </c>
      <c r="R36">
        <f t="shared" si="73"/>
        <v>32204.469363120501</v>
      </c>
      <c r="S36">
        <f t="shared" si="28"/>
        <v>9679.6880627996434</v>
      </c>
      <c r="T36">
        <f t="shared" si="74"/>
        <v>0.87375223863140494</v>
      </c>
      <c r="U36">
        <f t="shared" si="2"/>
        <v>54.006116207951074</v>
      </c>
      <c r="V36">
        <f t="shared" si="112"/>
        <v>1.6906278216719961</v>
      </c>
      <c r="W36">
        <f t="shared" si="75"/>
        <v>48.554940340745048</v>
      </c>
      <c r="X36">
        <f t="shared" si="29"/>
        <v>55.696744029623069</v>
      </c>
      <c r="Y36">
        <f t="shared" si="3"/>
        <v>1.14708706547179</v>
      </c>
      <c r="Z36">
        <f t="shared" si="30"/>
        <v>48.554940340745048</v>
      </c>
      <c r="AE36">
        <f t="shared" si="113"/>
        <v>0.63412098830028207</v>
      </c>
      <c r="AF36">
        <f t="shared" si="114"/>
        <v>0.79839003737667946</v>
      </c>
      <c r="AG36">
        <f t="shared" si="31"/>
        <v>1.0453723199723497</v>
      </c>
      <c r="AH36">
        <f t="shared" si="4"/>
        <v>0</v>
      </c>
      <c r="AI36">
        <f t="shared" si="5"/>
        <v>1.0453723199723497</v>
      </c>
      <c r="AJ36">
        <f t="shared" si="76"/>
        <v>1.0453723199723497</v>
      </c>
      <c r="AK36">
        <f t="shared" si="6"/>
        <v>0</v>
      </c>
      <c r="AL36">
        <f t="shared" si="7"/>
        <v>30</v>
      </c>
      <c r="AM36">
        <f t="shared" si="77"/>
        <v>30</v>
      </c>
      <c r="AO36">
        <f t="shared" si="78"/>
        <v>1.499581889939519</v>
      </c>
      <c r="AQ36">
        <f t="shared" si="32"/>
        <v>0.93313400343776221</v>
      </c>
      <c r="AS36">
        <f t="shared" si="8"/>
        <v>4.2712404193086995</v>
      </c>
      <c r="AT36">
        <f t="shared" si="8"/>
        <v>1.2838055002227691</v>
      </c>
      <c r="AU36">
        <f t="shared" si="79"/>
        <v>5.5550459195314685</v>
      </c>
      <c r="AV36">
        <f t="shared" si="33"/>
        <v>0.76889380955269415</v>
      </c>
      <c r="AW36">
        <f t="shared" si="80"/>
        <v>0.23110619044730585</v>
      </c>
      <c r="AX36">
        <f t="shared" si="9"/>
        <v>-19.462269300855883</v>
      </c>
      <c r="AY36">
        <f t="shared" si="81"/>
        <v>0.13</v>
      </c>
      <c r="AZ36">
        <f t="shared" si="82"/>
        <v>9.3365372209063171</v>
      </c>
      <c r="BA36">
        <f t="shared" si="83"/>
        <v>2.8062802981186716</v>
      </c>
      <c r="BB36">
        <f t="shared" si="10"/>
        <v>51.257868021912856</v>
      </c>
      <c r="BC36">
        <f t="shared" si="84"/>
        <v>4.8583631097949311E-3</v>
      </c>
      <c r="BD36">
        <f t="shared" si="85"/>
        <v>2.0413345344641068E-3</v>
      </c>
      <c r="BE36">
        <f t="shared" si="86"/>
        <v>0.95217619593857994</v>
      </c>
      <c r="BF36">
        <f t="shared" si="87"/>
        <v>2.1438621792597124E-3</v>
      </c>
      <c r="BG36">
        <f t="shared" si="34"/>
        <v>3.5735678565777557E-2</v>
      </c>
      <c r="BH36">
        <f t="shared" si="35"/>
        <v>121.3857271252692</v>
      </c>
      <c r="BI36">
        <f t="shared" si="88"/>
        <v>2.9439769742367318E-4</v>
      </c>
      <c r="BJ36">
        <f t="shared" si="89"/>
        <v>0.39862769166789558</v>
      </c>
      <c r="BK36">
        <f t="shared" si="90"/>
        <v>1.3855894644010565</v>
      </c>
      <c r="BL36">
        <f t="shared" si="91"/>
        <v>0.53637242939860219</v>
      </c>
      <c r="BM36">
        <f t="shared" si="36"/>
        <v>8.1303582711310781E-5</v>
      </c>
      <c r="BN36">
        <f t="shared" si="92"/>
        <v>1.0829284576656102</v>
      </c>
      <c r="BO36">
        <f t="shared" si="93"/>
        <v>0.99566515786105603</v>
      </c>
      <c r="BP36">
        <f t="shared" si="94"/>
        <v>1.0876432193248764</v>
      </c>
      <c r="BQ36">
        <f t="shared" si="37"/>
        <v>0.58338183586820069</v>
      </c>
      <c r="BR36">
        <f t="shared" si="38"/>
        <v>0.58338183586820069</v>
      </c>
      <c r="BS36">
        <f t="shared" si="39"/>
        <v>0.58338183586820069</v>
      </c>
      <c r="BT36">
        <f t="shared" si="11"/>
        <v>207.38982374051278</v>
      </c>
      <c r="BU36">
        <f t="shared" si="12"/>
        <v>3.5496062291788042</v>
      </c>
      <c r="BV36">
        <f t="shared" si="13"/>
        <v>1590449.5516626793</v>
      </c>
      <c r="BW36">
        <f t="shared" si="14"/>
        <v>0.17743820079490877</v>
      </c>
      <c r="BX36">
        <f t="shared" si="15"/>
        <v>591584.39354931028</v>
      </c>
      <c r="BY36">
        <f t="shared" si="95"/>
        <v>1.6187778227438283E-4</v>
      </c>
      <c r="BZ36">
        <f t="shared" si="96"/>
        <v>8.5282844764218217E-6</v>
      </c>
      <c r="CA36">
        <f t="shared" si="97"/>
        <v>-3.8782982225698097</v>
      </c>
      <c r="CB36">
        <f t="shared" si="98"/>
        <v>14.840280195375582</v>
      </c>
      <c r="CC36">
        <f t="shared" si="99"/>
        <v>4.5406266977565833E-3</v>
      </c>
      <c r="CD36">
        <f t="shared" si="16"/>
        <v>29.477981823011071</v>
      </c>
      <c r="CE36" s="20">
        <f t="shared" si="17"/>
        <v>94681280169.194748</v>
      </c>
      <c r="CF36" s="33">
        <f t="shared" si="40"/>
        <v>0.21357788051667914</v>
      </c>
      <c r="CG36" s="33">
        <f t="shared" si="18"/>
        <v>42.715576103335827</v>
      </c>
      <c r="CH36">
        <f t="shared" si="100"/>
        <v>3800</v>
      </c>
      <c r="CI36" s="6">
        <f t="shared" si="19"/>
        <v>982.27187499815545</v>
      </c>
      <c r="CJ36" s="20"/>
      <c r="CK36" s="20"/>
      <c r="CL36" s="20"/>
      <c r="CM36" s="20"/>
      <c r="CN36" s="20"/>
      <c r="CO36" s="20"/>
      <c r="CP36" s="20"/>
      <c r="CQ36" s="25">
        <f t="shared" si="20"/>
        <v>1.499581889939519</v>
      </c>
      <c r="CR36" s="26">
        <v>0.8</v>
      </c>
      <c r="CS36" s="26">
        <f t="shared" si="101"/>
        <v>0.27835988832002323</v>
      </c>
      <c r="CT36" s="26">
        <f t="shared" si="41"/>
        <v>-9.7980270992335597E-2</v>
      </c>
      <c r="CU36" s="26">
        <f t="shared" si="102"/>
        <v>1.5374885311139367E-2</v>
      </c>
      <c r="CV36" s="26">
        <f t="shared" si="103"/>
        <v>-6.1604819389376257E-5</v>
      </c>
      <c r="CW36" s="26">
        <f t="shared" si="42"/>
        <v>8.3493757324230155E-3</v>
      </c>
      <c r="CX36" s="26">
        <f t="shared" si="43"/>
        <v>0.94566572560358031</v>
      </c>
      <c r="CY36" s="26">
        <f t="shared" si="44"/>
        <v>0.92535193759853185</v>
      </c>
      <c r="CZ36" s="26">
        <f t="shared" si="45"/>
        <v>0.1253519375985318</v>
      </c>
      <c r="DA36" s="26">
        <v>0.85</v>
      </c>
      <c r="DB36" s="26">
        <f t="shared" si="46"/>
        <v>0.26198577724237482</v>
      </c>
      <c r="DC36" s="26">
        <f t="shared" si="47"/>
        <v>-9.2216725639845273E-2</v>
      </c>
      <c r="DD36" s="26">
        <f t="shared" si="48"/>
        <v>1.3619275569728992E-2</v>
      </c>
      <c r="DE36" s="26">
        <f t="shared" si="49"/>
        <v>-4.5495662659010466E-5</v>
      </c>
      <c r="DF36" s="26">
        <f t="shared" si="50"/>
        <v>7.3513028186898786E-3</v>
      </c>
      <c r="DG36" s="26">
        <f t="shared" si="104"/>
        <v>0.95171757727398876</v>
      </c>
      <c r="DH36" s="26">
        <f t="shared" si="105"/>
        <v>0.92844440970095365</v>
      </c>
      <c r="DI36" s="26">
        <f t="shared" si="106"/>
        <v>7.8444409700953677E-2</v>
      </c>
      <c r="DJ36" s="26">
        <f t="shared" si="107"/>
        <v>-0.93815055795156377</v>
      </c>
      <c r="DK36" s="26">
        <f t="shared" si="108"/>
        <v>0.93361601348107248</v>
      </c>
      <c r="DL36" s="26">
        <f t="shared" si="51"/>
        <v>0.85</v>
      </c>
      <c r="DM36" s="26">
        <f t="shared" si="52"/>
        <v>0.26198577724237482</v>
      </c>
      <c r="DN36" s="26">
        <f t="shared" si="53"/>
        <v>-9.2216725639845273E-2</v>
      </c>
      <c r="DO36" s="26">
        <f t="shared" si="54"/>
        <v>1.3619275569728992E-2</v>
      </c>
      <c r="DP36" s="26">
        <f t="shared" si="55"/>
        <v>-4.5495662659010466E-5</v>
      </c>
      <c r="DQ36" s="26">
        <f t="shared" si="56"/>
        <v>7.3513028186898786E-3</v>
      </c>
      <c r="DR36" s="26">
        <f t="shared" si="57"/>
        <v>0.95171757727398876</v>
      </c>
      <c r="DS36" s="26">
        <f t="shared" si="58"/>
        <v>0.92844440970095365</v>
      </c>
      <c r="DT36" s="26">
        <f t="shared" si="59"/>
        <v>7.8444409700953677E-2</v>
      </c>
      <c r="DU36" s="26">
        <f t="shared" si="60"/>
        <v>0.93361601348107248</v>
      </c>
      <c r="DV36" s="26">
        <f t="shared" si="61"/>
        <v>0.23852194846755723</v>
      </c>
      <c r="DW36" s="26">
        <f t="shared" si="62"/>
        <v>-8.3957661031975855E-2</v>
      </c>
      <c r="DX36" s="26">
        <f t="shared" si="63"/>
        <v>1.1288994839028208E-2</v>
      </c>
      <c r="DY36" s="26">
        <f t="shared" si="64"/>
        <v>-2.8459231131298918E-5</v>
      </c>
      <c r="DZ36" s="26">
        <f t="shared" si="65"/>
        <v>6.0443202196305426E-3</v>
      </c>
      <c r="EA36" s="26">
        <f t="shared" si="66"/>
        <v>0.95981026848438888</v>
      </c>
      <c r="EB36" s="26">
        <f t="shared" si="67"/>
        <v>0.93316119365099282</v>
      </c>
      <c r="EC36" s="26">
        <f t="shared" si="68"/>
        <v>-4.5481983007966686E-4</v>
      </c>
      <c r="ED36" s="26">
        <f t="shared" si="69"/>
        <v>-0.94358994463295165</v>
      </c>
      <c r="EE36" s="26">
        <f t="shared" si="70"/>
        <v>0.93313400343776221</v>
      </c>
      <c r="EI36">
        <f t="shared" si="21"/>
        <v>1000.2211205896592</v>
      </c>
      <c r="ES36">
        <f t="shared" si="109"/>
        <v>2.7649096600403005</v>
      </c>
      <c r="ET36">
        <f t="shared" si="71"/>
        <v>4.125647083811268E-2</v>
      </c>
      <c r="EU36">
        <f t="shared" si="110"/>
        <v>1.0798634335070694</v>
      </c>
      <c r="EV36">
        <f t="shared" si="111"/>
        <v>1.4808753336644288E-2</v>
      </c>
    </row>
    <row r="37" spans="3:155">
      <c r="C37" s="6">
        <f t="shared" si="72"/>
        <v>982.27187499815545</v>
      </c>
      <c r="D37" s="6">
        <f>Sheet4!D37</f>
        <v>1113.7834053587512</v>
      </c>
      <c r="E37" s="6">
        <f t="shared" si="22"/>
        <v>1026.112209609405</v>
      </c>
      <c r="F37" s="6">
        <f t="shared" si="23"/>
        <v>87.671195749346225</v>
      </c>
      <c r="G37">
        <f t="shared" si="0"/>
        <v>1048.0276401784533</v>
      </c>
      <c r="I37">
        <f t="shared" si="1"/>
        <v>1048.0276401784533</v>
      </c>
      <c r="M37">
        <f t="shared" si="24"/>
        <v>150.26922503002672</v>
      </c>
      <c r="O37">
        <f t="shared" si="25"/>
        <v>1.1509484871929516</v>
      </c>
      <c r="P37">
        <f t="shared" si="26"/>
        <v>1.7089012202573892E-2</v>
      </c>
      <c r="Q37">
        <f t="shared" si="27"/>
        <v>5754.7424359647584</v>
      </c>
      <c r="R37">
        <f t="shared" si="73"/>
        <v>32312.878777942118</v>
      </c>
      <c r="S37">
        <f t="shared" si="28"/>
        <v>8521.5021521701219</v>
      </c>
      <c r="T37">
        <f t="shared" si="74"/>
        <v>0.87282637428228271</v>
      </c>
      <c r="U37">
        <f t="shared" si="2"/>
        <v>54.006116207951074</v>
      </c>
      <c r="V37">
        <f t="shared" si="112"/>
        <v>1.7850732121771582</v>
      </c>
      <c r="W37">
        <f t="shared" si="75"/>
        <v>48.474097703709894</v>
      </c>
      <c r="X37">
        <f t="shared" si="29"/>
        <v>55.791189420128234</v>
      </c>
      <c r="Y37">
        <f t="shared" si="3"/>
        <v>1.1509484871929516</v>
      </c>
      <c r="Z37">
        <f t="shared" si="30"/>
        <v>48.474097703709894</v>
      </c>
      <c r="AE37">
        <f t="shared" si="113"/>
        <v>0.62346537485078968</v>
      </c>
      <c r="AF37">
        <f t="shared" si="114"/>
        <v>0.79104327268460062</v>
      </c>
      <c r="AG37">
        <f t="shared" si="31"/>
        <v>1.0230891279690124</v>
      </c>
      <c r="AH37">
        <f t="shared" si="4"/>
        <v>0</v>
      </c>
      <c r="AI37">
        <f t="shared" si="5"/>
        <v>1.0230891279690124</v>
      </c>
      <c r="AJ37">
        <f t="shared" si="76"/>
        <v>1.0230891279690124</v>
      </c>
      <c r="AK37">
        <f t="shared" si="6"/>
        <v>0</v>
      </c>
      <c r="AL37">
        <f t="shared" si="7"/>
        <v>30</v>
      </c>
      <c r="AM37">
        <f t="shared" si="77"/>
        <v>30</v>
      </c>
      <c r="AO37">
        <f t="shared" si="78"/>
        <v>1.5712558323515042</v>
      </c>
      <c r="AQ37">
        <f t="shared" si="32"/>
        <v>0.93066707190003695</v>
      </c>
      <c r="AS37">
        <f t="shared" si="8"/>
        <v>4.2856186308916522</v>
      </c>
      <c r="AT37">
        <f t="shared" si="8"/>
        <v>1.1301966821802747</v>
      </c>
      <c r="AU37">
        <f t="shared" si="79"/>
        <v>5.4158153130719269</v>
      </c>
      <c r="AV37">
        <f t="shared" si="33"/>
        <v>0.7913155052661478</v>
      </c>
      <c r="AW37">
        <f t="shared" si="80"/>
        <v>0.2086844947338522</v>
      </c>
      <c r="AX37">
        <f t="shared" si="9"/>
        <v>-18.445884333229532</v>
      </c>
      <c r="AY37">
        <f t="shared" si="81"/>
        <v>0.13</v>
      </c>
      <c r="AZ37">
        <f t="shared" si="82"/>
        <v>9.3640648754392757</v>
      </c>
      <c r="BA37">
        <f t="shared" si="83"/>
        <v>2.4694766299679825</v>
      </c>
      <c r="BB37">
        <f t="shared" si="10"/>
        <v>51.215178776853342</v>
      </c>
      <c r="BC37">
        <f t="shared" si="84"/>
        <v>4.7567832918428031E-3</v>
      </c>
      <c r="BD37">
        <f t="shared" si="85"/>
        <v>2.0386772080223884E-3</v>
      </c>
      <c r="BE37">
        <f t="shared" si="86"/>
        <v>0.95315845366958452</v>
      </c>
      <c r="BF37">
        <f t="shared" si="87"/>
        <v>2.1388649496562116E-3</v>
      </c>
      <c r="BG37">
        <f t="shared" si="34"/>
        <v>3.5757497331368106E-2</v>
      </c>
      <c r="BH37">
        <f t="shared" si="35"/>
        <v>112.68815173735589</v>
      </c>
      <c r="BI37">
        <f t="shared" si="88"/>
        <v>3.1731372624434098E-4</v>
      </c>
      <c r="BJ37">
        <f t="shared" si="89"/>
        <v>0.43459570846671269</v>
      </c>
      <c r="BK37">
        <f t="shared" si="90"/>
        <v>1.4208550885742004</v>
      </c>
      <c r="BL37">
        <f t="shared" si="91"/>
        <v>0.55305436356912729</v>
      </c>
      <c r="BM37">
        <f t="shared" si="36"/>
        <v>7.1100195790487522E-5</v>
      </c>
      <c r="BN37">
        <f t="shared" si="92"/>
        <v>1.0836385293324886</v>
      </c>
      <c r="BO37">
        <f t="shared" si="93"/>
        <v>0.99620806893267511</v>
      </c>
      <c r="BP37">
        <f t="shared" si="94"/>
        <v>1.0877632526039318</v>
      </c>
      <c r="BQ37">
        <f t="shared" si="37"/>
        <v>0.60159221338275137</v>
      </c>
      <c r="BR37">
        <f t="shared" si="38"/>
        <v>0.60159221338275137</v>
      </c>
      <c r="BS37">
        <f t="shared" si="39"/>
        <v>0.60159221338275137</v>
      </c>
      <c r="BT37">
        <f t="shared" si="11"/>
        <v>207.74149623468139</v>
      </c>
      <c r="BU37">
        <f t="shared" si="12"/>
        <v>3.2830948231309662</v>
      </c>
      <c r="BV37">
        <f t="shared" si="13"/>
        <v>1591091.652641336</v>
      </c>
      <c r="BW37">
        <f t="shared" si="14"/>
        <v>0.18966030334692582</v>
      </c>
      <c r="BX37">
        <f t="shared" si="15"/>
        <v>553684.91572134942</v>
      </c>
      <c r="BY37">
        <f t="shared" si="95"/>
        <v>1.6187778227438283E-4</v>
      </c>
      <c r="BZ37">
        <f t="shared" si="96"/>
        <v>9.1120416264673455E-6</v>
      </c>
      <c r="CA37">
        <f t="shared" si="97"/>
        <v>-3.8706629652197777</v>
      </c>
      <c r="CB37">
        <f t="shared" si="98"/>
        <v>14.820835569857641</v>
      </c>
      <c r="CC37">
        <f t="shared" si="99"/>
        <v>4.552548927534799E-3</v>
      </c>
      <c r="CD37">
        <f t="shared" si="16"/>
        <v>30.318969743065654</v>
      </c>
      <c r="CE37" s="20">
        <f t="shared" si="17"/>
        <v>92371256353.529648</v>
      </c>
      <c r="CF37" s="33">
        <f t="shared" si="40"/>
        <v>0.21920167305624752</v>
      </c>
      <c r="CG37" s="33">
        <f t="shared" si="18"/>
        <v>43.840334611249503</v>
      </c>
      <c r="CH37">
        <f t="shared" si="100"/>
        <v>4000</v>
      </c>
      <c r="CI37" s="6">
        <f t="shared" si="19"/>
        <v>1026.112209609405</v>
      </c>
      <c r="CJ37" s="20"/>
      <c r="CK37" s="20"/>
      <c r="CL37" s="20"/>
      <c r="CM37" s="20"/>
      <c r="CN37" s="20"/>
      <c r="CO37" s="20"/>
      <c r="CP37" s="20"/>
      <c r="CQ37" s="25">
        <f t="shared" si="20"/>
        <v>1.5712558323515042</v>
      </c>
      <c r="CR37" s="26">
        <v>0.8</v>
      </c>
      <c r="CS37" s="26">
        <f t="shared" si="101"/>
        <v>0.29166436388024797</v>
      </c>
      <c r="CT37" s="26">
        <f t="shared" si="41"/>
        <v>-0.10266333121580802</v>
      </c>
      <c r="CU37" s="26">
        <f t="shared" si="102"/>
        <v>1.6879723040311764E-2</v>
      </c>
      <c r="CV37" s="26">
        <f t="shared" si="103"/>
        <v>-7.7803344790406933E-5</v>
      </c>
      <c r="CW37" s="26">
        <f t="shared" si="42"/>
        <v>9.2140528173126103E-3</v>
      </c>
      <c r="CX37" s="26">
        <f t="shared" si="43"/>
        <v>0.94050896235534542</v>
      </c>
      <c r="CY37" s="26">
        <f t="shared" si="44"/>
        <v>0.92296009442359217</v>
      </c>
      <c r="CZ37" s="26">
        <f t="shared" si="45"/>
        <v>0.12296009442359213</v>
      </c>
      <c r="DA37" s="26">
        <v>0.85</v>
      </c>
      <c r="DB37" s="26">
        <f t="shared" si="46"/>
        <v>0.27450763659317462</v>
      </c>
      <c r="DC37" s="26">
        <f t="shared" si="47"/>
        <v>-9.6624311732525212E-2</v>
      </c>
      <c r="DD37" s="26">
        <f t="shared" si="48"/>
        <v>1.495228061702358E-2</v>
      </c>
      <c r="DE37" s="26">
        <f t="shared" si="49"/>
        <v>-5.7458406069728032E-5</v>
      </c>
      <c r="DF37" s="26">
        <f t="shared" si="50"/>
        <v>8.1080700751460424E-3</v>
      </c>
      <c r="DG37" s="26">
        <f t="shared" si="104"/>
        <v>0.94711898165870478</v>
      </c>
      <c r="DH37" s="26">
        <f t="shared" si="105"/>
        <v>0.9260647343633579</v>
      </c>
      <c r="DI37" s="26">
        <f t="shared" si="106"/>
        <v>7.6064734363357922E-2</v>
      </c>
      <c r="DJ37" s="26">
        <f t="shared" si="107"/>
        <v>-0.93790720120468529</v>
      </c>
      <c r="DK37" s="26">
        <f t="shared" si="108"/>
        <v>0.93110049082218083</v>
      </c>
      <c r="DL37" s="26">
        <f t="shared" si="51"/>
        <v>0.85</v>
      </c>
      <c r="DM37" s="26">
        <f t="shared" si="52"/>
        <v>0.27450763659317462</v>
      </c>
      <c r="DN37" s="26">
        <f t="shared" si="53"/>
        <v>-9.6624311732525212E-2</v>
      </c>
      <c r="DO37" s="26">
        <f t="shared" si="54"/>
        <v>1.495228061702358E-2</v>
      </c>
      <c r="DP37" s="26">
        <f t="shared" si="55"/>
        <v>-5.7458406069728032E-5</v>
      </c>
      <c r="DQ37" s="26">
        <f t="shared" si="56"/>
        <v>8.1080700751460424E-3</v>
      </c>
      <c r="DR37" s="26">
        <f t="shared" si="57"/>
        <v>0.94711898165870478</v>
      </c>
      <c r="DS37" s="26">
        <f t="shared" si="58"/>
        <v>0.9260647343633579</v>
      </c>
      <c r="DT37" s="26">
        <f t="shared" si="59"/>
        <v>7.6064734363357922E-2</v>
      </c>
      <c r="DU37" s="26">
        <f t="shared" si="60"/>
        <v>0.93110049082218083</v>
      </c>
      <c r="DV37" s="26">
        <f t="shared" si="61"/>
        <v>0.25059753850861138</v>
      </c>
      <c r="DW37" s="26">
        <f t="shared" si="62"/>
        <v>-8.8208164190874142E-2</v>
      </c>
      <c r="DX37" s="26">
        <f t="shared" si="63"/>
        <v>1.2460979436508444E-2</v>
      </c>
      <c r="DY37" s="26">
        <f t="shared" si="64"/>
        <v>-3.6430524579778293E-5</v>
      </c>
      <c r="DZ37" s="26">
        <f t="shared" si="65"/>
        <v>6.6991132905105683E-3</v>
      </c>
      <c r="EA37" s="26">
        <f t="shared" si="66"/>
        <v>0.95573158893292531</v>
      </c>
      <c r="EB37" s="26">
        <f t="shared" si="67"/>
        <v>0.93069179995979545</v>
      </c>
      <c r="EC37" s="26">
        <f t="shared" si="68"/>
        <v>-4.0869086238537466E-4</v>
      </c>
      <c r="ED37" s="26">
        <f t="shared" si="69"/>
        <v>-0.94294651549541475</v>
      </c>
      <c r="EE37" s="26">
        <f t="shared" si="70"/>
        <v>0.93066707190003695</v>
      </c>
      <c r="EI37">
        <f t="shared" si="21"/>
        <v>1048.0276401784533</v>
      </c>
      <c r="ES37">
        <f t="shared" si="109"/>
        <v>2.9048880384231111</v>
      </c>
      <c r="ET37">
        <f t="shared" si="71"/>
        <v>4.3345151697809399E-2</v>
      </c>
      <c r="EU37">
        <f t="shared" si="110"/>
        <v>1.0854463811056179</v>
      </c>
      <c r="EV37">
        <f t="shared" si="111"/>
        <v>1.4885315327089511E-2</v>
      </c>
    </row>
    <row r="38" spans="3:155">
      <c r="C38" s="6">
        <f t="shared" si="72"/>
        <v>1026.112209609405</v>
      </c>
      <c r="D38" s="6">
        <f>Sheet4!D38</f>
        <v>1168.3701235044987</v>
      </c>
      <c r="E38" s="6">
        <f t="shared" si="22"/>
        <v>1071.1673590903463</v>
      </c>
      <c r="F38" s="6">
        <f t="shared" si="23"/>
        <v>97.202764414152398</v>
      </c>
      <c r="G38">
        <f t="shared" si="0"/>
        <v>1097.2411665569518</v>
      </c>
      <c r="I38">
        <f t="shared" si="1"/>
        <v>1097.2411665569518</v>
      </c>
      <c r="M38">
        <f t="shared" si="24"/>
        <v>158.68146189278789</v>
      </c>
      <c r="O38">
        <f t="shared" si="25"/>
        <v>1.1549581080933677</v>
      </c>
      <c r="P38">
        <f t="shared" si="26"/>
        <v>1.6279475779229405E-2</v>
      </c>
      <c r="Q38">
        <f t="shared" si="27"/>
        <v>5774.790540466839</v>
      </c>
      <c r="R38">
        <f t="shared" si="73"/>
        <v>32425.448884721303</v>
      </c>
      <c r="S38">
        <f t="shared" si="28"/>
        <v>7433.0896465549849</v>
      </c>
      <c r="T38">
        <f t="shared" si="74"/>
        <v>0.87186497578368138</v>
      </c>
      <c r="U38">
        <f t="shared" si="2"/>
        <v>54.006116207951074</v>
      </c>
      <c r="V38">
        <f t="shared" si="112"/>
        <v>1.8829272895437603</v>
      </c>
      <c r="W38">
        <f t="shared" si="75"/>
        <v>48.390537376076601</v>
      </c>
      <c r="X38">
        <f t="shared" si="29"/>
        <v>55.889043497494832</v>
      </c>
      <c r="Y38">
        <f t="shared" si="3"/>
        <v>1.1549581080933677</v>
      </c>
      <c r="Z38">
        <f t="shared" si="30"/>
        <v>48.390537376076601</v>
      </c>
      <c r="AE38">
        <f t="shared" si="113"/>
        <v>0.61294011073752031</v>
      </c>
      <c r="AF38">
        <f t="shared" si="114"/>
        <v>0.7836900527055225</v>
      </c>
      <c r="AG38">
        <f t="shared" si="31"/>
        <v>1.0011973219137806</v>
      </c>
      <c r="AH38">
        <f t="shared" si="4"/>
        <v>0</v>
      </c>
      <c r="AI38">
        <f t="shared" si="5"/>
        <v>1.0011973219137806</v>
      </c>
      <c r="AJ38">
        <f t="shared" si="76"/>
        <v>1.0011973219137806</v>
      </c>
      <c r="AK38">
        <f t="shared" si="6"/>
        <v>0</v>
      </c>
      <c r="AL38">
        <f t="shared" si="7"/>
        <v>30</v>
      </c>
      <c r="AM38">
        <f t="shared" si="77"/>
        <v>30</v>
      </c>
      <c r="AO38">
        <f t="shared" si="78"/>
        <v>1.6450392302203176</v>
      </c>
      <c r="AQ38">
        <f t="shared" si="32"/>
        <v>0.92821196190694821</v>
      </c>
      <c r="AS38">
        <f t="shared" si="8"/>
        <v>4.3005486700939679</v>
      </c>
      <c r="AT38">
        <f t="shared" si="8"/>
        <v>0.98584182775164786</v>
      </c>
      <c r="AU38">
        <f t="shared" si="79"/>
        <v>5.2863904978456162</v>
      </c>
      <c r="AV38">
        <f t="shared" si="33"/>
        <v>0.81351324156749061</v>
      </c>
      <c r="AW38">
        <f t="shared" si="80"/>
        <v>0.18648675843250939</v>
      </c>
      <c r="AX38">
        <f t="shared" si="9"/>
        <v>-17.524218159447045</v>
      </c>
      <c r="AY38">
        <f t="shared" si="81"/>
        <v>0.13</v>
      </c>
      <c r="AZ38">
        <f t="shared" si="82"/>
        <v>9.3926348143877405</v>
      </c>
      <c r="BA38">
        <f t="shared" si="83"/>
        <v>2.1531327705256369</v>
      </c>
      <c r="BB38">
        <f t="shared" si="10"/>
        <v>51.171017016215863</v>
      </c>
      <c r="BC38">
        <f t="shared" si="84"/>
        <v>4.6570070812052113E-3</v>
      </c>
      <c r="BD38">
        <f t="shared" si="85"/>
        <v>2.0360551520534607E-3</v>
      </c>
      <c r="BE38">
        <f t="shared" si="86"/>
        <v>0.95412403082219566</v>
      </c>
      <c r="BF38">
        <f t="shared" si="87"/>
        <v>2.133952281129461E-3</v>
      </c>
      <c r="BG38">
        <f t="shared" si="34"/>
        <v>3.5784213667122255E-2</v>
      </c>
      <c r="BH38">
        <f t="shared" si="35"/>
        <v>104.05704731595107</v>
      </c>
      <c r="BI38">
        <f t="shared" si="88"/>
        <v>3.4389034275083489E-4</v>
      </c>
      <c r="BJ38">
        <f t="shared" si="89"/>
        <v>0.47726875887668568</v>
      </c>
      <c r="BK38">
        <f t="shared" si="90"/>
        <v>1.4627038977834914</v>
      </c>
      <c r="BL38">
        <f t="shared" si="91"/>
        <v>0.57121985447322898</v>
      </c>
      <c r="BM38">
        <f t="shared" si="36"/>
        <v>6.1608405417817749E-5</v>
      </c>
      <c r="BN38">
        <f t="shared" si="92"/>
        <v>1.0842995156154427</v>
      </c>
      <c r="BO38">
        <f t="shared" si="93"/>
        <v>0.99671340015938381</v>
      </c>
      <c r="BP38">
        <f t="shared" si="94"/>
        <v>1.0878749251711204</v>
      </c>
      <c r="BQ38">
        <f t="shared" si="37"/>
        <v>0.6214157564413223</v>
      </c>
      <c r="BR38">
        <f t="shared" si="38"/>
        <v>0.6214157564413223</v>
      </c>
      <c r="BS38">
        <f t="shared" si="39"/>
        <v>0.6214157564413223</v>
      </c>
      <c r="BT38">
        <f t="shared" si="11"/>
        <v>208.10586115781868</v>
      </c>
      <c r="BU38">
        <f t="shared" si="12"/>
        <v>3.0063295004547936</v>
      </c>
      <c r="BV38">
        <f t="shared" si="13"/>
        <v>1591752.1396128763</v>
      </c>
      <c r="BW38">
        <f t="shared" si="14"/>
        <v>0.20391421572480814</v>
      </c>
      <c r="BX38">
        <f t="shared" si="15"/>
        <v>515195.27876480867</v>
      </c>
      <c r="BY38">
        <f t="shared" si="95"/>
        <v>1.6187778227438283E-4</v>
      </c>
      <c r="BZ38">
        <f t="shared" si="96"/>
        <v>9.79279160340128E-6</v>
      </c>
      <c r="CA38">
        <f t="shared" si="97"/>
        <v>-3.8619861702473401</v>
      </c>
      <c r="CB38">
        <f t="shared" si="98"/>
        <v>14.7985102881819</v>
      </c>
      <c r="CC38">
        <f t="shared" si="99"/>
        <v>4.56629539265406E-3</v>
      </c>
      <c r="CD38">
        <f t="shared" si="16"/>
        <v>31.225136900134899</v>
      </c>
      <c r="CE38" s="20">
        <f t="shared" si="17"/>
        <v>90036127928.965469</v>
      </c>
      <c r="CF38" s="33">
        <f t="shared" si="40"/>
        <v>0.22527574740470621</v>
      </c>
      <c r="CG38" s="33">
        <f t="shared" si="18"/>
        <v>45.055149480941239</v>
      </c>
      <c r="CH38">
        <f t="shared" si="100"/>
        <v>4200</v>
      </c>
      <c r="CI38" s="6">
        <f t="shared" si="19"/>
        <v>1071.1673590903463</v>
      </c>
      <c r="CJ38" s="20"/>
      <c r="CK38" s="20"/>
      <c r="CL38" s="20"/>
      <c r="CM38" s="20"/>
      <c r="CN38" s="20"/>
      <c r="CO38" s="20"/>
      <c r="CP38" s="20"/>
      <c r="CQ38" s="25">
        <f t="shared" si="20"/>
        <v>1.6450392302203176</v>
      </c>
      <c r="CR38" s="26">
        <v>0.8</v>
      </c>
      <c r="CS38" s="26">
        <f t="shared" si="101"/>
        <v>0.30536040710964646</v>
      </c>
      <c r="CT38" s="26">
        <f t="shared" si="41"/>
        <v>-0.10748421986912006</v>
      </c>
      <c r="CU38" s="26">
        <f t="shared" si="102"/>
        <v>1.8502228050299521E-2</v>
      </c>
      <c r="CV38" s="26">
        <f t="shared" si="103"/>
        <v>-9.7868977388620645E-5</v>
      </c>
      <c r="CW38" s="26">
        <f t="shared" si="42"/>
        <v>1.0155824000964177E-2</v>
      </c>
      <c r="CX38" s="26">
        <f t="shared" si="43"/>
        <v>0.93498047776798987</v>
      </c>
      <c r="CY38" s="26">
        <f t="shared" si="44"/>
        <v>0.92061137433511719</v>
      </c>
      <c r="CZ38" s="26">
        <f t="shared" si="45"/>
        <v>0.12061137433511715</v>
      </c>
      <c r="DA38" s="26">
        <v>0.85</v>
      </c>
      <c r="DB38" s="26">
        <f t="shared" si="46"/>
        <v>0.28739803022084376</v>
      </c>
      <c r="DC38" s="26">
        <f t="shared" si="47"/>
        <v>-0.1011616187003483</v>
      </c>
      <c r="DD38" s="26">
        <f t="shared" si="48"/>
        <v>1.6389516888846635E-2</v>
      </c>
      <c r="DE38" s="26">
        <f t="shared" si="49"/>
        <v>-7.2277039754179697E-5</v>
      </c>
      <c r="DF38" s="26">
        <f t="shared" si="50"/>
        <v>8.931451717389528E-3</v>
      </c>
      <c r="DG38" s="26">
        <f t="shared" si="104"/>
        <v>0.94218570042442851</v>
      </c>
      <c r="DH38" s="26">
        <f t="shared" si="105"/>
        <v>0.92371526132040804</v>
      </c>
      <c r="DI38" s="26">
        <f t="shared" si="106"/>
        <v>7.3715261320408065E-2</v>
      </c>
      <c r="DJ38" s="26">
        <f t="shared" si="107"/>
        <v>-0.93792226029418291</v>
      </c>
      <c r="DK38" s="26">
        <f t="shared" si="108"/>
        <v>0.92859421237884576</v>
      </c>
      <c r="DL38" s="26">
        <f t="shared" si="51"/>
        <v>0.85</v>
      </c>
      <c r="DM38" s="26">
        <f t="shared" si="52"/>
        <v>0.28739803022084376</v>
      </c>
      <c r="DN38" s="26">
        <f t="shared" si="53"/>
        <v>-0.1011616187003483</v>
      </c>
      <c r="DO38" s="26">
        <f t="shared" si="54"/>
        <v>1.6389516888846635E-2</v>
      </c>
      <c r="DP38" s="26">
        <f t="shared" si="55"/>
        <v>-7.2277039754179697E-5</v>
      </c>
      <c r="DQ38" s="26">
        <f t="shared" si="56"/>
        <v>8.931451717389528E-3</v>
      </c>
      <c r="DR38" s="26">
        <f t="shared" si="57"/>
        <v>0.94218570042442851</v>
      </c>
      <c r="DS38" s="26">
        <f t="shared" si="58"/>
        <v>0.92371526132040804</v>
      </c>
      <c r="DT38" s="26">
        <f t="shared" si="59"/>
        <v>7.3715261320408065E-2</v>
      </c>
      <c r="DU38" s="26">
        <f t="shared" si="60"/>
        <v>0.92859421237884576</v>
      </c>
      <c r="DV38" s="26">
        <f t="shared" si="61"/>
        <v>0.26307328048266254</v>
      </c>
      <c r="DW38" s="26">
        <f t="shared" si="62"/>
        <v>-9.2599517366165882E-2</v>
      </c>
      <c r="DX38" s="26">
        <f t="shared" si="63"/>
        <v>1.3732577495659173E-2</v>
      </c>
      <c r="DY38" s="26">
        <f t="shared" si="64"/>
        <v>-4.6447797259245748E-5</v>
      </c>
      <c r="DZ38" s="26">
        <f t="shared" si="65"/>
        <v>7.4153677842156585E-3</v>
      </c>
      <c r="EA38" s="26">
        <f t="shared" si="66"/>
        <v>0.95132584200453685</v>
      </c>
      <c r="EB38" s="26">
        <f t="shared" si="67"/>
        <v>0.92823393892784478</v>
      </c>
      <c r="EC38" s="26">
        <f t="shared" si="68"/>
        <v>-3.6027345100098085E-4</v>
      </c>
      <c r="ED38" s="26">
        <f t="shared" si="69"/>
        <v>-0.94250622952164131</v>
      </c>
      <c r="EE38" s="26">
        <f t="shared" si="70"/>
        <v>0.92821196190694821</v>
      </c>
      <c r="EI38">
        <f t="shared" si="21"/>
        <v>1097.2411665569518</v>
      </c>
      <c r="ES38">
        <f t="shared" si="109"/>
        <v>3.0495049163324248</v>
      </c>
      <c r="ET38">
        <f t="shared" si="71"/>
        <v>4.5503045712356527E-2</v>
      </c>
      <c r="EU38">
        <f t="shared" si="110"/>
        <v>1.0913351287978972</v>
      </c>
      <c r="EV38">
        <f t="shared" si="111"/>
        <v>1.4966070920186578E-2</v>
      </c>
    </row>
    <row r="39" spans="3:155">
      <c r="C39" s="6">
        <f t="shared" si="72"/>
        <v>1071.1673590903463</v>
      </c>
      <c r="D39" s="6">
        <f>Sheet4!D39</f>
        <v>1224.7214616156011</v>
      </c>
      <c r="E39" s="6">
        <f t="shared" si="22"/>
        <v>1117.5488332638738</v>
      </c>
      <c r="F39" s="6">
        <f t="shared" si="23"/>
        <v>107.17262835172733</v>
      </c>
      <c r="G39">
        <f t="shared" si="0"/>
        <v>1147.9444103529736</v>
      </c>
      <c r="I39">
        <f t="shared" si="1"/>
        <v>1147.9444103529736</v>
      </c>
      <c r="M39">
        <f t="shared" si="24"/>
        <v>167.42243973439076</v>
      </c>
      <c r="O39">
        <f t="shared" si="25"/>
        <v>1.1591244205754752</v>
      </c>
      <c r="P39">
        <f t="shared" si="26"/>
        <v>1.5519563343272038E-2</v>
      </c>
      <c r="Q39">
        <f t="shared" si="27"/>
        <v>5795.6221028773762</v>
      </c>
      <c r="R39">
        <f t="shared" si="73"/>
        <v>32542.418107656467</v>
      </c>
      <c r="S39">
        <f t="shared" si="28"/>
        <v>6407.8383863749332</v>
      </c>
      <c r="T39">
        <f t="shared" si="74"/>
        <v>0.87086600688749816</v>
      </c>
      <c r="U39">
        <f t="shared" si="2"/>
        <v>54.006116207951074</v>
      </c>
      <c r="V39">
        <f t="shared" si="112"/>
        <v>1.9843721822615314</v>
      </c>
      <c r="W39">
        <f t="shared" si="75"/>
        <v>48.304122833004229</v>
      </c>
      <c r="X39">
        <f t="shared" si="29"/>
        <v>55.990488390212604</v>
      </c>
      <c r="Y39">
        <f t="shared" si="3"/>
        <v>1.1591244205754752</v>
      </c>
      <c r="Z39">
        <f t="shared" si="30"/>
        <v>48.304122833004229</v>
      </c>
      <c r="AE39">
        <f t="shared" si="113"/>
        <v>0.60253916929469475</v>
      </c>
      <c r="AF39">
        <f t="shared" si="114"/>
        <v>0.77632823611445345</v>
      </c>
      <c r="AG39">
        <f t="shared" si="31"/>
        <v>0.97968191269562199</v>
      </c>
      <c r="AH39">
        <f t="shared" si="4"/>
        <v>0</v>
      </c>
      <c r="AI39">
        <f t="shared" si="5"/>
        <v>0.97968191269562199</v>
      </c>
      <c r="AJ39">
        <f t="shared" si="76"/>
        <v>0.97968191269562199</v>
      </c>
      <c r="AK39">
        <f t="shared" si="6"/>
        <v>0</v>
      </c>
      <c r="AL39">
        <f t="shared" si="7"/>
        <v>30</v>
      </c>
      <c r="AM39">
        <f t="shared" si="77"/>
        <v>30</v>
      </c>
      <c r="AO39">
        <f t="shared" si="78"/>
        <v>1.7210560874857175</v>
      </c>
      <c r="AQ39">
        <f t="shared" si="32"/>
        <v>0.9257740589808795</v>
      </c>
      <c r="AS39">
        <f t="shared" si="8"/>
        <v>4.3160621588331409</v>
      </c>
      <c r="AT39">
        <f t="shared" si="8"/>
        <v>0.84986397408631131</v>
      </c>
      <c r="AU39">
        <f t="shared" si="79"/>
        <v>5.1659261329194521</v>
      </c>
      <c r="AV39">
        <f t="shared" si="33"/>
        <v>0.83548661900707</v>
      </c>
      <c r="AW39">
        <f t="shared" si="80"/>
        <v>0.16451338099293</v>
      </c>
      <c r="AX39">
        <f t="shared" si="9"/>
        <v>-16.686391936293095</v>
      </c>
      <c r="AY39">
        <f t="shared" si="81"/>
        <v>0.13</v>
      </c>
      <c r="AZ39">
        <f t="shared" si="82"/>
        <v>9.4223058995286184</v>
      </c>
      <c r="BA39">
        <f t="shared" si="83"/>
        <v>1.855320438432978</v>
      </c>
      <c r="BB39">
        <f t="shared" si="10"/>
        <v>51.125306674943218</v>
      </c>
      <c r="BC39">
        <f t="shared" si="84"/>
        <v>4.5589661779508652E-3</v>
      </c>
      <c r="BD39">
        <f t="shared" si="85"/>
        <v>2.0334671708849279E-3</v>
      </c>
      <c r="BE39">
        <f t="shared" si="86"/>
        <v>0.95507354667483491</v>
      </c>
      <c r="BF39">
        <f t="shared" si="87"/>
        <v>2.1291210273435032E-3</v>
      </c>
      <c r="BG39">
        <f t="shared" si="34"/>
        <v>3.5815983905428291E-2</v>
      </c>
      <c r="BH39">
        <f t="shared" si="35"/>
        <v>95.435190269583345</v>
      </c>
      <c r="BI39">
        <f t="shared" si="88"/>
        <v>3.7529116675155195E-4</v>
      </c>
      <c r="BJ39">
        <f t="shared" si="89"/>
        <v>0.5290159182516595</v>
      </c>
      <c r="BK39">
        <f t="shared" si="90"/>
        <v>1.5134638441964148</v>
      </c>
      <c r="BL39">
        <f t="shared" si="91"/>
        <v>0.59121894885711845</v>
      </c>
      <c r="BM39">
        <f t="shared" si="36"/>
        <v>5.2760301371897276E-5</v>
      </c>
      <c r="BN39">
        <f t="shared" si="92"/>
        <v>1.0849160554889066</v>
      </c>
      <c r="BO39">
        <f t="shared" si="93"/>
        <v>0.99718470838621232</v>
      </c>
      <c r="BP39">
        <f t="shared" si="94"/>
        <v>1.0879790337385675</v>
      </c>
      <c r="BQ39">
        <f t="shared" si="37"/>
        <v>0.64323382070549928</v>
      </c>
      <c r="BR39">
        <f t="shared" si="38"/>
        <v>0.64323382070549928</v>
      </c>
      <c r="BS39">
        <f t="shared" si="39"/>
        <v>0.64323382070549928</v>
      </c>
      <c r="BT39">
        <f t="shared" si="11"/>
        <v>208.48359667515746</v>
      </c>
      <c r="BU39">
        <f t="shared" si="12"/>
        <v>2.7187187851112737</v>
      </c>
      <c r="BV39">
        <f t="shared" si="13"/>
        <v>1592431.6661999524</v>
      </c>
      <c r="BW39">
        <f t="shared" si="14"/>
        <v>0.22084405107502861</v>
      </c>
      <c r="BX39">
        <f t="shared" si="15"/>
        <v>475903.64991760859</v>
      </c>
      <c r="BY39">
        <f t="shared" si="95"/>
        <v>1.6187778227438283E-4</v>
      </c>
      <c r="BZ39">
        <f t="shared" si="96"/>
        <v>1.0601305539206217E-5</v>
      </c>
      <c r="CA39">
        <f t="shared" si="97"/>
        <v>-3.8519778596640668</v>
      </c>
      <c r="CB39">
        <f t="shared" si="98"/>
        <v>14.772466942032658</v>
      </c>
      <c r="CC39">
        <f t="shared" si="99"/>
        <v>4.5824100252787993E-3</v>
      </c>
      <c r="CD39">
        <f t="shared" si="16"/>
        <v>32.212142143890532</v>
      </c>
      <c r="CE39" s="20">
        <f t="shared" si="17"/>
        <v>87660152821.585999</v>
      </c>
      <c r="CF39" s="33">
        <f t="shared" si="40"/>
        <v>0.23190737086763785</v>
      </c>
      <c r="CG39" s="33">
        <f t="shared" si="18"/>
        <v>46.381474173527572</v>
      </c>
      <c r="CH39">
        <f t="shared" si="100"/>
        <v>4400</v>
      </c>
      <c r="CI39" s="6">
        <f t="shared" si="19"/>
        <v>1117.5488332638738</v>
      </c>
      <c r="CJ39" s="20"/>
      <c r="CK39" s="20"/>
      <c r="CL39" s="20"/>
      <c r="CM39" s="20"/>
      <c r="CN39" s="20"/>
      <c r="CO39" s="20"/>
      <c r="CP39" s="20"/>
      <c r="CQ39" s="25">
        <f t="shared" si="20"/>
        <v>1.7210560874857175</v>
      </c>
      <c r="CR39" s="26">
        <v>0.8</v>
      </c>
      <c r="CS39" s="26">
        <f t="shared" si="101"/>
        <v>0.31947103623953632</v>
      </c>
      <c r="CT39" s="26">
        <f t="shared" si="41"/>
        <v>-0.11245103917043209</v>
      </c>
      <c r="CU39" s="26">
        <f t="shared" si="102"/>
        <v>2.0251703415716978E-2</v>
      </c>
      <c r="CV39" s="26">
        <f t="shared" si="103"/>
        <v>-1.2267014339907892E-4</v>
      </c>
      <c r="CW39" s="26">
        <f t="shared" si="42"/>
        <v>1.1182318799589745E-2</v>
      </c>
      <c r="CX39" s="26">
        <f t="shared" si="43"/>
        <v>0.92905576347550811</v>
      </c>
      <c r="CY39" s="26">
        <f t="shared" si="44"/>
        <v>0.91831233211846341</v>
      </c>
      <c r="CZ39" s="26">
        <f t="shared" si="45"/>
        <v>0.11831233211846337</v>
      </c>
      <c r="DA39" s="26">
        <v>0.85</v>
      </c>
      <c r="DB39" s="26">
        <f t="shared" si="46"/>
        <v>0.30067862234309306</v>
      </c>
      <c r="DC39" s="26">
        <f t="shared" si="47"/>
        <v>-0.1058362721604067</v>
      </c>
      <c r="DD39" s="26">
        <f t="shared" si="48"/>
        <v>1.7939225171015739E-2</v>
      </c>
      <c r="DE39" s="26">
        <f t="shared" si="49"/>
        <v>-9.0592903570452986E-5</v>
      </c>
      <c r="DF39" s="26">
        <f t="shared" si="50"/>
        <v>9.8279183287521242E-3</v>
      </c>
      <c r="DG39" s="26">
        <f t="shared" si="104"/>
        <v>0.93689514870545931</v>
      </c>
      <c r="DH39" s="26">
        <f t="shared" si="105"/>
        <v>0.92140127491826085</v>
      </c>
      <c r="DI39" s="26">
        <f t="shared" si="106"/>
        <v>7.1401274918260871E-2</v>
      </c>
      <c r="DJ39" s="26">
        <f t="shared" si="107"/>
        <v>-0.93822114400405121</v>
      </c>
      <c r="DK39" s="26">
        <f t="shared" si="108"/>
        <v>0.92610282008092604</v>
      </c>
      <c r="DL39" s="26">
        <f t="shared" si="51"/>
        <v>0.85</v>
      </c>
      <c r="DM39" s="26">
        <f t="shared" si="52"/>
        <v>0.30067862234309306</v>
      </c>
      <c r="DN39" s="26">
        <f t="shared" si="53"/>
        <v>-0.1058362721604067</v>
      </c>
      <c r="DO39" s="26">
        <f t="shared" si="54"/>
        <v>1.7939225171015739E-2</v>
      </c>
      <c r="DP39" s="26">
        <f t="shared" si="55"/>
        <v>-9.0592903570452986E-5</v>
      </c>
      <c r="DQ39" s="26">
        <f t="shared" si="56"/>
        <v>9.8279183287521242E-3</v>
      </c>
      <c r="DR39" s="26">
        <f t="shared" si="57"/>
        <v>0.93689514870545931</v>
      </c>
      <c r="DS39" s="26">
        <f t="shared" si="58"/>
        <v>0.92140127491826085</v>
      </c>
      <c r="DT39" s="26">
        <f t="shared" si="59"/>
        <v>7.1401274918260871E-2</v>
      </c>
      <c r="DU39" s="26">
        <f t="shared" si="60"/>
        <v>0.92610282008092604</v>
      </c>
      <c r="DV39" s="26">
        <f t="shared" si="61"/>
        <v>0.27597025238439066</v>
      </c>
      <c r="DW39" s="26">
        <f t="shared" si="62"/>
        <v>-9.7139139829511154E-2</v>
      </c>
      <c r="DX39" s="26">
        <f t="shared" si="63"/>
        <v>1.5112040860984317E-2</v>
      </c>
      <c r="DY39" s="26">
        <f t="shared" si="64"/>
        <v>-5.9005538001536525E-5</v>
      </c>
      <c r="DZ39" s="26">
        <f t="shared" si="65"/>
        <v>8.1992140847579886E-3</v>
      </c>
      <c r="EA39" s="26">
        <f t="shared" si="66"/>
        <v>0.94656933461823234</v>
      </c>
      <c r="EB39" s="26">
        <f t="shared" si="67"/>
        <v>0.9257930311900765</v>
      </c>
      <c r="EC39" s="26">
        <f t="shared" si="68"/>
        <v>-3.0978889084953831E-4</v>
      </c>
      <c r="ED39" s="26">
        <f t="shared" si="69"/>
        <v>-0.9422918064383744</v>
      </c>
      <c r="EE39" s="26">
        <f t="shared" si="70"/>
        <v>0.9257740589808795</v>
      </c>
      <c r="EI39">
        <f t="shared" si="21"/>
        <v>1147.9444103529736</v>
      </c>
      <c r="ES39">
        <f t="shared" si="109"/>
        <v>3.1990046266335361</v>
      </c>
      <c r="ET39">
        <f t="shared" si="71"/>
        <v>4.7733798683234498E-2</v>
      </c>
      <c r="EU39">
        <f t="shared" si="110"/>
        <v>1.0975503227355863</v>
      </c>
      <c r="EV39">
        <f t="shared" si="111"/>
        <v>1.5051303247818721E-2</v>
      </c>
    </row>
    <row r="40" spans="3:155">
      <c r="C40" s="6">
        <f t="shared" si="72"/>
        <v>1117.5488332638738</v>
      </c>
      <c r="D40" s="6">
        <f>Sheet4!D40</f>
        <v>1282.9205658185415</v>
      </c>
      <c r="E40" s="6">
        <f t="shared" si="22"/>
        <v>1165.3977113905426</v>
      </c>
      <c r="F40" s="6">
        <f t="shared" si="23"/>
        <v>117.52285442799894</v>
      </c>
      <c r="G40">
        <f t="shared" si="0"/>
        <v>1200.2346995412076</v>
      </c>
      <c r="I40">
        <f t="shared" si="1"/>
        <v>1200.2346995412076</v>
      </c>
      <c r="M40">
        <f t="shared" si="24"/>
        <v>176.51294540851018</v>
      </c>
      <c r="O40">
        <f t="shared" si="25"/>
        <v>1.1634573325156579</v>
      </c>
      <c r="P40">
        <f t="shared" si="26"/>
        <v>1.4804708142765716E-2</v>
      </c>
      <c r="Q40">
        <f t="shared" si="27"/>
        <v>5817.286662578289</v>
      </c>
      <c r="R40">
        <f t="shared" si="73"/>
        <v>32664.064610377092</v>
      </c>
      <c r="S40">
        <f t="shared" si="28"/>
        <v>5439.7719774924899</v>
      </c>
      <c r="T40">
        <f t="shared" si="74"/>
        <v>0.86982709195331309</v>
      </c>
      <c r="U40">
        <f t="shared" si="2"/>
        <v>54.006116207951074</v>
      </c>
      <c r="V40">
        <f t="shared" si="112"/>
        <v>2.0896214485764251</v>
      </c>
      <c r="W40">
        <f t="shared" si="75"/>
        <v>48.214692613811479</v>
      </c>
      <c r="X40">
        <f t="shared" si="29"/>
        <v>56.095737656527497</v>
      </c>
      <c r="Y40">
        <f t="shared" si="3"/>
        <v>1.1634573325156579</v>
      </c>
      <c r="Z40">
        <f t="shared" si="30"/>
        <v>48.214692613811479</v>
      </c>
      <c r="AE40">
        <f t="shared" si="113"/>
        <v>0.59225496363036634</v>
      </c>
      <c r="AF40">
        <f t="shared" si="114"/>
        <v>0.76895435856796779</v>
      </c>
      <c r="AG40">
        <f t="shared" si="31"/>
        <v>0.95852491064500589</v>
      </c>
      <c r="AH40">
        <f t="shared" si="4"/>
        <v>0</v>
      </c>
      <c r="AI40">
        <f t="shared" si="5"/>
        <v>0.95852491064500589</v>
      </c>
      <c r="AJ40">
        <f t="shared" si="76"/>
        <v>0.95852491064500589</v>
      </c>
      <c r="AK40">
        <f t="shared" si="6"/>
        <v>0</v>
      </c>
      <c r="AL40">
        <f t="shared" si="7"/>
        <v>30</v>
      </c>
      <c r="AM40">
        <f t="shared" si="77"/>
        <v>30</v>
      </c>
      <c r="AO40">
        <f t="shared" si="78"/>
        <v>1.7994523231502364</v>
      </c>
      <c r="AQ40">
        <f t="shared" si="32"/>
        <v>0.92335919920638532</v>
      </c>
      <c r="AS40">
        <f t="shared" si="8"/>
        <v>4.3321959896200841</v>
      </c>
      <c r="AT40">
        <f t="shared" si="8"/>
        <v>0.72147047914710272</v>
      </c>
      <c r="AU40">
        <f t="shared" si="79"/>
        <v>5.0536664687671866</v>
      </c>
      <c r="AV40">
        <f t="shared" si="33"/>
        <v>0.85723820841641318</v>
      </c>
      <c r="AW40">
        <f t="shared" si="80"/>
        <v>0.14276179158358682</v>
      </c>
      <c r="AX40">
        <f t="shared" si="9"/>
        <v>-15.923013094976318</v>
      </c>
      <c r="AY40">
        <f t="shared" si="81"/>
        <v>0.13</v>
      </c>
      <c r="AZ40">
        <f t="shared" si="82"/>
        <v>9.4531468740516438</v>
      </c>
      <c r="BA40">
        <f t="shared" si="83"/>
        <v>1.5742977513046628</v>
      </c>
      <c r="BB40">
        <f t="shared" si="10"/>
        <v>51.077958071006051</v>
      </c>
      <c r="BC40">
        <f t="shared" si="84"/>
        <v>4.4625786541241238E-3</v>
      </c>
      <c r="BD40">
        <f t="shared" si="85"/>
        <v>2.0309116669297721E-3</v>
      </c>
      <c r="BE40">
        <f t="shared" si="86"/>
        <v>0.95600775553282058</v>
      </c>
      <c r="BF40">
        <f t="shared" si="87"/>
        <v>2.1243673549466817E-3</v>
      </c>
      <c r="BG40">
        <f t="shared" si="34"/>
        <v>3.585298851860215E-2</v>
      </c>
      <c r="BH40">
        <f t="shared" si="35"/>
        <v>86.754140995458258</v>
      </c>
      <c r="BI40">
        <f t="shared" si="88"/>
        <v>4.1327120650620151E-4</v>
      </c>
      <c r="BJ40">
        <f t="shared" si="89"/>
        <v>0.59352760152384576</v>
      </c>
      <c r="BK40">
        <f t="shared" si="90"/>
        <v>1.5767621398920888</v>
      </c>
      <c r="BL40">
        <f t="shared" si="91"/>
        <v>0.61353221087225007</v>
      </c>
      <c r="BM40">
        <f t="shared" si="36"/>
        <v>4.4494851592977198E-5</v>
      </c>
      <c r="BN40">
        <f t="shared" si="92"/>
        <v>1.0854923256575317</v>
      </c>
      <c r="BO40">
        <f t="shared" si="93"/>
        <v>0.9976251951387356</v>
      </c>
      <c r="BP40">
        <f t="shared" si="94"/>
        <v>1.088076294531211</v>
      </c>
      <c r="BQ40">
        <f t="shared" si="37"/>
        <v>0.66756985458141949</v>
      </c>
      <c r="BR40">
        <f t="shared" si="38"/>
        <v>0.66756985458141949</v>
      </c>
      <c r="BS40">
        <f t="shared" si="39"/>
        <v>0.66756985458141949</v>
      </c>
      <c r="BT40">
        <f t="shared" si="11"/>
        <v>208.87549798231919</v>
      </c>
      <c r="BU40">
        <f t="shared" si="12"/>
        <v>2.4195734232842225</v>
      </c>
      <c r="BV40">
        <f t="shared" si="13"/>
        <v>1593131.0311868244</v>
      </c>
      <c r="BW40">
        <f t="shared" si="14"/>
        <v>0.24140746181513495</v>
      </c>
      <c r="BX40">
        <f t="shared" si="15"/>
        <v>435556.74405312975</v>
      </c>
      <c r="BY40">
        <f t="shared" si="95"/>
        <v>1.6187778227438283E-4</v>
      </c>
      <c r="BZ40">
        <f t="shared" si="96"/>
        <v>1.1583335739566876E-5</v>
      </c>
      <c r="CA40">
        <f t="shared" si="97"/>
        <v>-3.8402236849475448</v>
      </c>
      <c r="CB40">
        <f t="shared" si="98"/>
        <v>14.741494702968996</v>
      </c>
      <c r="CC40">
        <f t="shared" si="99"/>
        <v>4.6016857633525273E-3</v>
      </c>
      <c r="CD40">
        <f t="shared" si="16"/>
        <v>33.301536122190804</v>
      </c>
      <c r="CE40" s="20">
        <f t="shared" si="17"/>
        <v>85224008843.564438</v>
      </c>
      <c r="CF40" s="33">
        <f t="shared" si="40"/>
        <v>0.23924439063334388</v>
      </c>
      <c r="CG40" s="33">
        <f t="shared" si="18"/>
        <v>47.848878126668772</v>
      </c>
      <c r="CH40">
        <f t="shared" si="100"/>
        <v>4600</v>
      </c>
      <c r="CI40" s="6">
        <f t="shared" si="19"/>
        <v>1165.3977113905426</v>
      </c>
      <c r="CJ40" s="20"/>
      <c r="CK40" s="20"/>
      <c r="CL40" s="20"/>
      <c r="CM40" s="20"/>
      <c r="CN40" s="20"/>
      <c r="CO40" s="20"/>
      <c r="CP40" s="20"/>
      <c r="CQ40" s="25">
        <f t="shared" si="20"/>
        <v>1.7994523231502364</v>
      </c>
      <c r="CR40" s="26">
        <v>0.8</v>
      </c>
      <c r="CS40" s="26">
        <f t="shared" si="101"/>
        <v>0.33402333748476265</v>
      </c>
      <c r="CT40" s="26">
        <f t="shared" si="41"/>
        <v>-0.11757332323289058</v>
      </c>
      <c r="CU40" s="26">
        <f t="shared" si="102"/>
        <v>2.213870431425639E-2</v>
      </c>
      <c r="CV40" s="26">
        <f t="shared" si="103"/>
        <v>-1.5327293586651309E-4</v>
      </c>
      <c r="CW40" s="26">
        <f t="shared" si="42"/>
        <v>1.230232990819507E-2</v>
      </c>
      <c r="CX40" s="26">
        <f t="shared" si="43"/>
        <v>0.92270738902856153</v>
      </c>
      <c r="CY40" s="26">
        <f t="shared" si="44"/>
        <v>0.91607010472579098</v>
      </c>
      <c r="CZ40" s="26">
        <f t="shared" si="45"/>
        <v>0.11607010472579093</v>
      </c>
      <c r="DA40" s="26">
        <v>0.85</v>
      </c>
      <c r="DB40" s="26">
        <f t="shared" si="46"/>
        <v>0.31437490586801198</v>
      </c>
      <c r="DC40" s="26">
        <f t="shared" si="47"/>
        <v>-0.11065724539566174</v>
      </c>
      <c r="DD40" s="26">
        <f t="shared" si="48"/>
        <v>1.961075537871847E-2</v>
      </c>
      <c r="DE40" s="26">
        <f t="shared" si="49"/>
        <v>-1.1319331594601781E-4</v>
      </c>
      <c r="DF40" s="26">
        <f t="shared" si="50"/>
        <v>1.0804918335749527E-2</v>
      </c>
      <c r="DG40" s="26">
        <f t="shared" si="104"/>
        <v>0.93122200618014006</v>
      </c>
      <c r="DH40" s="26">
        <f t="shared" si="105"/>
        <v>0.91912848102823197</v>
      </c>
      <c r="DI40" s="26">
        <f t="shared" si="106"/>
        <v>6.9128481028231992E-2</v>
      </c>
      <c r="DJ40" s="26">
        <f t="shared" si="107"/>
        <v>-0.93883247395118008</v>
      </c>
      <c r="DK40" s="26">
        <f t="shared" si="108"/>
        <v>0.92363239230242766</v>
      </c>
      <c r="DL40" s="26">
        <f t="shared" si="51"/>
        <v>0.85</v>
      </c>
      <c r="DM40" s="26">
        <f t="shared" si="52"/>
        <v>0.31437490586801198</v>
      </c>
      <c r="DN40" s="26">
        <f t="shared" si="53"/>
        <v>-0.11065724539566174</v>
      </c>
      <c r="DO40" s="26">
        <f t="shared" si="54"/>
        <v>1.961075537871847E-2</v>
      </c>
      <c r="DP40" s="26">
        <f t="shared" si="55"/>
        <v>-1.1319331594601781E-4</v>
      </c>
      <c r="DQ40" s="26">
        <f t="shared" si="56"/>
        <v>1.0804918335749527E-2</v>
      </c>
      <c r="DR40" s="26">
        <f t="shared" si="57"/>
        <v>0.93122200618014006</v>
      </c>
      <c r="DS40" s="26">
        <f t="shared" si="58"/>
        <v>0.91912848102823197</v>
      </c>
      <c r="DT40" s="26">
        <f t="shared" si="59"/>
        <v>6.9128481028231992E-2</v>
      </c>
      <c r="DU40" s="26">
        <f t="shared" si="60"/>
        <v>0.92363239230242766</v>
      </c>
      <c r="DV40" s="26">
        <f t="shared" si="61"/>
        <v>0.28931279610244975</v>
      </c>
      <c r="DW40" s="26">
        <f t="shared" si="62"/>
        <v>-0.10183559971499415</v>
      </c>
      <c r="DX40" s="26">
        <f t="shared" si="63"/>
        <v>1.6608632016585446E-2</v>
      </c>
      <c r="DY40" s="26">
        <f t="shared" si="64"/>
        <v>-7.4717035755921386E-5</v>
      </c>
      <c r="DZ40" s="26">
        <f t="shared" si="65"/>
        <v>9.0576593521204292E-3</v>
      </c>
      <c r="EA40" s="26">
        <f t="shared" si="66"/>
        <v>0.94143585338329661</v>
      </c>
      <c r="EB40" s="26">
        <f t="shared" si="67"/>
        <v>0.92337495459916596</v>
      </c>
      <c r="EC40" s="26">
        <f t="shared" si="68"/>
        <v>-2.5743770326169813E-4</v>
      </c>
      <c r="ED40" s="26">
        <f t="shared" si="69"/>
        <v>-0.94232873008535967</v>
      </c>
      <c r="EE40" s="26">
        <f t="shared" si="70"/>
        <v>0.92335919920638532</v>
      </c>
      <c r="EI40">
        <f t="shared" si="21"/>
        <v>1200.2346995412076</v>
      </c>
      <c r="ES40">
        <f t="shared" si="109"/>
        <v>3.3536693367475796</v>
      </c>
      <c r="ET40">
        <f t="shared" si="71"/>
        <v>5.0041620958488214E-2</v>
      </c>
      <c r="EU40">
        <f t="shared" si="110"/>
        <v>1.1041154395766157</v>
      </c>
      <c r="EV40">
        <f t="shared" si="111"/>
        <v>1.5141334258137599E-2</v>
      </c>
    </row>
    <row r="41" spans="3:155">
      <c r="C41" s="6">
        <f t="shared" si="72"/>
        <v>1165.3977113905426</v>
      </c>
      <c r="D41" s="6">
        <f>Sheet4!D41</f>
        <v>1343.0592876651699</v>
      </c>
      <c r="E41" s="6">
        <f t="shared" si="22"/>
        <v>1214.8974433758137</v>
      </c>
      <c r="F41" s="6">
        <f t="shared" si="23"/>
        <v>128.16184428935617</v>
      </c>
      <c r="G41">
        <f t="shared" si="0"/>
        <v>1254.2284995278562</v>
      </c>
      <c r="I41">
        <f t="shared" si="1"/>
        <v>1254.2284995278562</v>
      </c>
      <c r="M41">
        <f t="shared" si="24"/>
        <v>185.97763021481856</v>
      </c>
      <c r="O41">
        <f t="shared" si="25"/>
        <v>1.1679685937455002</v>
      </c>
      <c r="P41">
        <f t="shared" si="26"/>
        <v>1.4130772684956485E-2</v>
      </c>
      <c r="Q41">
        <f t="shared" si="27"/>
        <v>5839.8429687275011</v>
      </c>
      <c r="R41">
        <f t="shared" si="73"/>
        <v>32790.718269404919</v>
      </c>
      <c r="S41">
        <f t="shared" si="28"/>
        <v>4523.4277709331263</v>
      </c>
      <c r="T41">
        <f t="shared" si="74"/>
        <v>0.86874541368973501</v>
      </c>
      <c r="U41">
        <f t="shared" si="2"/>
        <v>54.006116207951074</v>
      </c>
      <c r="V41">
        <f t="shared" si="112"/>
        <v>2.1989297729859039</v>
      </c>
      <c r="W41">
        <f t="shared" si="75"/>
        <v>48.122052495175254</v>
      </c>
      <c r="X41">
        <f t="shared" si="29"/>
        <v>56.20504598093698</v>
      </c>
      <c r="Y41">
        <f t="shared" si="3"/>
        <v>1.1679685937455002</v>
      </c>
      <c r="Z41">
        <f t="shared" si="30"/>
        <v>48.122052495175254</v>
      </c>
      <c r="AE41">
        <f t="shared" si="113"/>
        <v>0.58207797019606744</v>
      </c>
      <c r="AF41">
        <f t="shared" si="114"/>
        <v>0.76156328262062623</v>
      </c>
      <c r="AG41">
        <f t="shared" si="31"/>
        <v>0.93770465160138716</v>
      </c>
      <c r="AH41">
        <f t="shared" si="4"/>
        <v>0</v>
      </c>
      <c r="AI41">
        <f t="shared" si="5"/>
        <v>0.93770465160138716</v>
      </c>
      <c r="AJ41">
        <f t="shared" si="76"/>
        <v>0.93770465160138716</v>
      </c>
      <c r="AK41">
        <f t="shared" si="6"/>
        <v>0</v>
      </c>
      <c r="AL41">
        <f t="shared" si="7"/>
        <v>30</v>
      </c>
      <c r="AM41">
        <f t="shared" si="77"/>
        <v>30</v>
      </c>
      <c r="AO41">
        <f t="shared" si="78"/>
        <v>1.8804025480177755</v>
      </c>
      <c r="AQ41">
        <f t="shared" si="32"/>
        <v>0.92097369683133401</v>
      </c>
      <c r="AS41">
        <f t="shared" si="8"/>
        <v>4.3489939135850255</v>
      </c>
      <c r="AT41">
        <f t="shared" si="8"/>
        <v>0.59993683830600208</v>
      </c>
      <c r="AU41">
        <f t="shared" si="79"/>
        <v>4.9489307518910275</v>
      </c>
      <c r="AV41">
        <f t="shared" si="33"/>
        <v>0.87877445282968225</v>
      </c>
      <c r="AW41">
        <f t="shared" si="80"/>
        <v>0.12122554717031775</v>
      </c>
      <c r="AX41">
        <f t="shared" si="9"/>
        <v>-15.225920631598248</v>
      </c>
      <c r="AY41">
        <f t="shared" si="81"/>
        <v>0.13</v>
      </c>
      <c r="AZ41">
        <f t="shared" si="82"/>
        <v>9.4852393546493357</v>
      </c>
      <c r="BA41">
        <f t="shared" si="83"/>
        <v>1.3084737808504023</v>
      </c>
      <c r="BB41">
        <f t="shared" si="10"/>
        <v>51.028863666501181</v>
      </c>
      <c r="BC41">
        <f t="shared" si="84"/>
        <v>4.3677459032955045E-3</v>
      </c>
      <c r="BD41">
        <f t="shared" si="85"/>
        <v>2.0283865526208021E-3</v>
      </c>
      <c r="BE41">
        <f t="shared" si="86"/>
        <v>0.95692757670617035</v>
      </c>
      <c r="BF41">
        <f t="shared" si="87"/>
        <v>2.1196865907059429E-3</v>
      </c>
      <c r="BG41">
        <f t="shared" si="34"/>
        <v>3.5895440264293955E-2</v>
      </c>
      <c r="BH41">
        <f t="shared" si="35"/>
        <v>77.926921545679647</v>
      </c>
      <c r="BI41">
        <f t="shared" si="88"/>
        <v>4.6062951740307822E-4</v>
      </c>
      <c r="BJ41">
        <f t="shared" si="89"/>
        <v>0.6769171347140972</v>
      </c>
      <c r="BK41">
        <f t="shared" si="90"/>
        <v>1.658609021222031</v>
      </c>
      <c r="BL41">
        <f t="shared" si="91"/>
        <v>0.6388453560667392</v>
      </c>
      <c r="BM41">
        <f t="shared" si="36"/>
        <v>3.6756724486360347E-5</v>
      </c>
      <c r="BN41">
        <f t="shared" si="92"/>
        <v>1.0860321195639044</v>
      </c>
      <c r="BO41">
        <f t="shared" si="93"/>
        <v>0.99803776736860816</v>
      </c>
      <c r="BP41">
        <f t="shared" si="94"/>
        <v>1.0881673570603436</v>
      </c>
      <c r="BQ41">
        <f t="shared" si="37"/>
        <v>0.69517066268141781</v>
      </c>
      <c r="BR41">
        <f t="shared" si="38"/>
        <v>0.69517066268141781</v>
      </c>
      <c r="BS41">
        <f t="shared" si="39"/>
        <v>0.69517066268141781</v>
      </c>
      <c r="BT41">
        <f t="shared" si="11"/>
        <v>209.28251341073627</v>
      </c>
      <c r="BU41">
        <f t="shared" si="12"/>
        <v>2.10807691332686</v>
      </c>
      <c r="BV41">
        <f t="shared" si="13"/>
        <v>1593851.228548984</v>
      </c>
      <c r="BW41">
        <f t="shared" si="14"/>
        <v>0.26709857125839281</v>
      </c>
      <c r="BX41">
        <f t="shared" si="15"/>
        <v>393840.2986905814</v>
      </c>
      <c r="BY41">
        <f t="shared" si="95"/>
        <v>1.6187778227438283E-4</v>
      </c>
      <c r="BZ41">
        <f t="shared" si="96"/>
        <v>1.2810268570214892E-5</v>
      </c>
      <c r="CA41">
        <f t="shared" si="97"/>
        <v>-3.8261064233411326</v>
      </c>
      <c r="CB41">
        <f t="shared" si="98"/>
        <v>14.70376589498167</v>
      </c>
      <c r="CC41">
        <f t="shared" si="99"/>
        <v>4.6253312516002345E-3</v>
      </c>
      <c r="CD41">
        <f t="shared" si="16"/>
        <v>34.524158026311717</v>
      </c>
      <c r="CE41" s="20">
        <f t="shared" si="17"/>
        <v>82703060598.578247</v>
      </c>
      <c r="CF41" s="33">
        <f t="shared" si="40"/>
        <v>0.2474986599263555</v>
      </c>
      <c r="CG41" s="33">
        <f t="shared" si="18"/>
        <v>49.499731985271097</v>
      </c>
      <c r="CH41">
        <f t="shared" si="100"/>
        <v>4800</v>
      </c>
      <c r="CI41" s="6">
        <f t="shared" si="19"/>
        <v>1214.8974433758137</v>
      </c>
      <c r="CJ41" s="20"/>
      <c r="CK41" s="20"/>
      <c r="CL41" s="20"/>
      <c r="CM41" s="20"/>
      <c r="CN41" s="20"/>
      <c r="CO41" s="20"/>
      <c r="CP41" s="20"/>
      <c r="CQ41" s="25">
        <f t="shared" si="20"/>
        <v>1.8804025480177755</v>
      </c>
      <c r="CR41" s="26">
        <v>0.8</v>
      </c>
      <c r="CS41" s="26">
        <f t="shared" si="101"/>
        <v>0.34904972297579961</v>
      </c>
      <c r="CT41" s="26">
        <f t="shared" si="41"/>
        <v>-0.1228624808458382</v>
      </c>
      <c r="CU41" s="26">
        <f t="shared" si="102"/>
        <v>2.4175372415758165E-2</v>
      </c>
      <c r="CV41" s="26">
        <f t="shared" si="103"/>
        <v>-1.909932017139797E-4</v>
      </c>
      <c r="CW41" s="26">
        <f t="shared" si="42"/>
        <v>1.3526108756675391E-2</v>
      </c>
      <c r="CX41" s="26">
        <f t="shared" si="43"/>
        <v>0.91590416213864312</v>
      </c>
      <c r="CY41" s="26">
        <f t="shared" si="44"/>
        <v>0.91389250407941292</v>
      </c>
      <c r="CZ41" s="26">
        <f t="shared" si="45"/>
        <v>0.11389250407941287</v>
      </c>
      <c r="DA41" s="26">
        <v>0.85</v>
      </c>
      <c r="DB41" s="26">
        <f t="shared" si="46"/>
        <v>0.32851738633016436</v>
      </c>
      <c r="DC41" s="26">
        <f t="shared" si="47"/>
        <v>-0.11563527609020066</v>
      </c>
      <c r="DD41" s="26">
        <f t="shared" si="48"/>
        <v>2.1414862762747719E-2</v>
      </c>
      <c r="DE41" s="26">
        <f t="shared" si="49"/>
        <v>-1.4105004058890299E-4</v>
      </c>
      <c r="DF41" s="26">
        <f t="shared" si="50"/>
        <v>1.1871127316351855E-2</v>
      </c>
      <c r="DG41" s="26">
        <f t="shared" si="104"/>
        <v>0.92513744037284718</v>
      </c>
      <c r="DH41" s="26">
        <f t="shared" si="105"/>
        <v>0.91690306105292596</v>
      </c>
      <c r="DI41" s="26">
        <f t="shared" si="106"/>
        <v>6.6903061052925983E-2</v>
      </c>
      <c r="DJ41" s="26">
        <f t="shared" si="107"/>
        <v>-0.93978886052973898</v>
      </c>
      <c r="DK41" s="26">
        <f t="shared" si="108"/>
        <v>0.92118945952946718</v>
      </c>
      <c r="DL41" s="26">
        <f t="shared" si="51"/>
        <v>0.85</v>
      </c>
      <c r="DM41" s="26">
        <f t="shared" si="52"/>
        <v>0.32851738633016436</v>
      </c>
      <c r="DN41" s="26">
        <f t="shared" si="53"/>
        <v>-0.11563527609020066</v>
      </c>
      <c r="DO41" s="26">
        <f t="shared" si="54"/>
        <v>2.1414862762747719E-2</v>
      </c>
      <c r="DP41" s="26">
        <f t="shared" si="55"/>
        <v>-1.4105004058890299E-4</v>
      </c>
      <c r="DQ41" s="26">
        <f t="shared" si="56"/>
        <v>1.1871127316351855E-2</v>
      </c>
      <c r="DR41" s="26">
        <f t="shared" si="57"/>
        <v>0.92513744037284718</v>
      </c>
      <c r="DS41" s="26">
        <f t="shared" si="58"/>
        <v>0.91690306105292596</v>
      </c>
      <c r="DT41" s="26">
        <f t="shared" si="59"/>
        <v>6.6903061052925983E-2</v>
      </c>
      <c r="DU41" s="26">
        <f t="shared" si="60"/>
        <v>0.92118945952946718</v>
      </c>
      <c r="DV41" s="26">
        <f t="shared" si="61"/>
        <v>0.3031295847905946</v>
      </c>
      <c r="DW41" s="26">
        <f t="shared" si="62"/>
        <v>-0.10669898972451977</v>
      </c>
      <c r="DX41" s="26">
        <f t="shared" si="63"/>
        <v>1.8232878038957703E-2</v>
      </c>
      <c r="DY41" s="26">
        <f t="shared" si="64"/>
        <v>-9.4345902653007643E-5</v>
      </c>
      <c r="DZ41" s="26">
        <f t="shared" si="65"/>
        <v>9.9988006169501424E-3</v>
      </c>
      <c r="EA41" s="26">
        <f t="shared" si="66"/>
        <v>0.93589599973565474</v>
      </c>
      <c r="EB41" s="26">
        <f t="shared" si="67"/>
        <v>0.92098607171664892</v>
      </c>
      <c r="EC41" s="26">
        <f t="shared" si="68"/>
        <v>-2.0338781281825646E-4</v>
      </c>
      <c r="ED41" s="26">
        <f t="shared" si="69"/>
        <v>-0.94264585388469069</v>
      </c>
      <c r="EE41" s="26">
        <f t="shared" si="70"/>
        <v>0.92097369683133401</v>
      </c>
      <c r="EI41">
        <f t="shared" si="21"/>
        <v>1254.2284995278562</v>
      </c>
      <c r="ES41">
        <f t="shared" si="109"/>
        <v>3.5138314214531032</v>
      </c>
      <c r="ET41">
        <f t="shared" si="71"/>
        <v>5.243147205291003E-2</v>
      </c>
      <c r="EU41">
        <f t="shared" si="110"/>
        <v>1.1110575752877205</v>
      </c>
      <c r="EV41">
        <f t="shared" si="111"/>
        <v>1.523653553284081E-2</v>
      </c>
    </row>
    <row r="42" spans="3:155">
      <c r="C42" s="6">
        <f t="shared" si="72"/>
        <v>1214.8974433758137</v>
      </c>
      <c r="D42" s="6">
        <f>Sheet4!D42</f>
        <v>1405.2392595836868</v>
      </c>
      <c r="E42" s="6">
        <f t="shared" si="22"/>
        <v>1266.2952456016965</v>
      </c>
      <c r="F42" s="6">
        <f t="shared" si="23"/>
        <v>138.94401398199034</v>
      </c>
      <c r="G42">
        <f t="shared" si="0"/>
        <v>1310.0683514797502</v>
      </c>
      <c r="I42">
        <f t="shared" si="1"/>
        <v>1310.0683514797502</v>
      </c>
      <c r="M42">
        <f t="shared" si="24"/>
        <v>195.84637298695381</v>
      </c>
      <c r="O42">
        <f t="shared" si="25"/>
        <v>1.172672445756034</v>
      </c>
      <c r="P42">
        <f t="shared" si="26"/>
        <v>1.3493957810126824E-2</v>
      </c>
      <c r="Q42">
        <f t="shared" si="27"/>
        <v>5863.36222878017</v>
      </c>
      <c r="R42">
        <f t="shared" si="73"/>
        <v>32922.778914600654</v>
      </c>
      <c r="S42">
        <f t="shared" si="28"/>
        <v>3653.733790896948</v>
      </c>
      <c r="T42">
        <f t="shared" si="74"/>
        <v>0.86761755737291957</v>
      </c>
      <c r="U42">
        <f t="shared" si="2"/>
        <v>54.006116207951074</v>
      </c>
      <c r="V42">
        <f t="shared" si="112"/>
        <v>2.312607821335011</v>
      </c>
      <c r="W42">
        <f t="shared" si="75"/>
        <v>48.02596345902613</v>
      </c>
      <c r="X42">
        <f t="shared" si="29"/>
        <v>56.318724029286095</v>
      </c>
      <c r="Y42">
        <f t="shared" si="3"/>
        <v>1.172672445756034</v>
      </c>
      <c r="Z42">
        <f t="shared" si="30"/>
        <v>48.02596345902613</v>
      </c>
      <c r="AE42">
        <f t="shared" si="113"/>
        <v>0.5719960859206199</v>
      </c>
      <c r="AF42">
        <f t="shared" si="114"/>
        <v>0.75414762815428205</v>
      </c>
      <c r="AG42">
        <f t="shared" si="31"/>
        <v>0.91719460951805454</v>
      </c>
      <c r="AH42">
        <f t="shared" si="4"/>
        <v>0</v>
      </c>
      <c r="AI42">
        <f t="shared" si="5"/>
        <v>0.91719460951805454</v>
      </c>
      <c r="AJ42">
        <f t="shared" si="76"/>
        <v>0.91719460951805454</v>
      </c>
      <c r="AK42">
        <f t="shared" si="6"/>
        <v>0</v>
      </c>
      <c r="AL42">
        <f t="shared" si="7"/>
        <v>30</v>
      </c>
      <c r="AM42">
        <f t="shared" si="77"/>
        <v>30</v>
      </c>
      <c r="AO42">
        <f t="shared" si="78"/>
        <v>1.9641204669861321</v>
      </c>
      <c r="AQ42">
        <f t="shared" si="32"/>
        <v>0.91862435373363915</v>
      </c>
      <c r="AS42">
        <f t="shared" si="8"/>
        <v>4.3665089596862341</v>
      </c>
      <c r="AT42">
        <f t="shared" si="8"/>
        <v>0.4845903614528887</v>
      </c>
      <c r="AU42">
        <f t="shared" si="79"/>
        <v>4.8510993211391229</v>
      </c>
      <c r="AV42">
        <f t="shared" si="33"/>
        <v>0.90010710369477687</v>
      </c>
      <c r="AW42">
        <f t="shared" si="80"/>
        <v>9.9892896305223133E-2</v>
      </c>
      <c r="AX42">
        <f t="shared" si="9"/>
        <v>-14.587967740514468</v>
      </c>
      <c r="AY42">
        <f t="shared" si="81"/>
        <v>0.13</v>
      </c>
      <c r="AZ42">
        <f t="shared" si="82"/>
        <v>9.5186823951555528</v>
      </c>
      <c r="BA42">
        <f t="shared" si="83"/>
        <v>1.0563729022452599</v>
      </c>
      <c r="BB42">
        <f t="shared" si="10"/>
        <v>50.977891563016485</v>
      </c>
      <c r="BC42">
        <f t="shared" si="84"/>
        <v>4.2743472585738927E-3</v>
      </c>
      <c r="BD42">
        <f t="shared" si="85"/>
        <v>2.025889098097406E-3</v>
      </c>
      <c r="BE42">
        <f t="shared" si="86"/>
        <v>0.95783414723350901</v>
      </c>
      <c r="BF42">
        <f t="shared" si="87"/>
        <v>2.115072952816243E-3</v>
      </c>
      <c r="BG42">
        <f t="shared" si="34"/>
        <v>3.59435960821348E-2</v>
      </c>
      <c r="BH42">
        <f t="shared" si="35"/>
        <v>68.834874144210772</v>
      </c>
      <c r="BI42">
        <f t="shared" si="88"/>
        <v>5.2217130530132262E-4</v>
      </c>
      <c r="BJ42">
        <f t="shared" si="89"/>
        <v>0.79017021106615049</v>
      </c>
      <c r="BK42">
        <f t="shared" si="90"/>
        <v>1.7698082694861981</v>
      </c>
      <c r="BL42">
        <f t="shared" si="91"/>
        <v>0.66818576082369985</v>
      </c>
      <c r="BM42">
        <f t="shared" si="36"/>
        <v>2.9495147830745798E-5</v>
      </c>
      <c r="BN42">
        <f t="shared" si="92"/>
        <v>1.0865389245148218</v>
      </c>
      <c r="BO42">
        <f t="shared" si="93"/>
        <v>0.99842509668443125</v>
      </c>
      <c r="BP42">
        <f t="shared" si="94"/>
        <v>1.0882528174852564</v>
      </c>
      <c r="BQ42">
        <f t="shared" si="37"/>
        <v>0.727155036819921</v>
      </c>
      <c r="BR42">
        <f t="shared" si="38"/>
        <v>0.727155036819921</v>
      </c>
      <c r="BS42">
        <f t="shared" si="39"/>
        <v>0.727155036819921</v>
      </c>
      <c r="BT42">
        <f t="shared" si="11"/>
        <v>209.70579974140128</v>
      </c>
      <c r="BU42">
        <f t="shared" si="12"/>
        <v>1.7832405833806371</v>
      </c>
      <c r="BV42">
        <f t="shared" si="13"/>
        <v>1594593.5258024037</v>
      </c>
      <c r="BW42">
        <f t="shared" si="14"/>
        <v>0.30039642499423602</v>
      </c>
      <c r="BX42">
        <f t="shared" si="15"/>
        <v>350347.62049840658</v>
      </c>
      <c r="BY42">
        <f t="shared" si="95"/>
        <v>1.6187778227438283E-4</v>
      </c>
      <c r="BZ42">
        <f t="shared" si="96"/>
        <v>1.4400554491629396E-5</v>
      </c>
      <c r="CA42">
        <f t="shared" si="97"/>
        <v>-3.8086569671670962</v>
      </c>
      <c r="CB42">
        <f t="shared" si="98"/>
        <v>14.656367524693874</v>
      </c>
      <c r="CC42">
        <f t="shared" si="99"/>
        <v>4.65529606527072E-3</v>
      </c>
      <c r="CD42">
        <f t="shared" si="16"/>
        <v>35.926361443626604</v>
      </c>
      <c r="CE42" s="20">
        <f t="shared" si="17"/>
        <v>80064563067.336868</v>
      </c>
      <c r="CF42" s="33">
        <f t="shared" si="40"/>
        <v>0.25698901112941386</v>
      </c>
      <c r="CG42" s="33">
        <f t="shared" si="18"/>
        <v>51.397802225882771</v>
      </c>
      <c r="CH42">
        <f t="shared" si="100"/>
        <v>5000</v>
      </c>
      <c r="CI42" s="6">
        <f t="shared" si="19"/>
        <v>1266.2952456016965</v>
      </c>
      <c r="CJ42" s="20"/>
      <c r="CK42" s="20"/>
      <c r="CL42" s="20"/>
      <c r="CM42" s="20"/>
      <c r="CN42" s="20"/>
      <c r="CO42" s="20"/>
      <c r="CP42" s="20"/>
      <c r="CQ42" s="25">
        <f t="shared" si="20"/>
        <v>1.9641204669861321</v>
      </c>
      <c r="CR42" s="26">
        <v>0.8</v>
      </c>
      <c r="CS42" s="26">
        <f t="shared" si="101"/>
        <v>0.36458986168430074</v>
      </c>
      <c r="CT42" s="26">
        <f t="shared" si="41"/>
        <v>-0.12833247514389201</v>
      </c>
      <c r="CU42" s="26">
        <f t="shared" si="102"/>
        <v>2.6375928290955062E-2</v>
      </c>
      <c r="CV42" s="26">
        <f t="shared" si="103"/>
        <v>-2.3746759839549756E-4</v>
      </c>
      <c r="CW42" s="26">
        <f t="shared" si="42"/>
        <v>1.4865788782214381E-2</v>
      </c>
      <c r="CX42" s="26">
        <f t="shared" si="43"/>
        <v>0.9086098560689212</v>
      </c>
      <c r="CY42" s="26">
        <f t="shared" si="44"/>
        <v>0.91178812295121725</v>
      </c>
      <c r="CZ42" s="26">
        <f t="shared" si="45"/>
        <v>0.11178812295121721</v>
      </c>
      <c r="DA42" s="26">
        <v>0.85</v>
      </c>
      <c r="DB42" s="26">
        <f t="shared" si="46"/>
        <v>0.3431433992322831</v>
      </c>
      <c r="DC42" s="26">
        <f t="shared" si="47"/>
        <v>-0.12078350601778075</v>
      </c>
      <c r="DD42" s="26">
        <f t="shared" si="48"/>
        <v>2.3364144091641861E-2</v>
      </c>
      <c r="DE42" s="26">
        <f t="shared" si="49"/>
        <v>-1.7537176240646588E-4</v>
      </c>
      <c r="DF42" s="26">
        <f t="shared" si="50"/>
        <v>1.3036805743342296E-2</v>
      </c>
      <c r="DG42" s="26">
        <f t="shared" si="104"/>
        <v>0.91860793411436881</v>
      </c>
      <c r="DH42" s="26">
        <f t="shared" si="105"/>
        <v>0.91473172302760963</v>
      </c>
      <c r="DI42" s="26">
        <f t="shared" si="106"/>
        <v>6.4731723027609656E-2</v>
      </c>
      <c r="DJ42" s="26">
        <f t="shared" si="107"/>
        <v>-0.94112799847215223</v>
      </c>
      <c r="DK42" s="26">
        <f t="shared" si="108"/>
        <v>0.91878099804988966</v>
      </c>
      <c r="DL42" s="26">
        <f t="shared" si="51"/>
        <v>0.85</v>
      </c>
      <c r="DM42" s="26">
        <f t="shared" si="52"/>
        <v>0.3431433992322831</v>
      </c>
      <c r="DN42" s="26">
        <f t="shared" si="53"/>
        <v>-0.12078350601778075</v>
      </c>
      <c r="DO42" s="26">
        <f t="shared" si="54"/>
        <v>2.3364144091641861E-2</v>
      </c>
      <c r="DP42" s="26">
        <f t="shared" si="55"/>
        <v>-1.7537176240646588E-4</v>
      </c>
      <c r="DQ42" s="26">
        <f t="shared" si="56"/>
        <v>1.3036805743342296E-2</v>
      </c>
      <c r="DR42" s="26">
        <f t="shared" si="57"/>
        <v>0.91860793411436881</v>
      </c>
      <c r="DS42" s="26">
        <f t="shared" si="58"/>
        <v>0.91473172302760963</v>
      </c>
      <c r="DT42" s="26">
        <f t="shared" si="59"/>
        <v>6.4731723027609656E-2</v>
      </c>
      <c r="DU42" s="26">
        <f t="shared" si="60"/>
        <v>0.91878099804988966</v>
      </c>
      <c r="DV42" s="26">
        <f t="shared" si="61"/>
        <v>0.31745529126800998</v>
      </c>
      <c r="DW42" s="26">
        <f t="shared" si="62"/>
        <v>-0.11174151439028659</v>
      </c>
      <c r="DX42" s="26">
        <f t="shared" si="63"/>
        <v>1.9996948036095724E-2</v>
      </c>
      <c r="DY42" s="26">
        <f t="shared" si="64"/>
        <v>-1.1884865512870096E-4</v>
      </c>
      <c r="DZ42" s="26">
        <f t="shared" si="65"/>
        <v>1.1032130889936174E-2</v>
      </c>
      <c r="EA42" s="26">
        <f t="shared" si="66"/>
        <v>0.92991616833892898</v>
      </c>
      <c r="EB42" s="26">
        <f t="shared" si="67"/>
        <v>0.9186332391867208</v>
      </c>
      <c r="EC42" s="26">
        <f t="shared" si="68"/>
        <v>-1.4775886316886755E-4</v>
      </c>
      <c r="ED42" s="26">
        <f t="shared" si="69"/>
        <v>-0.94327624969499235</v>
      </c>
      <c r="EE42" s="26">
        <f t="shared" si="70"/>
        <v>0.91862435373363915</v>
      </c>
      <c r="EI42">
        <f t="shared" si="21"/>
        <v>1310.0683514797502</v>
      </c>
      <c r="ES42">
        <f t="shared" si="109"/>
        <v>3.6798928027255071</v>
      </c>
      <c r="ET42">
        <f t="shared" si="71"/>
        <v>5.4909349226554022E-2</v>
      </c>
      <c r="EU42">
        <f t="shared" si="110"/>
        <v>1.1184086383624368</v>
      </c>
      <c r="EV42">
        <f t="shared" si="111"/>
        <v>1.5337344650417875E-2</v>
      </c>
    </row>
    <row r="43" spans="3:155">
      <c r="C43" s="6">
        <f t="shared" si="72"/>
        <v>1266.2952456016965</v>
      </c>
      <c r="D43" s="6">
        <f>Sheet4!D43</f>
        <v>1469.5731506113832</v>
      </c>
      <c r="E43" s="6">
        <f t="shared" si="22"/>
        <v>1319.9406959438898</v>
      </c>
      <c r="F43" s="6">
        <f t="shared" si="23"/>
        <v>149.63245466749345</v>
      </c>
      <c r="G43">
        <f t="shared" si="0"/>
        <v>1367.93419810654</v>
      </c>
      <c r="I43">
        <f t="shared" si="1"/>
        <v>1367.93419810654</v>
      </c>
      <c r="M43">
        <f t="shared" si="24"/>
        <v>206.15648884099065</v>
      </c>
      <c r="O43">
        <f t="shared" si="25"/>
        <v>1.1775866744788437</v>
      </c>
      <c r="P43">
        <f t="shared" si="26"/>
        <v>1.2890701760199115E-2</v>
      </c>
      <c r="Q43">
        <f t="shared" si="27"/>
        <v>5887.9333723942182</v>
      </c>
      <c r="R43">
        <f t="shared" si="73"/>
        <v>33060.745885993536</v>
      </c>
      <c r="S43">
        <f t="shared" si="28"/>
        <v>2825.8681323537571</v>
      </c>
      <c r="T43">
        <f t="shared" si="74"/>
        <v>0.86643925841817249</v>
      </c>
      <c r="U43">
        <f t="shared" si="2"/>
        <v>54.006116207951074</v>
      </c>
      <c r="V43">
        <f t="shared" si="112"/>
        <v>2.4310464449620528</v>
      </c>
      <c r="W43">
        <f t="shared" si="75"/>
        <v>47.926122022304746</v>
      </c>
      <c r="X43">
        <f t="shared" si="29"/>
        <v>56.437162652913123</v>
      </c>
      <c r="Y43">
        <f t="shared" si="3"/>
        <v>1.1775866744788437</v>
      </c>
      <c r="Z43">
        <f t="shared" si="30"/>
        <v>47.926122022304746</v>
      </c>
      <c r="AE43">
        <f t="shared" si="113"/>
        <v>0.56199349549893618</v>
      </c>
      <c r="AF43">
        <f t="shared" si="114"/>
        <v>0.74669679736740968</v>
      </c>
      <c r="AG43">
        <f t="shared" si="31"/>
        <v>0.89696126747943694</v>
      </c>
      <c r="AH43">
        <f t="shared" si="4"/>
        <v>0</v>
      </c>
      <c r="AI43">
        <f t="shared" si="5"/>
        <v>0.89696126747943694</v>
      </c>
      <c r="AJ43">
        <f t="shared" si="76"/>
        <v>0.89696126747943694</v>
      </c>
      <c r="AK43">
        <f t="shared" si="6"/>
        <v>0</v>
      </c>
      <c r="AL43">
        <f t="shared" si="7"/>
        <v>30</v>
      </c>
      <c r="AM43">
        <f t="shared" si="77"/>
        <v>30</v>
      </c>
      <c r="AO43">
        <f t="shared" si="78"/>
        <v>2.050875859230195</v>
      </c>
      <c r="AQ43">
        <f t="shared" si="32"/>
        <v>0.9163184252425971</v>
      </c>
      <c r="AS43">
        <f t="shared" si="8"/>
        <v>4.3848073547971227</v>
      </c>
      <c r="AT43">
        <f t="shared" si="8"/>
        <v>0.37479152506601693</v>
      </c>
      <c r="AU43">
        <f t="shared" si="79"/>
        <v>4.7595988798631392</v>
      </c>
      <c r="AV43">
        <f t="shared" si="33"/>
        <v>0.9212556489472925</v>
      </c>
      <c r="AW43">
        <f t="shared" si="80"/>
        <v>7.8744351052707495E-2</v>
      </c>
      <c r="AX43">
        <f t="shared" si="9"/>
        <v>-14.00282620823319</v>
      </c>
      <c r="AY43">
        <f t="shared" si="81"/>
        <v>0.13</v>
      </c>
      <c r="AZ43">
        <f t="shared" si="82"/>
        <v>9.5535998901906023</v>
      </c>
      <c r="BA43">
        <f t="shared" si="83"/>
        <v>0.8165942042579738</v>
      </c>
      <c r="BB43">
        <f t="shared" si="10"/>
        <v>50.92487488645822</v>
      </c>
      <c r="BC43">
        <f t="shared" si="84"/>
        <v>4.1822303350583963E-3</v>
      </c>
      <c r="BD43">
        <f t="shared" si="85"/>
        <v>2.0234156605653379E-3</v>
      </c>
      <c r="BE43">
        <f t="shared" si="86"/>
        <v>0.95872891635070789</v>
      </c>
      <c r="BF43">
        <f t="shared" si="87"/>
        <v>2.1105190696315266E-3</v>
      </c>
      <c r="BG43">
        <f t="shared" si="34"/>
        <v>3.5997775723306716E-2</v>
      </c>
      <c r="BH43">
        <f t="shared" si="35"/>
        <v>59.301451390376272</v>
      </c>
      <c r="BI43">
        <f t="shared" si="88"/>
        <v>6.0703026450965771E-4</v>
      </c>
      <c r="BJ43">
        <f t="shared" si="89"/>
        <v>0.95539576802807147</v>
      </c>
      <c r="BK43">
        <f t="shared" si="90"/>
        <v>1.9321107026023574</v>
      </c>
      <c r="BL43">
        <f t="shared" si="91"/>
        <v>0.70319480478635998</v>
      </c>
      <c r="BM43">
        <f t="shared" si="36"/>
        <v>2.2662675280693675E-5</v>
      </c>
      <c r="BN43">
        <f t="shared" si="92"/>
        <v>1.0870160058178828</v>
      </c>
      <c r="BO43">
        <f t="shared" si="93"/>
        <v>0.99878968387634171</v>
      </c>
      <c r="BP43">
        <f t="shared" si="94"/>
        <v>1.08833323307779</v>
      </c>
      <c r="BQ43">
        <f t="shared" si="37"/>
        <v>0.76531027537664453</v>
      </c>
      <c r="BR43">
        <f t="shared" si="38"/>
        <v>0.76531027537664453</v>
      </c>
      <c r="BS43">
        <f t="shared" si="39"/>
        <v>0.76531027537664453</v>
      </c>
      <c r="BT43">
        <f t="shared" si="11"/>
        <v>210.1468123303062</v>
      </c>
      <c r="BU43">
        <f t="shared" si="12"/>
        <v>1.4438307721216024</v>
      </c>
      <c r="BV43">
        <f t="shared" si="13"/>
        <v>1595359.5944894091</v>
      </c>
      <c r="BW43">
        <f t="shared" si="14"/>
        <v>0.34576392384507931</v>
      </c>
      <c r="BX43">
        <f t="shared" si="15"/>
        <v>304524.92575101106</v>
      </c>
      <c r="BY43">
        <f t="shared" si="95"/>
        <v>1.6187778227438283E-4</v>
      </c>
      <c r="BZ43">
        <f t="shared" si="96"/>
        <v>1.6567445136248424E-5</v>
      </c>
      <c r="CA43">
        <f t="shared" si="97"/>
        <v>-3.7862448893175031</v>
      </c>
      <c r="CB43">
        <f t="shared" si="98"/>
        <v>14.594313141280963</v>
      </c>
      <c r="CC43">
        <f t="shared" si="99"/>
        <v>4.6949684609447814E-3</v>
      </c>
      <c r="CD43">
        <f t="shared" si="16"/>
        <v>37.582462256746282</v>
      </c>
      <c r="CE43" s="20">
        <f t="shared" si="17"/>
        <v>77262881291.480209</v>
      </c>
      <c r="CF43" s="33">
        <f t="shared" si="40"/>
        <v>0.26822725171096595</v>
      </c>
      <c r="CG43" s="33">
        <f t="shared" si="18"/>
        <v>53.645450342193193</v>
      </c>
      <c r="CH43">
        <f t="shared" si="100"/>
        <v>5200</v>
      </c>
      <c r="CI43" s="6">
        <f t="shared" si="19"/>
        <v>1319.9406959438898</v>
      </c>
      <c r="CJ43" s="20"/>
      <c r="CK43" s="20"/>
      <c r="CL43" s="20"/>
      <c r="CM43" s="20"/>
      <c r="CN43" s="20"/>
      <c r="CO43" s="20"/>
      <c r="CP43" s="20"/>
      <c r="CQ43" s="25">
        <f t="shared" si="20"/>
        <v>2.050875859230195</v>
      </c>
      <c r="CR43" s="26">
        <v>0.8</v>
      </c>
      <c r="CS43" s="26">
        <f t="shared" si="101"/>
        <v>0.38069383136960494</v>
      </c>
      <c r="CT43" s="26">
        <f t="shared" si="41"/>
        <v>-0.13400093306482791</v>
      </c>
      <c r="CU43" s="26">
        <f t="shared" si="102"/>
        <v>2.8757442302009561E-2</v>
      </c>
      <c r="CV43" s="26">
        <f t="shared" si="103"/>
        <v>-2.9475461888437256E-4</v>
      </c>
      <c r="CW43" s="26">
        <f t="shared" si="42"/>
        <v>1.6336027781295101E-2</v>
      </c>
      <c r="CX43" s="26">
        <f t="shared" si="43"/>
        <v>0.9007811578649414</v>
      </c>
      <c r="CY43" s="26">
        <f t="shared" si="44"/>
        <v>0.9097664498758149</v>
      </c>
      <c r="CZ43" s="26">
        <f t="shared" si="45"/>
        <v>0.10976644987581485</v>
      </c>
      <c r="DA43" s="26">
        <v>0.85</v>
      </c>
      <c r="DB43" s="26">
        <f t="shared" si="46"/>
        <v>0.3583000765831576</v>
      </c>
      <c r="DC43" s="26">
        <f t="shared" si="47"/>
        <v>-0.1261185252374851</v>
      </c>
      <c r="DD43" s="26">
        <f t="shared" si="48"/>
        <v>2.5473720516658992E-2</v>
      </c>
      <c r="DE43" s="26">
        <f t="shared" si="49"/>
        <v>-2.176786952850181E-4</v>
      </c>
      <c r="DF43" s="26">
        <f t="shared" si="50"/>
        <v>1.431434311909301E-2</v>
      </c>
      <c r="DG43" s="26">
        <f t="shared" si="104"/>
        <v>0.91159340218440699</v>
      </c>
      <c r="DH43" s="26">
        <f t="shared" si="105"/>
        <v>0.91262173471842778</v>
      </c>
      <c r="DI43" s="26">
        <f t="shared" si="106"/>
        <v>6.2621734718427802E-2</v>
      </c>
      <c r="DJ43" s="26">
        <f t="shared" si="107"/>
        <v>-0.94289430314774225</v>
      </c>
      <c r="DK43" s="26">
        <f t="shared" si="108"/>
        <v>0.91641437381620872</v>
      </c>
      <c r="DL43" s="26">
        <f t="shared" si="51"/>
        <v>0.85</v>
      </c>
      <c r="DM43" s="26">
        <f t="shared" si="52"/>
        <v>0.3583000765831576</v>
      </c>
      <c r="DN43" s="26">
        <f t="shared" si="53"/>
        <v>-0.1261185252374851</v>
      </c>
      <c r="DO43" s="26">
        <f t="shared" si="54"/>
        <v>2.5473720516658992E-2</v>
      </c>
      <c r="DP43" s="26">
        <f t="shared" si="55"/>
        <v>-2.176786952850181E-4</v>
      </c>
      <c r="DQ43" s="26">
        <f t="shared" si="56"/>
        <v>1.4314343119093012E-2</v>
      </c>
      <c r="DR43" s="26">
        <f t="shared" si="57"/>
        <v>0.91159340218440699</v>
      </c>
      <c r="DS43" s="26">
        <f t="shared" si="58"/>
        <v>0.91262173471842778</v>
      </c>
      <c r="DT43" s="26">
        <f t="shared" si="59"/>
        <v>6.2621734718427802E-2</v>
      </c>
      <c r="DU43" s="26">
        <f t="shared" si="60"/>
        <v>0.91641437381620872</v>
      </c>
      <c r="DV43" s="26">
        <f t="shared" si="61"/>
        <v>0.33233335682790582</v>
      </c>
      <c r="DW43" s="26">
        <f t="shared" si="62"/>
        <v>-0.11697846467144343</v>
      </c>
      <c r="DX43" s="26">
        <f t="shared" si="63"/>
        <v>2.1915250857965602E-2</v>
      </c>
      <c r="DY43" s="26">
        <f t="shared" si="64"/>
        <v>-1.4943457481958293E-4</v>
      </c>
      <c r="DZ43" s="26">
        <f t="shared" si="65"/>
        <v>1.2169006581385124E-2</v>
      </c>
      <c r="EA43" s="26">
        <f t="shared" si="66"/>
        <v>0.92345687599421511</v>
      </c>
      <c r="EB43" s="26">
        <f t="shared" si="67"/>
        <v>0.9163237735629407</v>
      </c>
      <c r="EC43" s="26">
        <f t="shared" si="68"/>
        <v>-9.0600253268013908E-5</v>
      </c>
      <c r="ED43" s="26">
        <f t="shared" si="69"/>
        <v>-0.94425846948797965</v>
      </c>
      <c r="EE43" s="26">
        <f t="shared" si="70"/>
        <v>0.9163184252425971</v>
      </c>
      <c r="EI43">
        <f t="shared" si="21"/>
        <v>1367.93419810654</v>
      </c>
      <c r="ES43">
        <f t="shared" si="109"/>
        <v>3.85235704533949</v>
      </c>
      <c r="ET43">
        <f t="shared" si="71"/>
        <v>5.7482766397774464E-2</v>
      </c>
      <c r="EU43">
        <f t="shared" si="110"/>
        <v>1.1262072710733055</v>
      </c>
      <c r="EV43">
        <f t="shared" si="111"/>
        <v>1.5444291533324422E-2</v>
      </c>
    </row>
    <row r="44" spans="3:155">
      <c r="C44" s="6">
        <f t="shared" si="72"/>
        <v>1319.9406959438898</v>
      </c>
      <c r="D44" s="6">
        <f>Sheet4!D44</f>
        <v>1536.186138151854</v>
      </c>
      <c r="E44" s="6">
        <f t="shared" si="22"/>
        <v>1376.3630951987423</v>
      </c>
      <c r="F44" s="6">
        <f t="shared" si="23"/>
        <v>159.82304295311178</v>
      </c>
      <c r="G44">
        <f t="shared" si="0"/>
        <v>1428.063417047872</v>
      </c>
      <c r="I44">
        <f t="shared" si="1"/>
        <v>1428.063417047872</v>
      </c>
      <c r="M44">
        <f t="shared" si="24"/>
        <v>216.95660860659487</v>
      </c>
      <c r="O44">
        <f t="shared" si="25"/>
        <v>1.1827344593838149</v>
      </c>
      <c r="P44">
        <f t="shared" si="26"/>
        <v>1.2317546541332599E-2</v>
      </c>
      <c r="Q44">
        <f t="shared" si="27"/>
        <v>5913.6722969190751</v>
      </c>
      <c r="R44">
        <f t="shared" si="73"/>
        <v>33205.269947200606</v>
      </c>
      <c r="S44">
        <f t="shared" si="28"/>
        <v>2035.0675568586837</v>
      </c>
      <c r="T44">
        <f t="shared" si="74"/>
        <v>0.86520495901638916</v>
      </c>
      <c r="U44">
        <f t="shared" si="2"/>
        <v>54.006116207951074</v>
      </c>
      <c r="V44">
        <f t="shared" si="112"/>
        <v>2.5547594170827086</v>
      </c>
      <c r="W44">
        <f t="shared" si="75"/>
        <v>47.822125394487159</v>
      </c>
      <c r="X44">
        <f t="shared" si="29"/>
        <v>56.560875625033781</v>
      </c>
      <c r="Y44">
        <f t="shared" si="3"/>
        <v>1.1827344593838149</v>
      </c>
      <c r="Z44">
        <f t="shared" si="30"/>
        <v>47.822125394487159</v>
      </c>
      <c r="AE44">
        <f t="shared" si="113"/>
        <v>0.55204854877559217</v>
      </c>
      <c r="AF44">
        <f t="shared" si="114"/>
        <v>0.73919518034921605</v>
      </c>
      <c r="AG44">
        <f t="shared" si="31"/>
        <v>0.8769600862325323</v>
      </c>
      <c r="AH44">
        <f t="shared" si="4"/>
        <v>0</v>
      </c>
      <c r="AI44">
        <f t="shared" si="5"/>
        <v>0.8769600862325323</v>
      </c>
      <c r="AJ44">
        <f t="shared" si="76"/>
        <v>0.8769600862325323</v>
      </c>
      <c r="AK44">
        <f t="shared" si="6"/>
        <v>0</v>
      </c>
      <c r="AL44">
        <f t="shared" si="7"/>
        <v>30</v>
      </c>
      <c r="AM44">
        <f t="shared" si="77"/>
        <v>30</v>
      </c>
      <c r="AO44">
        <f t="shared" si="78"/>
        <v>2.1410246132651753</v>
      </c>
      <c r="AQ44">
        <f t="shared" si="32"/>
        <v>0.91406347970596702</v>
      </c>
      <c r="AS44">
        <f t="shared" si="8"/>
        <v>4.4039754089212249</v>
      </c>
      <c r="AT44">
        <f t="shared" si="8"/>
        <v>0.26990858650298732</v>
      </c>
      <c r="AU44">
        <f t="shared" si="79"/>
        <v>4.6738839954242124</v>
      </c>
      <c r="AV44">
        <f t="shared" si="33"/>
        <v>0.94225175747467604</v>
      </c>
      <c r="AW44">
        <f t="shared" si="80"/>
        <v>5.7748242525323956E-2</v>
      </c>
      <c r="AX44">
        <f t="shared" si="9"/>
        <v>-13.464790492425005</v>
      </c>
      <c r="AY44">
        <f t="shared" si="81"/>
        <v>0.13</v>
      </c>
      <c r="AZ44">
        <f t="shared" si="82"/>
        <v>9.5901535936018654</v>
      </c>
      <c r="BA44">
        <f t="shared" si="83"/>
        <v>0.58775641561306557</v>
      </c>
      <c r="BB44">
        <f t="shared" si="10"/>
        <v>50.869593015509672</v>
      </c>
      <c r="BC44">
        <f t="shared" si="84"/>
        <v>4.0911927328790513E-3</v>
      </c>
      <c r="BD44">
        <f t="shared" si="85"/>
        <v>2.020961174203383E-3</v>
      </c>
      <c r="BE44">
        <f t="shared" si="86"/>
        <v>0.95961382433419951</v>
      </c>
      <c r="BF44">
        <f t="shared" si="87"/>
        <v>2.1060150687236805E-3</v>
      </c>
      <c r="BG44">
        <f t="shared" si="34"/>
        <v>3.6058393555678921E-2</v>
      </c>
      <c r="BH44">
        <f t="shared" si="35"/>
        <v>49.031873633604448</v>
      </c>
      <c r="BI44">
        <f t="shared" si="88"/>
        <v>7.3540721337978746E-4</v>
      </c>
      <c r="BJ44">
        <f t="shared" si="89"/>
        <v>1.2253229678432331</v>
      </c>
      <c r="BK44">
        <f t="shared" si="90"/>
        <v>2.1974149100555502</v>
      </c>
      <c r="BL44">
        <f t="shared" si="91"/>
        <v>0.74673972167681124</v>
      </c>
      <c r="BM44">
        <f t="shared" si="36"/>
        <v>1.6213608132258623E-5</v>
      </c>
      <c r="BN44">
        <f t="shared" si="92"/>
        <v>1.0874665154893119</v>
      </c>
      <c r="BO44">
        <f t="shared" si="93"/>
        <v>0.99913394216106877</v>
      </c>
      <c r="BP44">
        <f t="shared" si="94"/>
        <v>1.0884091407576295</v>
      </c>
      <c r="BQ44">
        <f t="shared" si="37"/>
        <v>0.81275833883984949</v>
      </c>
      <c r="BR44">
        <f t="shared" si="38"/>
        <v>0.81275833883984949</v>
      </c>
      <c r="BS44">
        <f t="shared" si="39"/>
        <v>0.81275833883984949</v>
      </c>
      <c r="BT44">
        <f t="shared" si="11"/>
        <v>210.60746423966867</v>
      </c>
      <c r="BU44">
        <f t="shared" si="12"/>
        <v>1.0882409094108485</v>
      </c>
      <c r="BV44">
        <f t="shared" si="13"/>
        <v>1596151.7455112357</v>
      </c>
      <c r="BW44">
        <f t="shared" si="14"/>
        <v>0.41220668573706315</v>
      </c>
      <c r="BX44">
        <f t="shared" si="15"/>
        <v>255566.00329122096</v>
      </c>
      <c r="BY44">
        <f t="shared" si="95"/>
        <v>1.6187778227438283E-4</v>
      </c>
      <c r="BZ44">
        <f t="shared" si="96"/>
        <v>1.9741279884754177E-5</v>
      </c>
      <c r="CA44">
        <f t="shared" si="97"/>
        <v>-3.7558522795606426</v>
      </c>
      <c r="CB44">
        <f t="shared" si="98"/>
        <v>14.508181860990996</v>
      </c>
      <c r="CC44">
        <f t="shared" si="99"/>
        <v>4.7508795335109199E-3</v>
      </c>
      <c r="CD44">
        <f t="shared" si="16"/>
        <v>39.62276840678858</v>
      </c>
      <c r="CE44" s="20">
        <f t="shared" si="17"/>
        <v>74230746873.558105</v>
      </c>
      <c r="CF44" s="33">
        <f t="shared" si="40"/>
        <v>0.28211199627426248</v>
      </c>
      <c r="CG44" s="33">
        <f t="shared" si="18"/>
        <v>56.422399254852493</v>
      </c>
      <c r="CH44">
        <f t="shared" si="100"/>
        <v>5400</v>
      </c>
      <c r="CI44" s="6">
        <f t="shared" si="19"/>
        <v>1376.3630951987423</v>
      </c>
      <c r="CJ44" s="20"/>
      <c r="CK44" s="20"/>
      <c r="CL44" s="20"/>
      <c r="CM44" s="20"/>
      <c r="CN44" s="20"/>
      <c r="CO44" s="20"/>
      <c r="CP44" s="20"/>
      <c r="CQ44" s="25">
        <f t="shared" si="20"/>
        <v>2.1410246132651753</v>
      </c>
      <c r="CR44" s="26">
        <v>0.8</v>
      </c>
      <c r="CS44" s="26">
        <f t="shared" si="101"/>
        <v>0.39742769383734822</v>
      </c>
      <c r="CT44" s="26">
        <f t="shared" si="41"/>
        <v>-0.13989110779234815</v>
      </c>
      <c r="CU44" s="26">
        <f t="shared" si="102"/>
        <v>3.1341142998915952E-2</v>
      </c>
      <c r="CV44" s="26">
        <f t="shared" si="103"/>
        <v>-3.6548710083451685E-4</v>
      </c>
      <c r="CW44" s="26">
        <f t="shared" si="42"/>
        <v>1.7955062226891774E-2</v>
      </c>
      <c r="CX44" s="26">
        <f t="shared" si="43"/>
        <v>0.89236408334971362</v>
      </c>
      <c r="CY44" s="26">
        <f t="shared" si="44"/>
        <v>0.90783797495298968</v>
      </c>
      <c r="CZ44" s="26">
        <f t="shared" si="45"/>
        <v>0.10783797495298963</v>
      </c>
      <c r="DA44" s="26">
        <v>0.85</v>
      </c>
      <c r="DB44" s="26">
        <f t="shared" si="46"/>
        <v>0.37404959419985723</v>
      </c>
      <c r="DC44" s="26">
        <f t="shared" si="47"/>
        <v>-0.13166221909868064</v>
      </c>
      <c r="DD44" s="26">
        <f t="shared" si="48"/>
        <v>2.7762396566513796E-2</v>
      </c>
      <c r="DE44" s="26">
        <f t="shared" si="49"/>
        <v>-2.6991521135202683E-4</v>
      </c>
      <c r="DF44" s="26">
        <f t="shared" si="50"/>
        <v>1.5719153327388571E-2</v>
      </c>
      <c r="DG44" s="26">
        <f t="shared" si="104"/>
        <v>0.90404391220464153</v>
      </c>
      <c r="DH44" s="26">
        <f t="shared" si="105"/>
        <v>0.91058089754982208</v>
      </c>
      <c r="DI44" s="26">
        <f t="shared" si="106"/>
        <v>6.0580897549822099E-2</v>
      </c>
      <c r="DJ44" s="26">
        <f t="shared" si="107"/>
        <v>-0.94514154806335193</v>
      </c>
      <c r="DK44" s="26">
        <f t="shared" si="108"/>
        <v>0.91409716901553606</v>
      </c>
      <c r="DL44" s="26">
        <f t="shared" si="51"/>
        <v>0.85</v>
      </c>
      <c r="DM44" s="26">
        <f t="shared" si="52"/>
        <v>0.37404959419985723</v>
      </c>
      <c r="DN44" s="26">
        <f t="shared" si="53"/>
        <v>-0.13166221909868064</v>
      </c>
      <c r="DO44" s="26">
        <f t="shared" si="54"/>
        <v>2.7762396566513796E-2</v>
      </c>
      <c r="DP44" s="26">
        <f t="shared" si="55"/>
        <v>-2.6991521135202683E-4</v>
      </c>
      <c r="DQ44" s="26">
        <f t="shared" si="56"/>
        <v>1.5719153327388571E-2</v>
      </c>
      <c r="DR44" s="26">
        <f t="shared" si="57"/>
        <v>0.90404391220464153</v>
      </c>
      <c r="DS44" s="26">
        <f t="shared" si="58"/>
        <v>0.91058089754982208</v>
      </c>
      <c r="DT44" s="26">
        <f t="shared" si="59"/>
        <v>6.0580897549822099E-2</v>
      </c>
      <c r="DU44" s="26">
        <f t="shared" si="60"/>
        <v>0.91409716901553606</v>
      </c>
      <c r="DV44" s="26">
        <f t="shared" si="61"/>
        <v>0.34782096022931108</v>
      </c>
      <c r="DW44" s="26">
        <f t="shared" si="62"/>
        <v>-0.12242996699618534</v>
      </c>
      <c r="DX44" s="26">
        <f t="shared" si="63"/>
        <v>2.4005462467298001E-2</v>
      </c>
      <c r="DY44" s="26">
        <f t="shared" si="64"/>
        <v>-1.8765501244390014E-4</v>
      </c>
      <c r="DZ44" s="26">
        <f t="shared" si="65"/>
        <v>1.3423421701021291E-2</v>
      </c>
      <c r="EA44" s="26">
        <f t="shared" si="66"/>
        <v>0.91646980146703527</v>
      </c>
      <c r="EB44" s="26">
        <f t="shared" si="67"/>
        <v>0.91406531110489975</v>
      </c>
      <c r="EC44" s="26">
        <f t="shared" si="68"/>
        <v>-3.1857910636312603E-5</v>
      </c>
      <c r="ED44" s="26">
        <f t="shared" si="69"/>
        <v>-0.94563857330059142</v>
      </c>
      <c r="EE44" s="26">
        <f t="shared" si="70"/>
        <v>0.91406347970596702</v>
      </c>
      <c r="EI44">
        <f t="shared" si="21"/>
        <v>1428.063417047872</v>
      </c>
      <c r="ES44">
        <f t="shared" si="109"/>
        <v>4.0318869566559856</v>
      </c>
      <c r="ET44">
        <f t="shared" si="71"/>
        <v>6.0161613615766392E-2</v>
      </c>
      <c r="EU44">
        <f t="shared" si="110"/>
        <v>1.134502203786546</v>
      </c>
      <c r="EV44">
        <f t="shared" si="111"/>
        <v>1.5558044447519783E-2</v>
      </c>
    </row>
    <row r="45" spans="3:155">
      <c r="C45" s="6">
        <f t="shared" si="72"/>
        <v>1376.3630951987423</v>
      </c>
      <c r="D45" s="6">
        <f>Sheet4!D45</f>
        <v>1605.2176400182332</v>
      </c>
      <c r="E45" s="6">
        <f t="shared" si="22"/>
        <v>1436.4529528188218</v>
      </c>
      <c r="F45" s="6">
        <f t="shared" si="23"/>
        <v>168.76468719941136</v>
      </c>
      <c r="G45">
        <f t="shared" si="0"/>
        <v>1490.7903676084877</v>
      </c>
      <c r="I45">
        <f t="shared" si="1"/>
        <v>1490.7903676084877</v>
      </c>
      <c r="M45">
        <f t="shared" si="24"/>
        <v>228.31428571677628</v>
      </c>
      <c r="O45">
        <f t="shared" si="25"/>
        <v>1.1881479992382094</v>
      </c>
      <c r="P45">
        <f t="shared" si="26"/>
        <v>1.1770915970340886E-2</v>
      </c>
      <c r="Q45">
        <f t="shared" si="27"/>
        <v>5940.7399961910469</v>
      </c>
      <c r="R45">
        <f t="shared" si="73"/>
        <v>33357.255078612732</v>
      </c>
      <c r="S45">
        <f t="shared" si="28"/>
        <v>1276.3036029232376</v>
      </c>
      <c r="T45">
        <f t="shared" si="74"/>
        <v>0.86390693877522562</v>
      </c>
      <c r="U45">
        <f t="shared" si="2"/>
        <v>54.006116207951074</v>
      </c>
      <c r="V45">
        <f t="shared" si="112"/>
        <v>2.6844676438268831</v>
      </c>
      <c r="W45">
        <f t="shared" si="75"/>
        <v>47.713402613248164</v>
      </c>
      <c r="X45">
        <f t="shared" si="29"/>
        <v>56.690583851777959</v>
      </c>
      <c r="Y45">
        <f t="shared" si="3"/>
        <v>1.1881479992382094</v>
      </c>
      <c r="Z45">
        <f t="shared" si="30"/>
        <v>47.713402613248164</v>
      </c>
      <c r="AE45">
        <f t="shared" si="113"/>
        <v>0.54212937323029164</v>
      </c>
      <c r="AF45">
        <f t="shared" si="114"/>
        <v>0.73161849069911633</v>
      </c>
      <c r="AG45">
        <f t="shared" si="31"/>
        <v>0.85712711436851752</v>
      </c>
      <c r="AH45">
        <f t="shared" si="4"/>
        <v>0</v>
      </c>
      <c r="AI45">
        <f t="shared" si="5"/>
        <v>0.85712711436851752</v>
      </c>
      <c r="AJ45">
        <f t="shared" si="76"/>
        <v>0.85712711436851752</v>
      </c>
      <c r="AK45">
        <f t="shared" si="6"/>
        <v>0</v>
      </c>
      <c r="AL45">
        <f t="shared" si="7"/>
        <v>30</v>
      </c>
      <c r="AM45">
        <f t="shared" si="77"/>
        <v>30</v>
      </c>
      <c r="AO45">
        <f t="shared" si="78"/>
        <v>2.2350680174040294</v>
      </c>
      <c r="AQ45">
        <f t="shared" si="32"/>
        <v>0.91186697913703529</v>
      </c>
      <c r="AS45">
        <f t="shared" si="8"/>
        <v>4.4241330159012309</v>
      </c>
      <c r="AT45">
        <f t="shared" si="8"/>
        <v>0.1692746269049791</v>
      </c>
      <c r="AU45">
        <f t="shared" si="79"/>
        <v>4.5934076428062101</v>
      </c>
      <c r="AV45">
        <f t="shared" si="33"/>
        <v>0.96314835519332098</v>
      </c>
      <c r="AW45">
        <f t="shared" si="80"/>
        <v>3.6851644806679018E-2</v>
      </c>
      <c r="AX45">
        <f t="shared" si="9"/>
        <v>-12.968536616547881</v>
      </c>
      <c r="AY45">
        <f t="shared" si="81"/>
        <v>0.13</v>
      </c>
      <c r="AZ45">
        <f t="shared" si="82"/>
        <v>9.6285686724385506</v>
      </c>
      <c r="BA45">
        <f t="shared" si="83"/>
        <v>0.3684049199691587</v>
      </c>
      <c r="BB45">
        <f t="shared" si="10"/>
        <v>50.811734538450381</v>
      </c>
      <c r="BC45">
        <f t="shared" si="84"/>
        <v>4.0009439462407584E-3</v>
      </c>
      <c r="BD45">
        <f t="shared" si="85"/>
        <v>2.0185180915028782E-3</v>
      </c>
      <c r="BE45">
        <f t="shared" si="86"/>
        <v>0.96049167465565233</v>
      </c>
      <c r="BF45">
        <f t="shared" si="87"/>
        <v>2.1015466815228158E-3</v>
      </c>
      <c r="BG45">
        <f t="shared" si="34"/>
        <v>3.6126019418524322E-2</v>
      </c>
      <c r="BH45">
        <f t="shared" si="35"/>
        <v>37.439744068066382</v>
      </c>
      <c r="BI45">
        <f t="shared" si="88"/>
        <v>9.6491096073857564E-4</v>
      </c>
      <c r="BJ45">
        <f t="shared" si="89"/>
        <v>1.767797416497032</v>
      </c>
      <c r="BK45">
        <f t="shared" si="90"/>
        <v>2.7310221663168304</v>
      </c>
      <c r="BL45">
        <f t="shared" si="91"/>
        <v>0.80455110358567505</v>
      </c>
      <c r="BM45">
        <f t="shared" si="36"/>
        <v>1.0101460153559447E-5</v>
      </c>
      <c r="BN45">
        <f t="shared" si="92"/>
        <v>1.0878936683187774</v>
      </c>
      <c r="BO45">
        <f t="shared" si="93"/>
        <v>0.99946033184008709</v>
      </c>
      <c r="BP45">
        <f t="shared" si="94"/>
        <v>1.0884810869040469</v>
      </c>
      <c r="BQ45">
        <f t="shared" si="37"/>
        <v>0.87573865970078602</v>
      </c>
      <c r="BR45">
        <f t="shared" si="38"/>
        <v>0.87573865970078602</v>
      </c>
      <c r="BS45">
        <f t="shared" si="39"/>
        <v>0.87573865970078602</v>
      </c>
      <c r="BT45">
        <f t="shared" si="11"/>
        <v>211.09043980225925</v>
      </c>
      <c r="BU45">
        <f t="shared" si="12"/>
        <v>0.71424069168055071</v>
      </c>
      <c r="BV45">
        <f t="shared" si="13"/>
        <v>1596973.4021754269</v>
      </c>
      <c r="BW45">
        <f t="shared" si="14"/>
        <v>0.52133235998939786</v>
      </c>
      <c r="BX45">
        <f t="shared" si="15"/>
        <v>202174.7595827769</v>
      </c>
      <c r="BY45">
        <f t="shared" si="95"/>
        <v>1.6187778227438283E-4</v>
      </c>
      <c r="BZ45">
        <f t="shared" si="96"/>
        <v>2.4954648198477673E-5</v>
      </c>
      <c r="CA45">
        <f t="shared" si="97"/>
        <v>-3.711035078271935</v>
      </c>
      <c r="CB45">
        <f t="shared" si="98"/>
        <v>14.37734880633846</v>
      </c>
      <c r="CC45">
        <f t="shared" si="99"/>
        <v>4.8377384148420056E-3</v>
      </c>
      <c r="CD45">
        <f t="shared" si="16"/>
        <v>42.308781998712853</v>
      </c>
      <c r="CE45" s="20">
        <f t="shared" si="17"/>
        <v>70862015106.495102</v>
      </c>
      <c r="CF45" s="33">
        <f t="shared" si="40"/>
        <v>0.30044928810039778</v>
      </c>
      <c r="CG45" s="33">
        <f t="shared" si="18"/>
        <v>60.089857620079556</v>
      </c>
      <c r="CH45">
        <f t="shared" si="100"/>
        <v>5600</v>
      </c>
      <c r="CI45" s="6">
        <f t="shared" si="19"/>
        <v>1436.4529528188218</v>
      </c>
      <c r="CJ45" s="20"/>
      <c r="CK45" s="20"/>
      <c r="CL45" s="20"/>
      <c r="CM45" s="20"/>
      <c r="CN45" s="20"/>
      <c r="CO45" s="20"/>
      <c r="CP45" s="20"/>
      <c r="CQ45" s="25">
        <f t="shared" si="20"/>
        <v>2.2350680174040294</v>
      </c>
      <c r="CR45" s="26">
        <v>0.8</v>
      </c>
      <c r="CS45" s="26">
        <f t="shared" si="101"/>
        <v>0.41488450073062294</v>
      </c>
      <c r="CT45" s="26">
        <f t="shared" si="41"/>
        <v>-0.14603575269929503</v>
      </c>
      <c r="CU45" s="26">
        <f t="shared" si="102"/>
        <v>3.4154898508857869E-2</v>
      </c>
      <c r="CV45" s="26">
        <f t="shared" si="103"/>
        <v>-4.5312442674049245E-4</v>
      </c>
      <c r="CW45" s="26">
        <f t="shared" si="42"/>
        <v>1.9746638976753012E-2</v>
      </c>
      <c r="CX45" s="26">
        <f t="shared" si="43"/>
        <v>0.88328698806276496</v>
      </c>
      <c r="CY45" s="26">
        <f t="shared" si="44"/>
        <v>0.90601421950244232</v>
      </c>
      <c r="CZ45" s="26">
        <f t="shared" si="45"/>
        <v>0.10601421950244228</v>
      </c>
      <c r="DA45" s="26">
        <v>0.85</v>
      </c>
      <c r="DB45" s="26">
        <f t="shared" si="46"/>
        <v>0.39047953009940989</v>
      </c>
      <c r="DC45" s="26">
        <f t="shared" si="47"/>
        <v>-0.13744541430521887</v>
      </c>
      <c r="DD45" s="26">
        <f t="shared" si="48"/>
        <v>3.0254858194697636E-2</v>
      </c>
      <c r="DE45" s="26">
        <f t="shared" si="49"/>
        <v>-3.3463609285571641E-4</v>
      </c>
      <c r="DF45" s="26">
        <f t="shared" si="50"/>
        <v>1.727131946533567E-2</v>
      </c>
      <c r="DG45" s="26">
        <f t="shared" si="104"/>
        <v>0.89589331253280957</v>
      </c>
      <c r="DH45" s="26">
        <f t="shared" si="105"/>
        <v>0.90861733958994639</v>
      </c>
      <c r="DI45" s="26">
        <f t="shared" si="106"/>
        <v>5.8617339589946416E-2</v>
      </c>
      <c r="DJ45" s="26">
        <f t="shared" si="107"/>
        <v>-0.94793759824991841</v>
      </c>
      <c r="DK45" s="26">
        <f t="shared" si="108"/>
        <v>0.9118367070766743</v>
      </c>
      <c r="DL45" s="26">
        <f t="shared" si="51"/>
        <v>0.85</v>
      </c>
      <c r="DM45" s="26">
        <f t="shared" si="52"/>
        <v>0.39047953009940989</v>
      </c>
      <c r="DN45" s="26">
        <f t="shared" si="53"/>
        <v>-0.13744541430521887</v>
      </c>
      <c r="DO45" s="26">
        <f t="shared" si="54"/>
        <v>3.0254858194697636E-2</v>
      </c>
      <c r="DP45" s="26">
        <f t="shared" si="55"/>
        <v>-3.3463609285571641E-4</v>
      </c>
      <c r="DQ45" s="26">
        <f t="shared" si="56"/>
        <v>1.727131946533567E-2</v>
      </c>
      <c r="DR45" s="26">
        <f t="shared" si="57"/>
        <v>0.89589331253280957</v>
      </c>
      <c r="DS45" s="26">
        <f t="shared" si="58"/>
        <v>0.90861733958994639</v>
      </c>
      <c r="DT45" s="26">
        <f t="shared" si="59"/>
        <v>5.8617339589946416E-2</v>
      </c>
      <c r="DU45" s="26">
        <f t="shared" si="60"/>
        <v>0.9118367070766743</v>
      </c>
      <c r="DV45" s="26">
        <f t="shared" si="61"/>
        <v>0.36399894631198371</v>
      </c>
      <c r="DW45" s="26">
        <f t="shared" si="62"/>
        <v>-0.1281244780482523</v>
      </c>
      <c r="DX45" s="26">
        <f t="shared" si="63"/>
        <v>2.6290499086636724E-2</v>
      </c>
      <c r="DY45" s="26">
        <f t="shared" si="64"/>
        <v>-2.3554942755576999E-4</v>
      </c>
      <c r="DZ45" s="26">
        <f t="shared" si="65"/>
        <v>1.4813442510887698E-2</v>
      </c>
      <c r="EA45" s="26">
        <f t="shared" si="66"/>
        <v>0.90889194620444014</v>
      </c>
      <c r="EB45" s="26">
        <f t="shared" si="67"/>
        <v>0.91186538905964842</v>
      </c>
      <c r="EC45" s="26">
        <f t="shared" si="68"/>
        <v>2.8681982974121389E-5</v>
      </c>
      <c r="ED45" s="26">
        <f t="shared" si="69"/>
        <v>-0.94747376399466721</v>
      </c>
      <c r="EE45" s="26">
        <f t="shared" si="70"/>
        <v>0.91186697913703529</v>
      </c>
      <c r="EI45">
        <f t="shared" si="21"/>
        <v>1490.7903676084877</v>
      </c>
      <c r="ES45">
        <f t="shared" si="109"/>
        <v>4.2194196775957673</v>
      </c>
      <c r="ET45">
        <f t="shared" si="71"/>
        <v>6.2959874385172962E-2</v>
      </c>
      <c r="EU45">
        <f t="shared" si="110"/>
        <v>1.1433587928027151</v>
      </c>
      <c r="EV45">
        <f t="shared" si="111"/>
        <v>1.5679499659424247E-2</v>
      </c>
    </row>
    <row r="46" spans="3:155">
      <c r="C46" s="6">
        <f t="shared" si="72"/>
        <v>1436.4529528188218</v>
      </c>
      <c r="D46" s="6">
        <f>Sheet4!D46</f>
        <v>1676.8233618989598</v>
      </c>
      <c r="E46" s="6">
        <f t="shared" si="22"/>
        <v>1502.0192927858516</v>
      </c>
      <c r="F46" s="6">
        <f t="shared" si="23"/>
        <v>174.8040691131082</v>
      </c>
      <c r="G46">
        <f t="shared" si="0"/>
        <v>1556.6381573588908</v>
      </c>
      <c r="I46">
        <f t="shared" si="1"/>
        <v>1556.6381573588908</v>
      </c>
      <c r="M46">
        <f t="shared" si="24"/>
        <v>240.33353523915011</v>
      </c>
      <c r="O46">
        <f t="shared" si="25"/>
        <v>1.1938768719362149</v>
      </c>
      <c r="P46">
        <f t="shared" si="26"/>
        <v>1.1246634580197834E-2</v>
      </c>
      <c r="Q46">
        <f t="shared" si="27"/>
        <v>5969.3843596810748</v>
      </c>
      <c r="R46">
        <f t="shared" si="73"/>
        <v>33518.093179609234</v>
      </c>
      <c r="S46">
        <f t="shared" si="28"/>
        <v>543.57598423819081</v>
      </c>
      <c r="T46">
        <f t="shared" si="74"/>
        <v>0.86253331025838287</v>
      </c>
      <c r="U46">
        <f t="shared" si="2"/>
        <v>54.006116207951074</v>
      </c>
      <c r="V46">
        <f t="shared" si="112"/>
        <v>2.8212942009337239</v>
      </c>
      <c r="W46">
        <f t="shared" si="75"/>
        <v>47.599054596578952</v>
      </c>
      <c r="X46">
        <f t="shared" si="29"/>
        <v>56.827410408884795</v>
      </c>
      <c r="Y46">
        <f t="shared" si="3"/>
        <v>1.1938768719362149</v>
      </c>
      <c r="Z46">
        <f t="shared" si="30"/>
        <v>47.599054596578952</v>
      </c>
      <c r="AE46">
        <f t="shared" si="113"/>
        <v>0.53218328713082774</v>
      </c>
      <c r="AF46">
        <f t="shared" si="114"/>
        <v>0.72392500421951023</v>
      </c>
      <c r="AG46">
        <f t="shared" si="31"/>
        <v>0.83735864398315529</v>
      </c>
      <c r="AH46">
        <f t="shared" si="4"/>
        <v>0</v>
      </c>
      <c r="AI46">
        <f t="shared" si="5"/>
        <v>0.83735864398315529</v>
      </c>
      <c r="AJ46">
        <f t="shared" si="76"/>
        <v>0.83735864398315529</v>
      </c>
      <c r="AK46">
        <f t="shared" si="6"/>
        <v>0</v>
      </c>
      <c r="AL46">
        <f t="shared" si="7"/>
        <v>30</v>
      </c>
      <c r="AM46">
        <f t="shared" si="77"/>
        <v>30</v>
      </c>
      <c r="AO46">
        <f t="shared" si="78"/>
        <v>2.3337903408679024</v>
      </c>
      <c r="AQ46">
        <f t="shared" si="32"/>
        <v>0.90973500984244116</v>
      </c>
      <c r="AS46">
        <f t="shared" si="8"/>
        <v>4.4454647816942048</v>
      </c>
      <c r="AT46">
        <f t="shared" si="8"/>
        <v>7.2093835444544022E-2</v>
      </c>
      <c r="AU46">
        <f t="shared" si="79"/>
        <v>4.5175586171387492</v>
      </c>
      <c r="AV46">
        <f t="shared" si="33"/>
        <v>0.98404141671321443</v>
      </c>
      <c r="AW46">
        <f t="shared" si="80"/>
        <v>1.5958583286785566E-2</v>
      </c>
      <c r="AX46">
        <f t="shared" si="9"/>
        <v>-12.508706680767951</v>
      </c>
      <c r="AY46">
        <f t="shared" si="81"/>
        <v>0.13</v>
      </c>
      <c r="AZ46">
        <f t="shared" si="82"/>
        <v>9.6691926835082675</v>
      </c>
      <c r="BA46">
        <f t="shared" si="83"/>
        <v>0.15680906731663893</v>
      </c>
      <c r="BB46">
        <f t="shared" si="10"/>
        <v>50.750811338022494</v>
      </c>
      <c r="BC46">
        <f t="shared" si="84"/>
        <v>3.9110129720471573E-3</v>
      </c>
      <c r="BD46">
        <f t="shared" si="85"/>
        <v>2.0160738211560301E-3</v>
      </c>
      <c r="BE46">
        <f t="shared" si="86"/>
        <v>0.96136703635854281</v>
      </c>
      <c r="BF46">
        <f t="shared" si="87"/>
        <v>2.09709064790956E-3</v>
      </c>
      <c r="BG46">
        <f t="shared" si="34"/>
        <v>3.6201515827688116E-2</v>
      </c>
      <c r="BH46">
        <f t="shared" si="35"/>
        <v>22.883009809713354</v>
      </c>
      <c r="BI46">
        <f t="shared" si="88"/>
        <v>1.5820259716150338E-3</v>
      </c>
      <c r="BJ46">
        <f t="shared" si="89"/>
        <v>3.6075925899262749</v>
      </c>
      <c r="BK46">
        <f t="shared" si="90"/>
        <v>4.5431416514477547</v>
      </c>
      <c r="BL46">
        <f t="shared" si="91"/>
        <v>0.89110853658717515</v>
      </c>
      <c r="BM46">
        <f t="shared" si="36"/>
        <v>4.2735923320089351E-6</v>
      </c>
      <c r="BN46">
        <f t="shared" si="92"/>
        <v>1.0883011163876779</v>
      </c>
      <c r="BO46">
        <f t="shared" si="93"/>
        <v>0.99977164652074046</v>
      </c>
      <c r="BP46">
        <f t="shared" si="94"/>
        <v>1.0885496904968497</v>
      </c>
      <c r="BQ46">
        <f t="shared" si="37"/>
        <v>0.97001592170107021</v>
      </c>
      <c r="BR46">
        <f t="shared" si="38"/>
        <v>0.97001592170107021</v>
      </c>
      <c r="BS46">
        <f t="shared" si="39"/>
        <v>0.97001592170107021</v>
      </c>
      <c r="BT46">
        <f t="shared" si="11"/>
        <v>211.59992085103138</v>
      </c>
      <c r="BU46">
        <f t="shared" si="12"/>
        <v>0.31839783422526269</v>
      </c>
      <c r="BV46">
        <f t="shared" si="13"/>
        <v>1597830.2159558453</v>
      </c>
      <c r="BW46">
        <f t="shared" si="14"/>
        <v>0.74339486446449632</v>
      </c>
      <c r="BX46">
        <f t="shared" si="15"/>
        <v>141858.38414292986</v>
      </c>
      <c r="BY46">
        <f t="shared" si="95"/>
        <v>1.6187778227438283E-4</v>
      </c>
      <c r="BZ46">
        <f t="shared" si="96"/>
        <v>3.5565046299390336E-5</v>
      </c>
      <c r="CA46">
        <f t="shared" si="97"/>
        <v>-3.6341956182950468</v>
      </c>
      <c r="CB46">
        <f t="shared" si="98"/>
        <v>14.14366339023686</v>
      </c>
      <c r="CC46">
        <f t="shared" si="99"/>
        <v>4.9989198809736778E-3</v>
      </c>
      <c r="CD46">
        <f t="shared" si="16"/>
        <v>46.304263589403796</v>
      </c>
      <c r="CE46" s="20">
        <f t="shared" si="17"/>
        <v>66976542981.758133</v>
      </c>
      <c r="CF46" s="33">
        <f t="shared" si="40"/>
        <v>0.32783169983514898</v>
      </c>
      <c r="CG46" s="33">
        <f t="shared" si="18"/>
        <v>65.566339967029791</v>
      </c>
      <c r="CH46">
        <f t="shared" si="100"/>
        <v>5800</v>
      </c>
      <c r="CI46" s="6">
        <f t="shared" si="19"/>
        <v>1502.0192927858516</v>
      </c>
      <c r="CJ46" s="20"/>
      <c r="CK46" s="20"/>
      <c r="CL46" s="20"/>
      <c r="CM46" s="20"/>
      <c r="CN46" s="20"/>
      <c r="CO46" s="20"/>
      <c r="CP46" s="20"/>
      <c r="CQ46" s="25">
        <f t="shared" si="20"/>
        <v>2.3337903408679024</v>
      </c>
      <c r="CR46" s="26">
        <v>0.8</v>
      </c>
      <c r="CS46" s="26">
        <f t="shared" si="101"/>
        <v>0.43320983202360441</v>
      </c>
      <c r="CT46" s="26">
        <f t="shared" si="41"/>
        <v>-0.1524861106763265</v>
      </c>
      <c r="CU46" s="26">
        <f t="shared" si="102"/>
        <v>3.7238757938407446E-2</v>
      </c>
      <c r="CV46" s="26">
        <f t="shared" si="103"/>
        <v>-5.6243578421250821E-4</v>
      </c>
      <c r="CW46" s="26">
        <f t="shared" si="42"/>
        <v>2.1744185718609251E-2</v>
      </c>
      <c r="CX46" s="26">
        <f t="shared" si="43"/>
        <v>0.87344456288479089</v>
      </c>
      <c r="CY46" s="26">
        <f t="shared" si="44"/>
        <v>0.90430742383656992</v>
      </c>
      <c r="CZ46" s="26">
        <f t="shared" si="45"/>
        <v>0.10430742383656988</v>
      </c>
      <c r="DA46" s="26">
        <v>0.85</v>
      </c>
      <c r="DB46" s="26">
        <f t="shared" si="46"/>
        <v>0.40772690072809831</v>
      </c>
      <c r="DC46" s="26">
        <f t="shared" si="47"/>
        <v>-0.143516339460072</v>
      </c>
      <c r="DD46" s="26">
        <f t="shared" si="48"/>
        <v>3.2986581426409367E-2</v>
      </c>
      <c r="DE46" s="26">
        <f t="shared" si="49"/>
        <v>-4.1536342382818498E-4</v>
      </c>
      <c r="DF46" s="26">
        <f t="shared" si="50"/>
        <v>1.8999154523249594E-2</v>
      </c>
      <c r="DG46" s="26">
        <f t="shared" si="104"/>
        <v>0.88704468200413322</v>
      </c>
      <c r="DH46" s="26">
        <f t="shared" si="105"/>
        <v>0.90673870437258897</v>
      </c>
      <c r="DI46" s="26">
        <f t="shared" si="106"/>
        <v>5.6738704372588988E-2</v>
      </c>
      <c r="DJ46" s="26">
        <f t="shared" si="107"/>
        <v>-0.95137438927961904</v>
      </c>
      <c r="DK46" s="26">
        <f t="shared" si="108"/>
        <v>0.90963867118133324</v>
      </c>
      <c r="DL46" s="26">
        <f t="shared" si="51"/>
        <v>0.85</v>
      </c>
      <c r="DM46" s="26">
        <f t="shared" si="52"/>
        <v>0.40772690072809831</v>
      </c>
      <c r="DN46" s="26">
        <f t="shared" si="53"/>
        <v>-0.143516339460072</v>
      </c>
      <c r="DO46" s="26">
        <f t="shared" si="54"/>
        <v>3.2986581426409367E-2</v>
      </c>
      <c r="DP46" s="26">
        <f t="shared" si="55"/>
        <v>-4.1536342382818498E-4</v>
      </c>
      <c r="DQ46" s="26">
        <f t="shared" si="56"/>
        <v>1.8999154523249594E-2</v>
      </c>
      <c r="DR46" s="26">
        <f t="shared" si="57"/>
        <v>0.88704468200413322</v>
      </c>
      <c r="DS46" s="26">
        <f t="shared" si="58"/>
        <v>0.90673870437258897</v>
      </c>
      <c r="DT46" s="26">
        <f t="shared" si="59"/>
        <v>5.6738704372588988E-2</v>
      </c>
      <c r="DU46" s="26">
        <f t="shared" si="60"/>
        <v>0.90963867118133324</v>
      </c>
      <c r="DV46" s="26">
        <f t="shared" si="61"/>
        <v>0.38099508804831411</v>
      </c>
      <c r="DW46" s="26">
        <f t="shared" si="62"/>
        <v>-0.13410697280782508</v>
      </c>
      <c r="DX46" s="26">
        <f t="shared" si="63"/>
        <v>2.8802973900686459E-2</v>
      </c>
      <c r="DY46" s="26">
        <f t="shared" si="64"/>
        <v>-2.9592271562807487E-4</v>
      </c>
      <c r="DZ46" s="26">
        <f t="shared" si="65"/>
        <v>1.6364343449613572E-2</v>
      </c>
      <c r="EA46" s="26">
        <f t="shared" si="66"/>
        <v>0.90063214184680263</v>
      </c>
      <c r="EB46" s="26">
        <f t="shared" si="67"/>
        <v>0.90973017749943164</v>
      </c>
      <c r="EC46" s="26">
        <f t="shared" si="68"/>
        <v>9.150631809839993E-5</v>
      </c>
      <c r="ED46" s="26">
        <f t="shared" si="69"/>
        <v>-0.94984004392473798</v>
      </c>
      <c r="EE46" s="26">
        <f t="shared" si="70"/>
        <v>0.90973500984244116</v>
      </c>
      <c r="EI46">
        <f t="shared" si="21"/>
        <v>1556.6381573588908</v>
      </c>
      <c r="ES46">
        <f t="shared" si="109"/>
        <v>4.4164363327594147</v>
      </c>
      <c r="ET46">
        <f t="shared" si="71"/>
        <v>6.589964923780342E-2</v>
      </c>
      <c r="EU46">
        <f t="shared" si="110"/>
        <v>1.1528739978567204</v>
      </c>
      <c r="EV46">
        <f t="shared" si="111"/>
        <v>1.5809986830505433E-2</v>
      </c>
    </row>
    <row r="47" spans="3:155">
      <c r="C47" s="6">
        <f t="shared" si="72"/>
        <v>1502.0192927858516</v>
      </c>
      <c r="D47" s="6">
        <f>Sheet4!D47</f>
        <v>1751.1777293661783</v>
      </c>
      <c r="E47" s="6">
        <f t="shared" si="22"/>
        <v>1569.1974913440558</v>
      </c>
      <c r="F47" s="6">
        <f t="shared" si="23"/>
        <v>181.98023802212242</v>
      </c>
      <c r="G47">
        <f t="shared" si="0"/>
        <v>1626.5985110760148</v>
      </c>
      <c r="I47">
        <f t="shared" si="1"/>
        <v>1626.5985110760148</v>
      </c>
      <c r="M47">
        <f t="shared" si="24"/>
        <v>253.20799126690071</v>
      </c>
      <c r="O47">
        <f t="shared" si="25"/>
        <v>1.20001337151564</v>
      </c>
      <c r="P47">
        <f t="shared" si="26"/>
        <v>1.0738454977729909E-2</v>
      </c>
      <c r="Q47">
        <f t="shared" si="27"/>
        <v>6000.0668575782001</v>
      </c>
      <c r="R47">
        <f t="shared" si="73"/>
        <v>33690.375405301595</v>
      </c>
      <c r="S47">
        <f t="shared" si="28"/>
        <v>-172.24434894281981</v>
      </c>
      <c r="T47">
        <f t="shared" si="74"/>
        <v>0.8610619438552114</v>
      </c>
      <c r="U47">
        <f t="shared" si="2"/>
        <v>54.006116207951074</v>
      </c>
      <c r="V47">
        <f t="shared" si="112"/>
        <v>2.9673578838269319</v>
      </c>
      <c r="W47">
        <f t="shared" si="75"/>
        <v>47.477366039529556</v>
      </c>
      <c r="X47">
        <f t="shared" si="29"/>
        <v>56.973474091778016</v>
      </c>
      <c r="Y47">
        <f t="shared" si="3"/>
        <v>1.20001337151564</v>
      </c>
      <c r="Z47">
        <f t="shared" si="30"/>
        <v>47.477366039529556</v>
      </c>
      <c r="AE47">
        <f t="shared" si="113"/>
        <v>0.5221033227498294</v>
      </c>
      <c r="AF47">
        <f t="shared" si="114"/>
        <v>0.71602807896563248</v>
      </c>
      <c r="AG47">
        <f t="shared" si="31"/>
        <v>0.81744660594316887</v>
      </c>
      <c r="AH47">
        <f t="shared" si="4"/>
        <v>0</v>
      </c>
      <c r="AI47">
        <f t="shared" si="5"/>
        <v>0.81744660594316887</v>
      </c>
      <c r="AJ47">
        <f t="shared" si="76"/>
        <v>0.81744660594316887</v>
      </c>
      <c r="AK47">
        <f t="shared" si="6"/>
        <v>0</v>
      </c>
      <c r="AL47">
        <f t="shared" si="7"/>
        <v>30</v>
      </c>
      <c r="AM47">
        <f t="shared" si="77"/>
        <v>30</v>
      </c>
      <c r="AO47">
        <f t="shared" si="78"/>
        <v>2.4386784274003221</v>
      </c>
      <c r="AQ47">
        <f t="shared" si="32"/>
        <v>0.90766757836376488</v>
      </c>
      <c r="AS47">
        <f t="shared" si="8"/>
        <v>4.4683143681167765</v>
      </c>
      <c r="AT47">
        <f t="shared" si="8"/>
        <v>-2.2844562874387232E-2</v>
      </c>
      <c r="AU47">
        <f t="shared" si="79"/>
        <v>4.4454698052423893</v>
      </c>
      <c r="AV47">
        <f t="shared" si="33"/>
        <v>1.0051388410843434</v>
      </c>
      <c r="AW47">
        <f t="shared" si="80"/>
        <v>-5.1388410843433707E-3</v>
      </c>
      <c r="AX47">
        <f t="shared" si="9"/>
        <v>-12.078769070614731</v>
      </c>
      <c r="AY47">
        <f t="shared" si="81"/>
        <v>0.13</v>
      </c>
      <c r="AZ47">
        <f t="shared" si="82"/>
        <v>9.7126744795504276</v>
      </c>
      <c r="BA47">
        <f t="shared" si="83"/>
        <v>-4.9656712699035245E-2</v>
      </c>
      <c r="BB47">
        <f t="shared" si="10"/>
        <v>50.68589675871484</v>
      </c>
      <c r="BC47">
        <f t="shared" si="84"/>
        <v>3.8204548449184334E-3</v>
      </c>
      <c r="BD47">
        <f t="shared" si="85"/>
        <v>2.0136026068567976E-3</v>
      </c>
      <c r="BE47">
        <f t="shared" si="86"/>
        <v>0.96224910934679198</v>
      </c>
      <c r="BF47">
        <f t="shared" si="87"/>
        <v>2.0926001253705508E-3</v>
      </c>
      <c r="BG47">
        <f t="shared" si="34"/>
        <v>3.6286444646347428E-2</v>
      </c>
      <c r="BH47" t="e">
        <f t="shared" si="35"/>
        <v>#NUM!</v>
      </c>
      <c r="BI47" t="e">
        <f t="shared" si="88"/>
        <v>#NUM!</v>
      </c>
      <c r="BJ47" t="e">
        <f t="shared" si="89"/>
        <v>#NUM!</v>
      </c>
      <c r="BK47" t="e">
        <f t="shared" si="90"/>
        <v>#NUM!</v>
      </c>
      <c r="BL47" t="e">
        <f t="shared" si="91"/>
        <v>#NUM!</v>
      </c>
      <c r="BM47">
        <f t="shared" si="36"/>
        <v>-1.3450029116309416E-6</v>
      </c>
      <c r="BN47">
        <f t="shared" si="92"/>
        <v>1.0886940835451073</v>
      </c>
      <c r="BO47">
        <f t="shared" si="93"/>
        <v>1.0000718798361159</v>
      </c>
      <c r="BP47">
        <f t="shared" si="94"/>
        <v>1.0886158340173651</v>
      </c>
      <c r="BQ47">
        <f t="shared" si="37"/>
        <v>1</v>
      </c>
      <c r="BR47">
        <f t="shared" si="38"/>
        <v>1</v>
      </c>
      <c r="BS47">
        <f t="shared" si="39"/>
        <v>1</v>
      </c>
      <c r="BT47">
        <f t="shared" si="11"/>
        <v>212.1437968347694</v>
      </c>
      <c r="BU47">
        <f t="shared" si="12"/>
        <v>-0.10567415983331341</v>
      </c>
      <c r="BV47">
        <f t="shared" si="13"/>
        <v>1598733.51886939</v>
      </c>
      <c r="BW47">
        <f t="shared" si="14"/>
        <v>0.81744660594316887</v>
      </c>
      <c r="BX47">
        <f t="shared" si="15"/>
        <v>129080.49465033261</v>
      </c>
      <c r="BY47">
        <f t="shared" si="95"/>
        <v>1.6187778227438283E-4</v>
      </c>
      <c r="BZ47">
        <f t="shared" si="96"/>
        <v>3.9085688458717108E-5</v>
      </c>
      <c r="CA47">
        <f t="shared" si="97"/>
        <v>-3.6119157585397526</v>
      </c>
      <c r="CB47">
        <f t="shared" si="98"/>
        <v>14.073931402937093</v>
      </c>
      <c r="CC47">
        <f t="shared" si="99"/>
        <v>5.0485788102744731E-3</v>
      </c>
      <c r="CD47">
        <f t="shared" si="16"/>
        <v>47.477366039529556</v>
      </c>
      <c r="CE47" s="20">
        <f t="shared" si="17"/>
        <v>66045154055.849533</v>
      </c>
      <c r="CF47" s="33">
        <f t="shared" si="40"/>
        <v>0.33589099279102175</v>
      </c>
      <c r="CG47" s="33">
        <f t="shared" si="18"/>
        <v>67.178198558204343</v>
      </c>
      <c r="CH47">
        <f t="shared" si="100"/>
        <v>6000</v>
      </c>
      <c r="CI47" s="6">
        <f t="shared" si="19"/>
        <v>1569.1974913440558</v>
      </c>
      <c r="CJ47" s="20"/>
      <c r="CK47" s="20"/>
      <c r="CL47" s="20"/>
      <c r="CM47" s="20"/>
      <c r="CN47" s="20"/>
      <c r="CO47" s="20"/>
      <c r="CP47" s="20"/>
      <c r="CQ47" s="25">
        <f t="shared" si="20"/>
        <v>2.4386784274003221</v>
      </c>
      <c r="CR47" s="26">
        <v>0.8</v>
      </c>
      <c r="CS47" s="26">
        <f t="shared" si="101"/>
        <v>0.45267968308618484</v>
      </c>
      <c r="CT47" s="26">
        <f t="shared" si="41"/>
        <v>-0.15933932970441739</v>
      </c>
      <c r="CU47" s="26">
        <f t="shared" si="102"/>
        <v>4.0661236754317785E-2</v>
      </c>
      <c r="CV47" s="26">
        <f t="shared" si="103"/>
        <v>-7.0070696861180529E-4</v>
      </c>
      <c r="CW47" s="26">
        <f t="shared" si="42"/>
        <v>2.4002685376403154E-2</v>
      </c>
      <c r="CX47" s="26">
        <f t="shared" si="43"/>
        <v>0.86264974854955145</v>
      </c>
      <c r="CY47" s="26">
        <f t="shared" si="44"/>
        <v>0.90272852452298025</v>
      </c>
      <c r="CZ47" s="26">
        <f t="shared" si="45"/>
        <v>0.1027285245229802</v>
      </c>
      <c r="DA47" s="26">
        <v>0.85</v>
      </c>
      <c r="DB47" s="26">
        <f t="shared" si="46"/>
        <v>0.42605146643405639</v>
      </c>
      <c r="DC47" s="26">
        <f t="shared" si="47"/>
        <v>-0.14996642795709875</v>
      </c>
      <c r="DD47" s="26">
        <f t="shared" si="48"/>
        <v>3.6018258162994317E-2</v>
      </c>
      <c r="DE47" s="26">
        <f t="shared" si="49"/>
        <v>-5.1747782369569121E-4</v>
      </c>
      <c r="DF47" s="26">
        <f t="shared" si="50"/>
        <v>2.0949366021577889E-2</v>
      </c>
      <c r="DG47" s="26">
        <f t="shared" si="104"/>
        <v>0.87732671991128564</v>
      </c>
      <c r="DH47" s="26">
        <f t="shared" si="105"/>
        <v>0.90494874660552316</v>
      </c>
      <c r="DI47" s="26">
        <f t="shared" si="106"/>
        <v>5.494874660552318E-2</v>
      </c>
      <c r="DJ47" s="26">
        <f t="shared" si="107"/>
        <v>-0.95559555834914167</v>
      </c>
      <c r="DK47" s="26">
        <f t="shared" si="108"/>
        <v>0.90750209502904244</v>
      </c>
      <c r="DL47" s="26">
        <f t="shared" si="51"/>
        <v>0.85</v>
      </c>
      <c r="DM47" s="26">
        <f t="shared" si="52"/>
        <v>0.42605146643405639</v>
      </c>
      <c r="DN47" s="26">
        <f t="shared" si="53"/>
        <v>-0.14996642795709875</v>
      </c>
      <c r="DO47" s="26">
        <f t="shared" si="54"/>
        <v>3.6018258162994317E-2</v>
      </c>
      <c r="DP47" s="26">
        <f t="shared" si="55"/>
        <v>-5.1747782369569121E-4</v>
      </c>
      <c r="DQ47" s="26">
        <f t="shared" si="56"/>
        <v>2.0949366021577889E-2</v>
      </c>
      <c r="DR47" s="26">
        <f t="shared" si="57"/>
        <v>0.87732671991128564</v>
      </c>
      <c r="DS47" s="26">
        <f t="shared" si="58"/>
        <v>0.90494874660552316</v>
      </c>
      <c r="DT47" s="26">
        <f t="shared" si="59"/>
        <v>5.494874660552318E-2</v>
      </c>
      <c r="DU47" s="26">
        <f t="shared" si="60"/>
        <v>0.90750209502904244</v>
      </c>
      <c r="DV47" s="26">
        <f t="shared" si="61"/>
        <v>0.39905554868978937</v>
      </c>
      <c r="DW47" s="26">
        <f t="shared" si="62"/>
        <v>-0.14046409860844952</v>
      </c>
      <c r="DX47" s="26">
        <f t="shared" si="63"/>
        <v>3.159841403712204E-2</v>
      </c>
      <c r="DY47" s="26">
        <f t="shared" si="64"/>
        <v>-3.7303380491635226E-4</v>
      </c>
      <c r="DZ47" s="26">
        <f t="shared" si="65"/>
        <v>1.8117642908920279E-2</v>
      </c>
      <c r="EA47" s="26">
        <f t="shared" si="66"/>
        <v>0.8915302741344292</v>
      </c>
      <c r="EB47" s="26">
        <f t="shared" si="67"/>
        <v>0.90765977638284823</v>
      </c>
      <c r="EC47" s="26">
        <f t="shared" si="68"/>
        <v>1.5768135380578308E-4</v>
      </c>
      <c r="ED47" s="26">
        <f t="shared" si="69"/>
        <v>-0.95285337384740831</v>
      </c>
      <c r="EE47" s="26">
        <f t="shared" si="70"/>
        <v>0.90766757836376488</v>
      </c>
      <c r="EI47">
        <f t="shared" si="21"/>
        <v>1626.5985110760148</v>
      </c>
      <c r="ES47">
        <f t="shared" si="109"/>
        <v>4.6257904086137147</v>
      </c>
      <c r="ET47">
        <f t="shared" si="71"/>
        <v>6.9023516339196192E-2</v>
      </c>
      <c r="EU47">
        <f t="shared" si="110"/>
        <v>1.1632214403634742</v>
      </c>
      <c r="EV47">
        <f t="shared" si="111"/>
        <v>1.5951886925455377E-2</v>
      </c>
    </row>
    <row r="48" spans="3:155">
      <c r="C48" s="6">
        <f t="shared" si="72"/>
        <v>1569.1974913440558</v>
      </c>
      <c r="D48" s="6">
        <f>Sheet4!D48</f>
        <v>1828.4767916648279</v>
      </c>
      <c r="E48" s="6">
        <f t="shared" si="22"/>
        <v>1636.202394834193</v>
      </c>
      <c r="F48" s="6">
        <f t="shared" si="23"/>
        <v>192.27439683063494</v>
      </c>
      <c r="G48">
        <f t="shared" si="0"/>
        <v>1698.8371415044419</v>
      </c>
      <c r="I48">
        <f t="shared" si="1"/>
        <v>1698.8371415044419</v>
      </c>
      <c r="M48">
        <f t="shared" si="24"/>
        <v>266.61079650353633</v>
      </c>
      <c r="O48">
        <f t="shared" si="25"/>
        <v>1.2064017042359083</v>
      </c>
      <c r="P48">
        <f t="shared" si="26"/>
        <v>1.0260097237597845E-2</v>
      </c>
      <c r="Q48">
        <f t="shared" si="27"/>
        <v>6032.0085211795413</v>
      </c>
      <c r="R48">
        <f t="shared" si="73"/>
        <v>33869.727846423128</v>
      </c>
      <c r="S48">
        <f t="shared" si="28"/>
        <v>-852.14193660116553</v>
      </c>
      <c r="T48">
        <f t="shared" si="74"/>
        <v>0.85953019468531011</v>
      </c>
      <c r="U48">
        <f t="shared" si="2"/>
        <v>54.006116207951074</v>
      </c>
      <c r="V48">
        <f t="shared" si="112"/>
        <v>3.1188680059031455</v>
      </c>
      <c r="W48">
        <f t="shared" si="75"/>
        <v>47.351544691355642</v>
      </c>
      <c r="X48">
        <f t="shared" si="29"/>
        <v>57.124984213854226</v>
      </c>
      <c r="Y48">
        <f t="shared" si="3"/>
        <v>1.2064017042359083</v>
      </c>
      <c r="Z48">
        <f t="shared" si="30"/>
        <v>47.351544691355642</v>
      </c>
      <c r="AE48">
        <f t="shared" si="113"/>
        <v>0.51218454700243288</v>
      </c>
      <c r="AF48">
        <f t="shared" si="114"/>
        <v>0.70815770332196615</v>
      </c>
      <c r="AG48">
        <f t="shared" si="31"/>
        <v>0.79797500881106775</v>
      </c>
      <c r="AH48">
        <f t="shared" si="4"/>
        <v>0</v>
      </c>
      <c r="AI48">
        <f t="shared" si="5"/>
        <v>0.79797500881106775</v>
      </c>
      <c r="AJ48">
        <f t="shared" si="76"/>
        <v>0.79797500881106775</v>
      </c>
      <c r="AK48">
        <f t="shared" si="6"/>
        <v>0</v>
      </c>
      <c r="AL48">
        <f t="shared" si="7"/>
        <v>30</v>
      </c>
      <c r="AM48">
        <f t="shared" si="77"/>
        <v>30</v>
      </c>
      <c r="AO48">
        <f t="shared" si="78"/>
        <v>2.5469822211460897</v>
      </c>
      <c r="AQ48">
        <f t="shared" si="32"/>
        <v>0.90574902632915943</v>
      </c>
      <c r="AS48">
        <f t="shared" si="8"/>
        <v>4.4921016687917952</v>
      </c>
      <c r="AT48">
        <f t="shared" si="8"/>
        <v>-0.11301857023506673</v>
      </c>
      <c r="AU48">
        <f t="shared" si="79"/>
        <v>4.3790830985567286</v>
      </c>
      <c r="AV48">
        <f t="shared" si="33"/>
        <v>1.0258087292913705</v>
      </c>
      <c r="AW48">
        <f t="shared" si="80"/>
        <v>-2.5808729291370458E-2</v>
      </c>
      <c r="AX48">
        <f t="shared" si="9"/>
        <v>-11.688955788916985</v>
      </c>
      <c r="AY48">
        <f t="shared" si="81"/>
        <v>0.13</v>
      </c>
      <c r="AZ48">
        <f t="shared" si="82"/>
        <v>9.7579047337516585</v>
      </c>
      <c r="BA48">
        <f t="shared" si="83"/>
        <v>-0.24550300122553101</v>
      </c>
      <c r="BB48">
        <f t="shared" si="10"/>
        <v>50.61869001134626</v>
      </c>
      <c r="BC48">
        <f t="shared" si="84"/>
        <v>3.731926508482301E-3</v>
      </c>
      <c r="BD48">
        <f t="shared" si="85"/>
        <v>2.0111771603716706E-3</v>
      </c>
      <c r="BE48">
        <f t="shared" si="86"/>
        <v>0.96311199871857345</v>
      </c>
      <c r="BF48">
        <f t="shared" si="87"/>
        <v>2.0882069406751805E-3</v>
      </c>
      <c r="BG48">
        <f t="shared" si="34"/>
        <v>3.637889020741028E-2</v>
      </c>
      <c r="BH48" t="e">
        <f t="shared" si="35"/>
        <v>#NUM!</v>
      </c>
      <c r="BI48" t="e">
        <f t="shared" si="88"/>
        <v>#NUM!</v>
      </c>
      <c r="BJ48" t="e">
        <f t="shared" si="89"/>
        <v>#NUM!</v>
      </c>
      <c r="BK48" t="e">
        <f t="shared" si="90"/>
        <v>#NUM!</v>
      </c>
      <c r="BL48" t="e">
        <f t="shared" si="91"/>
        <v>#NUM!</v>
      </c>
      <c r="BM48">
        <f t="shared" si="36"/>
        <v>-6.6094610503513966E-6</v>
      </c>
      <c r="BN48">
        <f t="shared" si="92"/>
        <v>1.0890624159346602</v>
      </c>
      <c r="BO48">
        <f t="shared" si="93"/>
        <v>1.0003532765729442</v>
      </c>
      <c r="BP48">
        <f t="shared" si="94"/>
        <v>1.0886778115683491</v>
      </c>
      <c r="BQ48">
        <f t="shared" si="37"/>
        <v>1</v>
      </c>
      <c r="BR48">
        <f t="shared" si="38"/>
        <v>1</v>
      </c>
      <c r="BS48">
        <f t="shared" si="39"/>
        <v>1</v>
      </c>
      <c r="BT48">
        <f t="shared" si="11"/>
        <v>212.70795292790794</v>
      </c>
      <c r="BU48">
        <f t="shared" si="12"/>
        <v>-0.54721767453507686</v>
      </c>
      <c r="BV48">
        <f t="shared" si="13"/>
        <v>1599657.9980927906</v>
      </c>
      <c r="BW48">
        <f t="shared" si="14"/>
        <v>0.79797500881106775</v>
      </c>
      <c r="BX48">
        <f t="shared" si="15"/>
        <v>132306.68468105019</v>
      </c>
      <c r="BY48">
        <f t="shared" si="95"/>
        <v>1.6187778227438283E-4</v>
      </c>
      <c r="BZ48">
        <f t="shared" si="96"/>
        <v>3.8132615991114819E-5</v>
      </c>
      <c r="CA48">
        <f t="shared" si="97"/>
        <v>-3.6178144655783382</v>
      </c>
      <c r="CB48">
        <f t="shared" si="98"/>
        <v>14.092473519092152</v>
      </c>
      <c r="CC48">
        <f t="shared" si="99"/>
        <v>5.0353022552083815E-3</v>
      </c>
      <c r="CD48">
        <f t="shared" si="16"/>
        <v>47.351544691355642</v>
      </c>
      <c r="CE48" s="20">
        <f t="shared" si="17"/>
        <v>66122908950.988312</v>
      </c>
      <c r="CF48" s="33">
        <f t="shared" si="40"/>
        <v>0.33502451745068551</v>
      </c>
      <c r="CG48" s="33">
        <f t="shared" si="18"/>
        <v>67.004903490137096</v>
      </c>
      <c r="CH48">
        <f t="shared" si="100"/>
        <v>6200</v>
      </c>
      <c r="CI48" s="6">
        <f t="shared" si="19"/>
        <v>1636.202394834193</v>
      </c>
      <c r="CJ48" s="20"/>
      <c r="CK48" s="20"/>
      <c r="CL48" s="20"/>
      <c r="CM48" s="20"/>
      <c r="CN48" s="20"/>
      <c r="CO48" s="20"/>
      <c r="CP48" s="20"/>
      <c r="CQ48" s="25">
        <f t="shared" si="20"/>
        <v>2.5469822211460897</v>
      </c>
      <c r="CR48" s="26">
        <v>0.8</v>
      </c>
      <c r="CS48" s="26">
        <f t="shared" si="101"/>
        <v>0.47278357480024297</v>
      </c>
      <c r="CT48" s="26">
        <f t="shared" si="41"/>
        <v>-0.16641572555308715</v>
      </c>
      <c r="CU48" s="26">
        <f t="shared" si="102"/>
        <v>4.4353034458441576E-2</v>
      </c>
      <c r="CV48" s="26">
        <f t="shared" si="103"/>
        <v>-8.7074967548609597E-4</v>
      </c>
      <c r="CW48" s="26">
        <f t="shared" si="42"/>
        <v>2.6487992877968672E-2</v>
      </c>
      <c r="CX48" s="26">
        <f t="shared" si="43"/>
        <v>0.85115500155961277</v>
      </c>
      <c r="CY48" s="26">
        <f t="shared" si="44"/>
        <v>0.90135344620019886</v>
      </c>
      <c r="CZ48" s="26">
        <f t="shared" si="45"/>
        <v>0.10135344620019882</v>
      </c>
      <c r="DA48" s="26">
        <v>0.85</v>
      </c>
      <c r="DB48" s="26">
        <f t="shared" si="46"/>
        <v>0.44497277628258164</v>
      </c>
      <c r="DC48" s="26">
        <f t="shared" si="47"/>
        <v>-0.15662656522643498</v>
      </c>
      <c r="DD48" s="26">
        <f t="shared" si="48"/>
        <v>3.9288501111975932E-2</v>
      </c>
      <c r="DE48" s="26">
        <f t="shared" si="49"/>
        <v>-6.4305575260220475E-4</v>
      </c>
      <c r="DF48" s="26">
        <f t="shared" si="50"/>
        <v>2.309155633215336E-2</v>
      </c>
      <c r="DG48" s="26">
        <f t="shared" si="104"/>
        <v>0.8669633664297911</v>
      </c>
      <c r="DH48" s="26">
        <f t="shared" si="105"/>
        <v>0.90332452505196992</v>
      </c>
      <c r="DI48" s="26">
        <f t="shared" si="106"/>
        <v>5.332452505196994E-2</v>
      </c>
      <c r="DJ48" s="26">
        <f t="shared" si="107"/>
        <v>-0.96057842296457885</v>
      </c>
      <c r="DK48" s="26">
        <f t="shared" si="108"/>
        <v>0.90551293239275299</v>
      </c>
      <c r="DL48" s="26">
        <f t="shared" si="51"/>
        <v>0.85</v>
      </c>
      <c r="DM48" s="26">
        <f t="shared" si="52"/>
        <v>0.44497277628258164</v>
      </c>
      <c r="DN48" s="26">
        <f t="shared" si="53"/>
        <v>-0.15662656522643498</v>
      </c>
      <c r="DO48" s="26">
        <f t="shared" si="54"/>
        <v>3.9288501111975932E-2</v>
      </c>
      <c r="DP48" s="26">
        <f t="shared" si="55"/>
        <v>-6.4305575260220475E-4</v>
      </c>
      <c r="DQ48" s="26">
        <f t="shared" si="56"/>
        <v>2.309155633215336E-2</v>
      </c>
      <c r="DR48" s="26">
        <f t="shared" si="57"/>
        <v>0.8669633664297911</v>
      </c>
      <c r="DS48" s="26">
        <f t="shared" si="58"/>
        <v>0.90332452505196992</v>
      </c>
      <c r="DT48" s="26">
        <f t="shared" si="59"/>
        <v>5.332452505196994E-2</v>
      </c>
      <c r="DU48" s="26">
        <f t="shared" si="60"/>
        <v>0.90551293239275299</v>
      </c>
      <c r="DV48" s="26">
        <f t="shared" si="61"/>
        <v>0.41769349316829413</v>
      </c>
      <c r="DW48" s="26">
        <f t="shared" si="62"/>
        <v>-0.14702449372056611</v>
      </c>
      <c r="DX48" s="26">
        <f t="shared" si="63"/>
        <v>3.4618958444460259E-2</v>
      </c>
      <c r="DY48" s="26">
        <f t="shared" si="64"/>
        <v>-4.6867303816863982E-4</v>
      </c>
      <c r="DZ48" s="26">
        <f t="shared" si="65"/>
        <v>2.0044958288723297E-2</v>
      </c>
      <c r="EA48" s="26">
        <f t="shared" si="66"/>
        <v>0.88179883880664056</v>
      </c>
      <c r="EB48" s="26">
        <f t="shared" si="67"/>
        <v>0.90573875870498655</v>
      </c>
      <c r="EC48" s="26">
        <f t="shared" si="68"/>
        <v>2.2582631223355687E-4</v>
      </c>
      <c r="ED48" s="26">
        <f t="shared" si="69"/>
        <v>-0.95651042831000233</v>
      </c>
      <c r="EE48" s="26">
        <f t="shared" si="70"/>
        <v>0.90574902632915943</v>
      </c>
      <c r="EI48">
        <f t="shared" si="21"/>
        <v>1698.8371415044419</v>
      </c>
      <c r="ES48">
        <f t="shared" si="109"/>
        <v>4.8418385880915116</v>
      </c>
      <c r="ET48">
        <f t="shared" si="71"/>
        <v>7.2247269196323224E-2</v>
      </c>
      <c r="EU48">
        <f t="shared" si="110"/>
        <v>1.1741552022570623</v>
      </c>
      <c r="EV48">
        <f t="shared" si="111"/>
        <v>1.6101827536369386E-2</v>
      </c>
    </row>
    <row r="49" spans="3:152">
      <c r="C49" s="6">
        <f t="shared" si="72"/>
        <v>1636.202394834193</v>
      </c>
      <c r="D49" s="6">
        <f>Sheet4!D49</f>
        <v>1908.9417081844392</v>
      </c>
      <c r="E49" s="6">
        <f t="shared" si="22"/>
        <v>1703.0303674987038</v>
      </c>
      <c r="F49" s="6">
        <f t="shared" si="23"/>
        <v>205.91134068573547</v>
      </c>
      <c r="G49">
        <f t="shared" si="0"/>
        <v>1772.5720515093162</v>
      </c>
      <c r="I49">
        <f t="shared" si="1"/>
        <v>1772.5720515093162</v>
      </c>
      <c r="M49">
        <f t="shared" si="24"/>
        <v>280.40156580570522</v>
      </c>
      <c r="O49">
        <f t="shared" si="25"/>
        <v>1.2129749567166572</v>
      </c>
      <c r="P49">
        <f t="shared" si="26"/>
        <v>9.8145226747702909E-3</v>
      </c>
      <c r="Q49">
        <f t="shared" si="27"/>
        <v>6064.8747835832864</v>
      </c>
      <c r="R49">
        <f t="shared" si="73"/>
        <v>34054.271909820156</v>
      </c>
      <c r="S49">
        <f t="shared" si="28"/>
        <v>-1491.8842847430749</v>
      </c>
      <c r="T49">
        <f t="shared" si="74"/>
        <v>0.85795410676506223</v>
      </c>
      <c r="U49">
        <f t="shared" si="2"/>
        <v>54.006116207951074</v>
      </c>
      <c r="V49">
        <f t="shared" si="112"/>
        <v>3.2741804957477409</v>
      </c>
      <c r="W49">
        <f t="shared" si="75"/>
        <v>47.222983777627249</v>
      </c>
      <c r="X49">
        <f t="shared" si="29"/>
        <v>57.280296703698816</v>
      </c>
      <c r="Y49">
        <f t="shared" si="3"/>
        <v>1.2129749567166572</v>
      </c>
      <c r="Z49">
        <f t="shared" si="30"/>
        <v>47.222983777627249</v>
      </c>
      <c r="AE49">
        <f t="shared" si="113"/>
        <v>0.5025362480572898</v>
      </c>
      <c r="AF49">
        <f t="shared" si="114"/>
        <v>0.70040548891468557</v>
      </c>
      <c r="AG49">
        <f t="shared" si="31"/>
        <v>0.77915206032346795</v>
      </c>
      <c r="AH49">
        <f t="shared" si="4"/>
        <v>0</v>
      </c>
      <c r="AI49">
        <f t="shared" si="5"/>
        <v>0.77915206032346795</v>
      </c>
      <c r="AJ49">
        <f t="shared" si="76"/>
        <v>0.77915206032346795</v>
      </c>
      <c r="AK49">
        <f t="shared" si="6"/>
        <v>0</v>
      </c>
      <c r="AL49">
        <f t="shared" si="7"/>
        <v>30</v>
      </c>
      <c r="AM49">
        <f t="shared" si="77"/>
        <v>30</v>
      </c>
      <c r="AO49">
        <f t="shared" si="78"/>
        <v>2.6575293126076707</v>
      </c>
      <c r="AQ49">
        <f t="shared" si="32"/>
        <v>0.90401936147382433</v>
      </c>
      <c r="AS49">
        <f t="shared" si="8"/>
        <v>4.5165775281465068</v>
      </c>
      <c r="AT49">
        <f t="shared" si="8"/>
        <v>-0.19786683599958022</v>
      </c>
      <c r="AU49">
        <f t="shared" si="79"/>
        <v>4.3187106921469267</v>
      </c>
      <c r="AV49">
        <f t="shared" si="33"/>
        <v>1.045816182213682</v>
      </c>
      <c r="AW49">
        <f t="shared" si="80"/>
        <v>-4.5816182213682E-2</v>
      </c>
      <c r="AX49">
        <f t="shared" si="9"/>
        <v>-11.33954976305567</v>
      </c>
      <c r="AY49">
        <f t="shared" si="81"/>
        <v>0.13</v>
      </c>
      <c r="AZ49">
        <f t="shared" si="82"/>
        <v>9.8044059431490158</v>
      </c>
      <c r="BA49">
        <f t="shared" si="83"/>
        <v>-0.42952141765238133</v>
      </c>
      <c r="BB49">
        <f t="shared" si="10"/>
        <v>50.549927649291043</v>
      </c>
      <c r="BC49">
        <f t="shared" si="84"/>
        <v>3.6463738860607535E-3</v>
      </c>
      <c r="BD49">
        <f t="shared" si="85"/>
        <v>2.0088241818390327E-3</v>
      </c>
      <c r="BE49">
        <f t="shared" si="86"/>
        <v>0.96394643435117056</v>
      </c>
      <c r="BF49">
        <f t="shared" si="87"/>
        <v>2.0839583095622594E-3</v>
      </c>
      <c r="BG49">
        <f t="shared" si="34"/>
        <v>3.6477884882466026E-2</v>
      </c>
      <c r="BH49" t="e">
        <f t="shared" si="35"/>
        <v>#NUM!</v>
      </c>
      <c r="BI49" t="e">
        <f t="shared" si="88"/>
        <v>#NUM!</v>
      </c>
      <c r="BJ49" t="e">
        <f t="shared" si="89"/>
        <v>#NUM!</v>
      </c>
      <c r="BK49" t="e">
        <f t="shared" si="90"/>
        <v>#NUM!</v>
      </c>
      <c r="BL49" t="e">
        <f t="shared" si="91"/>
        <v>#NUM!</v>
      </c>
      <c r="BM49">
        <f t="shared" si="36"/>
        <v>-1.1495559864312794E-5</v>
      </c>
      <c r="BN49">
        <f t="shared" si="92"/>
        <v>1.0894043918734913</v>
      </c>
      <c r="BO49">
        <f t="shared" si="93"/>
        <v>1.0006145244736639</v>
      </c>
      <c r="BP49">
        <f t="shared" si="94"/>
        <v>1.0887353373633386</v>
      </c>
      <c r="BQ49">
        <f t="shared" si="37"/>
        <v>1</v>
      </c>
      <c r="BR49">
        <f t="shared" si="38"/>
        <v>1</v>
      </c>
      <c r="BS49">
        <f t="shared" si="39"/>
        <v>1</v>
      </c>
      <c r="BT49">
        <f t="shared" si="11"/>
        <v>213.28626734205827</v>
      </c>
      <c r="BU49">
        <f t="shared" si="12"/>
        <v>-1.001613871831555</v>
      </c>
      <c r="BV49">
        <f t="shared" si="13"/>
        <v>1600592.321620954</v>
      </c>
      <c r="BW49">
        <f t="shared" si="14"/>
        <v>0.77915206032346795</v>
      </c>
      <c r="BX49">
        <f t="shared" si="15"/>
        <v>135582.12652755677</v>
      </c>
      <c r="BY49">
        <f t="shared" si="95"/>
        <v>1.6187778227438283E-4</v>
      </c>
      <c r="BZ49">
        <f t="shared" si="96"/>
        <v>3.7211394519428594E-5</v>
      </c>
      <c r="CA49">
        <f t="shared" si="97"/>
        <v>-3.6236077986689281</v>
      </c>
      <c r="CB49">
        <f t="shared" si="98"/>
        <v>14.110628633626547</v>
      </c>
      <c r="CC49">
        <f t="shared" si="99"/>
        <v>5.0223534799166336E-3</v>
      </c>
      <c r="CD49">
        <f t="shared" si="16"/>
        <v>47.222983777627249</v>
      </c>
      <c r="CE49" s="20">
        <f t="shared" si="17"/>
        <v>66209694371.02597</v>
      </c>
      <c r="CF49" s="33">
        <f t="shared" si="40"/>
        <v>0.33413986332255402</v>
      </c>
      <c r="CG49" s="33">
        <f t="shared" si="18"/>
        <v>66.82797266451081</v>
      </c>
      <c r="CH49">
        <f t="shared" si="100"/>
        <v>6400</v>
      </c>
      <c r="CI49" s="6">
        <f t="shared" si="19"/>
        <v>1703.0303674987038</v>
      </c>
      <c r="CJ49" s="20"/>
      <c r="CK49" s="20"/>
      <c r="CL49" s="20"/>
      <c r="CM49" s="20"/>
      <c r="CN49" s="20"/>
      <c r="CO49" s="20"/>
      <c r="CP49" s="20"/>
      <c r="CQ49" s="25">
        <f t="shared" si="20"/>
        <v>2.6575293126076707</v>
      </c>
      <c r="CR49" s="26">
        <v>0.8</v>
      </c>
      <c r="CS49" s="26">
        <f t="shared" si="101"/>
        <v>0.49330387865279884</v>
      </c>
      <c r="CT49" s="26">
        <f t="shared" si="41"/>
        <v>-0.1736386948697258</v>
      </c>
      <c r="CU49" s="26">
        <f t="shared" si="102"/>
        <v>4.8286712458702863E-2</v>
      </c>
      <c r="CV49" s="26">
        <f t="shared" si="103"/>
        <v>-1.076847171282034E-3</v>
      </c>
      <c r="CW49" s="26">
        <f t="shared" si="42"/>
        <v>2.9192191247613613E-2</v>
      </c>
      <c r="CX49" s="26">
        <f t="shared" si="43"/>
        <v>0.83907563739549296</v>
      </c>
      <c r="CY49" s="26">
        <f t="shared" si="44"/>
        <v>0.90021932123832149</v>
      </c>
      <c r="CZ49" s="26">
        <f t="shared" si="45"/>
        <v>0.10021932123832145</v>
      </c>
      <c r="DA49" s="26">
        <v>0.85</v>
      </c>
      <c r="DB49" s="26">
        <f t="shared" si="46"/>
        <v>0.46428600343792836</v>
      </c>
      <c r="DC49" s="26">
        <f t="shared" si="47"/>
        <v>-0.16342465399503606</v>
      </c>
      <c r="DD49" s="26">
        <f t="shared" si="48"/>
        <v>4.2773004807709118E-2</v>
      </c>
      <c r="DE49" s="26">
        <f t="shared" si="49"/>
        <v>-7.9526043782876066E-4</v>
      </c>
      <c r="DF49" s="26">
        <f t="shared" si="50"/>
        <v>2.5418085856741025E-2</v>
      </c>
      <c r="DG49" s="26">
        <f t="shared" si="104"/>
        <v>0.85605569864682696</v>
      </c>
      <c r="DH49" s="26">
        <f t="shared" si="105"/>
        <v>0.90190290849685928</v>
      </c>
      <c r="DI49" s="26">
        <f t="shared" si="106"/>
        <v>5.1902908496859301E-2</v>
      </c>
      <c r="DJ49" s="26">
        <f t="shared" si="107"/>
        <v>-0.96632825482924423</v>
      </c>
      <c r="DK49" s="26">
        <f t="shared" si="108"/>
        <v>0.90371146733780527</v>
      </c>
      <c r="DL49" s="26">
        <f t="shared" si="51"/>
        <v>0.85</v>
      </c>
      <c r="DM49" s="26">
        <f t="shared" si="52"/>
        <v>0.46428600343792836</v>
      </c>
      <c r="DN49" s="26">
        <f t="shared" si="53"/>
        <v>-0.16342465399503606</v>
      </c>
      <c r="DO49" s="26">
        <f t="shared" si="54"/>
        <v>4.2773004807709118E-2</v>
      </c>
      <c r="DP49" s="26">
        <f t="shared" si="55"/>
        <v>-7.9526043782876066E-4</v>
      </c>
      <c r="DQ49" s="26">
        <f t="shared" si="56"/>
        <v>2.5418085856741029E-2</v>
      </c>
      <c r="DR49" s="26">
        <f t="shared" si="57"/>
        <v>0.85605569864682696</v>
      </c>
      <c r="DS49" s="26">
        <f t="shared" si="58"/>
        <v>0.90190290849685928</v>
      </c>
      <c r="DT49" s="26">
        <f t="shared" si="59"/>
        <v>5.1902908496859301E-2</v>
      </c>
      <c r="DU49" s="26">
        <f t="shared" si="60"/>
        <v>0.90371146733780527</v>
      </c>
      <c r="DV49" s="26">
        <f t="shared" si="61"/>
        <v>0.43669148526442503</v>
      </c>
      <c r="DW49" s="26">
        <f t="shared" si="62"/>
        <v>-0.15371162247723927</v>
      </c>
      <c r="DX49" s="26">
        <f t="shared" si="63"/>
        <v>3.7839729720991845E-2</v>
      </c>
      <c r="DY49" s="26">
        <f t="shared" si="64"/>
        <v>-5.854031308392772E-4</v>
      </c>
      <c r="DZ49" s="26">
        <f t="shared" si="65"/>
        <v>2.2137599156263951E-2</v>
      </c>
      <c r="EA49" s="26">
        <f t="shared" si="66"/>
        <v>0.87153931267510754</v>
      </c>
      <c r="EB49" s="26">
        <f t="shared" si="67"/>
        <v>0.90400729832751925</v>
      </c>
      <c r="EC49" s="26">
        <f t="shared" si="68"/>
        <v>2.9583098971397437E-4</v>
      </c>
      <c r="ED49" s="26">
        <f t="shared" si="69"/>
        <v>-0.96082047400744208</v>
      </c>
      <c r="EE49" s="26">
        <f t="shared" si="70"/>
        <v>0.90401936147382433</v>
      </c>
      <c r="EI49">
        <f t="shared" si="21"/>
        <v>1772.5720515093162</v>
      </c>
      <c r="ES49">
        <f t="shared" si="109"/>
        <v>5.0620603840538498</v>
      </c>
      <c r="ET49">
        <f t="shared" si="71"/>
        <v>7.5533298477621552E-2</v>
      </c>
      <c r="EU49">
        <f t="shared" si="110"/>
        <v>1.1855676971871254</v>
      </c>
      <c r="EV49">
        <f t="shared" si="111"/>
        <v>1.6258333273234768E-2</v>
      </c>
    </row>
    <row r="50" spans="3:152">
      <c r="C50" s="6">
        <f t="shared" si="72"/>
        <v>1703.0303674987038</v>
      </c>
      <c r="D50" s="6">
        <f>Sheet4!D50</f>
        <v>1992.8229596890312</v>
      </c>
      <c r="E50" s="6">
        <f t="shared" si="22"/>
        <v>1769.6775240945117</v>
      </c>
      <c r="F50" s="6">
        <f t="shared" si="23"/>
        <v>223.14543559451954</v>
      </c>
      <c r="G50">
        <f t="shared" si="0"/>
        <v>1847.9266635938675</v>
      </c>
      <c r="I50">
        <f t="shared" si="1"/>
        <v>1847.9266635938675</v>
      </c>
      <c r="M50">
        <f t="shared" si="24"/>
        <v>294.60654098720607</v>
      </c>
      <c r="O50">
        <f t="shared" si="25"/>
        <v>1.2197456368944557</v>
      </c>
      <c r="P50">
        <f t="shared" si="26"/>
        <v>9.3983999060428588E-3</v>
      </c>
      <c r="Q50">
        <f t="shared" si="27"/>
        <v>6098.7281844722784</v>
      </c>
      <c r="R50">
        <f t="shared" si="73"/>
        <v>34244.358755811845</v>
      </c>
      <c r="S50">
        <f t="shared" si="28"/>
        <v>-2096.1505531152725</v>
      </c>
      <c r="T50">
        <f t="shared" si="74"/>
        <v>0.85633068103003362</v>
      </c>
      <c r="U50">
        <f t="shared" si="2"/>
        <v>54.006116207951074</v>
      </c>
      <c r="V50">
        <f t="shared" si="112"/>
        <v>3.4335392365596782</v>
      </c>
      <c r="W50">
        <f t="shared" si="75"/>
        <v>47.091503102856343</v>
      </c>
      <c r="X50">
        <f t="shared" si="29"/>
        <v>57.439655444510748</v>
      </c>
      <c r="Y50">
        <f t="shared" si="3"/>
        <v>1.2197456368944557</v>
      </c>
      <c r="Z50">
        <f t="shared" si="30"/>
        <v>47.091503102856343</v>
      </c>
      <c r="AE50">
        <f t="shared" si="113"/>
        <v>0.49313698008127976</v>
      </c>
      <c r="AF50">
        <f t="shared" si="114"/>
        <v>0.69276041415160161</v>
      </c>
      <c r="AG50">
        <f t="shared" si="31"/>
        <v>0.76092796766223836</v>
      </c>
      <c r="AH50">
        <f t="shared" si="4"/>
        <v>0</v>
      </c>
      <c r="AI50">
        <f t="shared" si="5"/>
        <v>0.76092796766223836</v>
      </c>
      <c r="AJ50">
        <f t="shared" si="76"/>
        <v>0.76092796766223836</v>
      </c>
      <c r="AK50">
        <f t="shared" si="6"/>
        <v>0</v>
      </c>
      <c r="AL50">
        <f t="shared" si="7"/>
        <v>30</v>
      </c>
      <c r="AM50">
        <f t="shared" si="77"/>
        <v>30</v>
      </c>
      <c r="AO50">
        <f t="shared" si="78"/>
        <v>2.7705047430192917</v>
      </c>
      <c r="AQ50">
        <f t="shared" si="32"/>
        <v>0.90249188222275523</v>
      </c>
      <c r="AS50">
        <f t="shared" si="8"/>
        <v>4.541788520155845</v>
      </c>
      <c r="AT50">
        <f t="shared" si="8"/>
        <v>-0.27800995155272162</v>
      </c>
      <c r="AU50">
        <f t="shared" si="79"/>
        <v>4.2637785686031231</v>
      </c>
      <c r="AV50">
        <f t="shared" si="33"/>
        <v>1.0652027179835002</v>
      </c>
      <c r="AW50">
        <f t="shared" si="80"/>
        <v>-6.5202717983500191E-2</v>
      </c>
      <c r="AX50">
        <f t="shared" si="9"/>
        <v>-11.025844031655565</v>
      </c>
      <c r="AY50">
        <f t="shared" si="81"/>
        <v>0.13</v>
      </c>
      <c r="AZ50">
        <f t="shared" si="82"/>
        <v>9.8522632029055135</v>
      </c>
      <c r="BA50">
        <f t="shared" si="83"/>
        <v>-0.60307238075242608</v>
      </c>
      <c r="BB50">
        <f t="shared" si="10"/>
        <v>50.479506735718545</v>
      </c>
      <c r="BC50">
        <f t="shared" si="84"/>
        <v>3.5635695460401345E-3</v>
      </c>
      <c r="BD50">
        <f t="shared" si="85"/>
        <v>2.0065382926466799E-3</v>
      </c>
      <c r="BE50">
        <f t="shared" si="86"/>
        <v>0.96475457913271601</v>
      </c>
      <c r="BF50">
        <f t="shared" si="87"/>
        <v>2.0798432430872674E-3</v>
      </c>
      <c r="BG50">
        <f t="shared" si="34"/>
        <v>3.6583558439994508E-2</v>
      </c>
      <c r="BH50" t="e">
        <f t="shared" si="35"/>
        <v>#NUM!</v>
      </c>
      <c r="BI50" t="e">
        <f t="shared" si="88"/>
        <v>#NUM!</v>
      </c>
      <c r="BJ50" t="e">
        <f t="shared" si="89"/>
        <v>#NUM!</v>
      </c>
      <c r="BK50" t="e">
        <f t="shared" si="90"/>
        <v>#NUM!</v>
      </c>
      <c r="BL50" t="e">
        <f t="shared" si="91"/>
        <v>#NUM!</v>
      </c>
      <c r="BM50">
        <f t="shared" si="36"/>
        <v>-1.6047948082441555E-5</v>
      </c>
      <c r="BN50">
        <f t="shared" si="92"/>
        <v>1.089723111872781</v>
      </c>
      <c r="BO50">
        <f t="shared" si="93"/>
        <v>1.0008579949094845</v>
      </c>
      <c r="BP50">
        <f t="shared" si="94"/>
        <v>1.0887889365077543</v>
      </c>
      <c r="BQ50">
        <f t="shared" si="37"/>
        <v>1</v>
      </c>
      <c r="BR50">
        <f t="shared" si="38"/>
        <v>1</v>
      </c>
      <c r="BS50">
        <f t="shared" si="39"/>
        <v>1</v>
      </c>
      <c r="BT50">
        <f t="shared" si="11"/>
        <v>213.8796481894363</v>
      </c>
      <c r="BU50">
        <f t="shared" si="12"/>
        <v>-1.4697339660431872</v>
      </c>
      <c r="BV50">
        <f t="shared" si="13"/>
        <v>1601536.7676581084</v>
      </c>
      <c r="BW50">
        <f t="shared" si="14"/>
        <v>0.76092796766223836</v>
      </c>
      <c r="BX50">
        <f t="shared" si="15"/>
        <v>138911.21256874877</v>
      </c>
      <c r="BY50">
        <f t="shared" si="95"/>
        <v>1.6187778227438283E-4</v>
      </c>
      <c r="BZ50">
        <f t="shared" si="96"/>
        <v>3.6319602332339241E-5</v>
      </c>
      <c r="CA50">
        <f t="shared" si="97"/>
        <v>-3.6293048656280336</v>
      </c>
      <c r="CB50">
        <f t="shared" si="98"/>
        <v>14.128427441390755</v>
      </c>
      <c r="CC50">
        <f t="shared" si="99"/>
        <v>5.0097072604971286E-3</v>
      </c>
      <c r="CD50">
        <f t="shared" si="16"/>
        <v>47.091503102856343</v>
      </c>
      <c r="CE50" s="20">
        <f t="shared" si="17"/>
        <v>66305552267.266899</v>
      </c>
      <c r="CF50" s="33">
        <f t="shared" si="40"/>
        <v>0.33323578297903905</v>
      </c>
      <c r="CG50" s="33">
        <f t="shared" si="18"/>
        <v>66.647156595807814</v>
      </c>
      <c r="CH50">
        <f t="shared" si="100"/>
        <v>6600</v>
      </c>
      <c r="CI50" s="6">
        <f t="shared" ref="CI50:CI57" si="115">C50+CG50</f>
        <v>1769.6775240945117</v>
      </c>
      <c r="CJ50" s="20"/>
      <c r="CK50" s="20"/>
      <c r="CL50" s="20"/>
      <c r="CM50" s="20"/>
      <c r="CN50" s="20"/>
      <c r="CO50" s="20"/>
      <c r="CP50" s="20"/>
      <c r="CQ50" s="25">
        <f t="shared" si="20"/>
        <v>2.7705047430192917</v>
      </c>
      <c r="CR50" s="26">
        <v>0.8</v>
      </c>
      <c r="CS50" s="26">
        <f t="shared" si="101"/>
        <v>0.51427494292295606</v>
      </c>
      <c r="CT50" s="26">
        <f t="shared" si="41"/>
        <v>-0.18102032795123285</v>
      </c>
      <c r="CU50" s="26">
        <f t="shared" si="102"/>
        <v>5.2479453883252355E-2</v>
      </c>
      <c r="CV50" s="26">
        <f t="shared" si="103"/>
        <v>-1.3260449441941664E-3</v>
      </c>
      <c r="CW50" s="26">
        <f t="shared" si="42"/>
        <v>3.2138156955816739E-2</v>
      </c>
      <c r="CX50" s="26">
        <f t="shared" si="43"/>
        <v>0.82638942733621323</v>
      </c>
      <c r="CY50" s="26">
        <f t="shared" si="44"/>
        <v>0.8993438039985725</v>
      </c>
      <c r="CZ50" s="26">
        <f t="shared" si="45"/>
        <v>9.9343803998572455E-2</v>
      </c>
      <c r="DA50" s="26">
        <v>0.85</v>
      </c>
      <c r="DB50" s="26">
        <f t="shared" si="46"/>
        <v>0.48402347569219389</v>
      </c>
      <c r="DC50" s="26">
        <f t="shared" si="47"/>
        <v>-0.17037207336586621</v>
      </c>
      <c r="DD50" s="26">
        <f t="shared" si="48"/>
        <v>4.6486990291047067E-2</v>
      </c>
      <c r="DE50" s="26">
        <f t="shared" si="49"/>
        <v>-9.7929502999481092E-4</v>
      </c>
      <c r="DF50" s="26">
        <f t="shared" si="50"/>
        <v>2.7947798869378308E-2</v>
      </c>
      <c r="DG50" s="26">
        <f t="shared" si="104"/>
        <v>0.84458072285172403</v>
      </c>
      <c r="DH50" s="26">
        <f t="shared" si="105"/>
        <v>0.90069838412638981</v>
      </c>
      <c r="DI50" s="26">
        <f t="shared" si="106"/>
        <v>5.0698384126389828E-2</v>
      </c>
      <c r="DJ50" s="26">
        <f t="shared" si="107"/>
        <v>-0.97290839744365387</v>
      </c>
      <c r="DK50" s="26">
        <f t="shared" si="108"/>
        <v>0.9021101310869567</v>
      </c>
      <c r="DL50" s="26">
        <f t="shared" si="51"/>
        <v>0.85</v>
      </c>
      <c r="DM50" s="26">
        <f t="shared" si="52"/>
        <v>0.48402347569219389</v>
      </c>
      <c r="DN50" s="26">
        <f t="shared" si="53"/>
        <v>-0.17037207336586621</v>
      </c>
      <c r="DO50" s="26">
        <f t="shared" si="54"/>
        <v>4.6486990291047067E-2</v>
      </c>
      <c r="DP50" s="26">
        <f t="shared" si="55"/>
        <v>-9.7929502999481092E-4</v>
      </c>
      <c r="DQ50" s="26">
        <f t="shared" si="56"/>
        <v>2.7947798869378308E-2</v>
      </c>
      <c r="DR50" s="26">
        <f t="shared" si="57"/>
        <v>0.84458072285172403</v>
      </c>
      <c r="DS50" s="26">
        <f t="shared" si="58"/>
        <v>0.90069838412638981</v>
      </c>
      <c r="DT50" s="26">
        <f t="shared" si="59"/>
        <v>5.0698384126389828E-2</v>
      </c>
      <c r="DU50" s="26">
        <f t="shared" si="60"/>
        <v>0.9021101310869567</v>
      </c>
      <c r="DV50" s="26">
        <f t="shared" si="61"/>
        <v>0.45606399946162118</v>
      </c>
      <c r="DW50" s="26">
        <f t="shared" si="62"/>
        <v>-0.16053057977133733</v>
      </c>
      <c r="DX50" s="26">
        <f t="shared" si="63"/>
        <v>4.1271491180079764E-2</v>
      </c>
      <c r="DY50" s="26">
        <f t="shared" si="64"/>
        <v>-7.2729462536404946E-4</v>
      </c>
      <c r="DZ50" s="26">
        <f t="shared" si="65"/>
        <v>2.4409992501430586E-2</v>
      </c>
      <c r="EA50" s="26">
        <f t="shared" si="66"/>
        <v>0.86073901245551698</v>
      </c>
      <c r="EB50" s="26">
        <f t="shared" si="67"/>
        <v>0.9024788388738344</v>
      </c>
      <c r="EC50" s="26">
        <f t="shared" si="68"/>
        <v>3.6870778687769779E-4</v>
      </c>
      <c r="ED50" s="26">
        <f t="shared" si="69"/>
        <v>-0.96583284842493433</v>
      </c>
      <c r="EE50" s="26">
        <f t="shared" si="70"/>
        <v>0.90249188222275523</v>
      </c>
      <c r="EI50">
        <f t="shared" si="21"/>
        <v>1847.9266635938675</v>
      </c>
      <c r="ES50">
        <f t="shared" si="109"/>
        <v>5.2866235824816066</v>
      </c>
      <c r="ET50">
        <f t="shared" si="71"/>
        <v>7.888410779379755E-2</v>
      </c>
      <c r="EU50">
        <f t="shared" si="110"/>
        <v>1.1974841513978376</v>
      </c>
      <c r="EV50">
        <f t="shared" si="111"/>
        <v>1.6421750077228899E-2</v>
      </c>
    </row>
    <row r="51" spans="3:152">
      <c r="C51" s="6">
        <f t="shared" si="72"/>
        <v>1769.6775240945117</v>
      </c>
      <c r="D51" s="6">
        <f>Sheet4!D51</f>
        <v>2080.4054678196289</v>
      </c>
      <c r="E51" s="6">
        <f t="shared" si="22"/>
        <v>1836.1396905552599</v>
      </c>
      <c r="F51" s="6">
        <f t="shared" si="23"/>
        <v>244.26577726436904</v>
      </c>
      <c r="G51">
        <f t="shared" si="0"/>
        <v>1925.0414959570703</v>
      </c>
      <c r="I51">
        <f t="shared" si="1"/>
        <v>1925.0414959570703</v>
      </c>
      <c r="M51">
        <f t="shared" si="24"/>
        <v>309.25590553553246</v>
      </c>
      <c r="O51">
        <f t="shared" si="25"/>
        <v>1.2267281314709939</v>
      </c>
      <c r="P51">
        <f t="shared" si="26"/>
        <v>9.0088066866122647E-3</v>
      </c>
      <c r="Q51">
        <f t="shared" si="27"/>
        <v>6133.6406573549693</v>
      </c>
      <c r="R51">
        <f t="shared" si="73"/>
        <v>34440.392291048156</v>
      </c>
      <c r="S51">
        <f t="shared" si="28"/>
        <v>-2669.1249900488478</v>
      </c>
      <c r="T51">
        <f t="shared" si="74"/>
        <v>0.85465646793879624</v>
      </c>
      <c r="U51">
        <f t="shared" si="2"/>
        <v>54.006116207951074</v>
      </c>
      <c r="V51">
        <f t="shared" si="112"/>
        <v>3.5972258904324281</v>
      </c>
      <c r="W51">
        <f t="shared" si="75"/>
        <v>46.956893398466534</v>
      </c>
      <c r="X51">
        <f t="shared" si="29"/>
        <v>57.6033420983835</v>
      </c>
      <c r="Y51">
        <f t="shared" si="3"/>
        <v>1.2267281314709939</v>
      </c>
      <c r="Z51">
        <f t="shared" si="30"/>
        <v>46.956893398466534</v>
      </c>
      <c r="AE51">
        <f t="shared" si="113"/>
        <v>0.4839659122829279</v>
      </c>
      <c r="AF51">
        <f t="shared" si="114"/>
        <v>0.68521110739615176</v>
      </c>
      <c r="AG51">
        <f t="shared" si="31"/>
        <v>0.74325516422130444</v>
      </c>
      <c r="AH51">
        <f t="shared" si="4"/>
        <v>0</v>
      </c>
      <c r="AI51">
        <f t="shared" si="5"/>
        <v>0.74325516422130444</v>
      </c>
      <c r="AJ51">
        <f t="shared" si="76"/>
        <v>0.74325516422130444</v>
      </c>
      <c r="AK51">
        <f t="shared" si="6"/>
        <v>0</v>
      </c>
      <c r="AL51">
        <f t="shared" si="7"/>
        <v>30</v>
      </c>
      <c r="AM51">
        <f t="shared" si="77"/>
        <v>30</v>
      </c>
      <c r="AO51">
        <f t="shared" si="78"/>
        <v>2.8861191843434337</v>
      </c>
      <c r="AQ51">
        <f t="shared" si="32"/>
        <v>0.90118097592933544</v>
      </c>
      <c r="AS51">
        <f t="shared" si="8"/>
        <v>4.5677882144777815</v>
      </c>
      <c r="AT51">
        <f t="shared" si="8"/>
        <v>-0.35400286876761944</v>
      </c>
      <c r="AU51">
        <f t="shared" si="79"/>
        <v>4.2137853457101624</v>
      </c>
      <c r="AV51">
        <f t="shared" si="33"/>
        <v>1.0840106554378739</v>
      </c>
      <c r="AW51">
        <f t="shared" si="80"/>
        <v>-8.4010655437873893E-2</v>
      </c>
      <c r="AX51">
        <f t="shared" si="9"/>
        <v>-10.743833709690827</v>
      </c>
      <c r="AY51">
        <f t="shared" si="81"/>
        <v>0.13</v>
      </c>
      <c r="AZ51">
        <f t="shared" si="82"/>
        <v>9.9015744639494674</v>
      </c>
      <c r="BA51">
        <f t="shared" si="83"/>
        <v>-0.76737046486623306</v>
      </c>
      <c r="BB51">
        <f t="shared" si="10"/>
        <v>50.40730799672761</v>
      </c>
      <c r="BC51">
        <f t="shared" si="84"/>
        <v>3.4832963643086751E-3</v>
      </c>
      <c r="BD51">
        <f t="shared" si="85"/>
        <v>2.0043142827329357E-3</v>
      </c>
      <c r="BE51">
        <f t="shared" si="86"/>
        <v>0.96553850278431397</v>
      </c>
      <c r="BF51">
        <f t="shared" si="87"/>
        <v>2.0758512239057417E-3</v>
      </c>
      <c r="BG51">
        <f t="shared" si="34"/>
        <v>3.669609232292504E-2</v>
      </c>
      <c r="BH51" t="e">
        <f t="shared" si="35"/>
        <v>#NUM!</v>
      </c>
      <c r="BI51" t="e">
        <f t="shared" si="88"/>
        <v>#NUM!</v>
      </c>
      <c r="BJ51" t="e">
        <f t="shared" si="89"/>
        <v>#NUM!</v>
      </c>
      <c r="BK51" t="e">
        <f t="shared" si="90"/>
        <v>#NUM!</v>
      </c>
      <c r="BL51" t="e">
        <f t="shared" si="91"/>
        <v>#NUM!</v>
      </c>
      <c r="BM51">
        <f t="shared" si="36"/>
        <v>-2.0306044895657875E-5</v>
      </c>
      <c r="BN51">
        <f t="shared" si="92"/>
        <v>1.0900213156572687</v>
      </c>
      <c r="BO51">
        <f t="shared" si="93"/>
        <v>1.0010857830395357</v>
      </c>
      <c r="BP51">
        <f t="shared" si="94"/>
        <v>1.0888390726593913</v>
      </c>
      <c r="BQ51">
        <f t="shared" si="37"/>
        <v>1</v>
      </c>
      <c r="BR51">
        <f t="shared" si="38"/>
        <v>1</v>
      </c>
      <c r="BS51">
        <f t="shared" si="39"/>
        <v>1</v>
      </c>
      <c r="BT51">
        <f t="shared" si="11"/>
        <v>214.48914425400497</v>
      </c>
      <c r="BU51">
        <f t="shared" si="12"/>
        <v>-1.952581876331533</v>
      </c>
      <c r="BV51">
        <f t="shared" si="13"/>
        <v>1602491.6744776771</v>
      </c>
      <c r="BW51">
        <f t="shared" si="14"/>
        <v>0.74325516422130444</v>
      </c>
      <c r="BX51">
        <f t="shared" si="15"/>
        <v>142298.97834121919</v>
      </c>
      <c r="BY51">
        <f t="shared" si="95"/>
        <v>1.6187778227438283E-4</v>
      </c>
      <c r="BZ51">
        <f t="shared" si="96"/>
        <v>3.5454927778203008E-5</v>
      </c>
      <c r="CA51">
        <f t="shared" si="97"/>
        <v>-3.6349148792766903</v>
      </c>
      <c r="CB51">
        <f t="shared" si="98"/>
        <v>14.14590063202283</v>
      </c>
      <c r="CC51">
        <f t="shared" si="99"/>
        <v>4.997338799874889E-3</v>
      </c>
      <c r="CD51">
        <f t="shared" si="16"/>
        <v>46.956893398466534</v>
      </c>
      <c r="CE51" s="20">
        <f t="shared" si="17"/>
        <v>66410580181.065262</v>
      </c>
      <c r="CF51" s="33">
        <f t="shared" si="40"/>
        <v>0.33231083230374092</v>
      </c>
      <c r="CG51" s="33">
        <f t="shared" si="18"/>
        <v>66.462166460748179</v>
      </c>
      <c r="CH51">
        <f t="shared" si="100"/>
        <v>6800</v>
      </c>
      <c r="CI51" s="6">
        <f t="shared" si="115"/>
        <v>1836.1396905552599</v>
      </c>
      <c r="CJ51" s="20"/>
      <c r="CK51" s="20"/>
      <c r="CL51" s="20"/>
      <c r="CM51" s="20"/>
      <c r="CN51" s="20"/>
      <c r="CO51" s="20"/>
      <c r="CP51" s="20"/>
      <c r="CQ51" s="25">
        <f t="shared" si="20"/>
        <v>2.8861191843434337</v>
      </c>
      <c r="CR51" s="26">
        <v>0.8</v>
      </c>
      <c r="CS51" s="26">
        <f t="shared" si="101"/>
        <v>0.53573587359374997</v>
      </c>
      <c r="CT51" s="26">
        <f t="shared" si="41"/>
        <v>-0.1885743897651054</v>
      </c>
      <c r="CU51" s="26">
        <f t="shared" si="102"/>
        <v>5.6950826905125908E-2</v>
      </c>
      <c r="CV51" s="26">
        <f t="shared" si="103"/>
        <v>-1.6268033655270015E-3</v>
      </c>
      <c r="CW51" s="26">
        <f t="shared" si="42"/>
        <v>3.5352298309969464E-2</v>
      </c>
      <c r="CX51" s="26">
        <f t="shared" si="43"/>
        <v>0.81307142486556094</v>
      </c>
      <c r="CY51" s="26">
        <f t="shared" si="44"/>
        <v>0.89874718406470666</v>
      </c>
      <c r="CZ51" s="26">
        <f t="shared" si="45"/>
        <v>9.8747184064706617E-2</v>
      </c>
      <c r="DA51" s="26">
        <v>0.85</v>
      </c>
      <c r="DB51" s="26">
        <f t="shared" si="46"/>
        <v>0.50422199867647055</v>
      </c>
      <c r="DC51" s="26">
        <f t="shared" si="47"/>
        <v>-0.17748177860245215</v>
      </c>
      <c r="DD51" s="26">
        <f t="shared" si="48"/>
        <v>5.0447791306962746E-2</v>
      </c>
      <c r="DE51" s="26">
        <f t="shared" si="49"/>
        <v>-1.2014075824613613E-3</v>
      </c>
      <c r="DF51" s="26">
        <f t="shared" si="50"/>
        <v>3.0702435028755339E-2</v>
      </c>
      <c r="DG51" s="26">
        <f t="shared" si="104"/>
        <v>0.83251260752549483</v>
      </c>
      <c r="DH51" s="26">
        <f t="shared" si="105"/>
        <v>0.89972758453014312</v>
      </c>
      <c r="DI51" s="26">
        <f t="shared" si="106"/>
        <v>4.9727584530143143E-2</v>
      </c>
      <c r="DJ51" s="26">
        <f t="shared" si="107"/>
        <v>-0.98039199069127081</v>
      </c>
      <c r="DK51" s="26">
        <f t="shared" si="108"/>
        <v>0.90072214481789104</v>
      </c>
      <c r="DL51" s="26">
        <f t="shared" si="51"/>
        <v>0.85</v>
      </c>
      <c r="DM51" s="26">
        <f t="shared" si="52"/>
        <v>0.50422199867647055</v>
      </c>
      <c r="DN51" s="26">
        <f t="shared" si="53"/>
        <v>-0.17748177860245215</v>
      </c>
      <c r="DO51" s="26">
        <f t="shared" si="54"/>
        <v>5.0447791306962746E-2</v>
      </c>
      <c r="DP51" s="26">
        <f t="shared" si="55"/>
        <v>-1.2014075824613613E-3</v>
      </c>
      <c r="DQ51" s="26">
        <f t="shared" si="56"/>
        <v>3.0702435028755339E-2</v>
      </c>
      <c r="DR51" s="26">
        <f t="shared" si="57"/>
        <v>0.83251260752549483</v>
      </c>
      <c r="DS51" s="26">
        <f t="shared" si="58"/>
        <v>0.89972758453014312</v>
      </c>
      <c r="DT51" s="26">
        <f t="shared" si="59"/>
        <v>4.9727584530143143E-2</v>
      </c>
      <c r="DU51" s="26">
        <f t="shared" si="60"/>
        <v>0.90072214481789104</v>
      </c>
      <c r="DV51" s="26">
        <f t="shared" si="61"/>
        <v>0.47582786916119674</v>
      </c>
      <c r="DW51" s="26">
        <f t="shared" si="62"/>
        <v>-0.16748729081440009</v>
      </c>
      <c r="DX51" s="26">
        <f t="shared" si="63"/>
        <v>4.4926059472572048E-2</v>
      </c>
      <c r="DY51" s="26">
        <f t="shared" si="64"/>
        <v>-8.9914719912608865E-4</v>
      </c>
      <c r="DZ51" s="26">
        <f t="shared" si="65"/>
        <v>2.6878318796660042E-2</v>
      </c>
      <c r="EA51" s="26">
        <f t="shared" si="66"/>
        <v>0.84938462002893511</v>
      </c>
      <c r="EB51" s="26">
        <f t="shared" si="67"/>
        <v>0.90116794645541576</v>
      </c>
      <c r="EC51" s="26">
        <f t="shared" si="68"/>
        <v>4.4580163752472313E-4</v>
      </c>
      <c r="ED51" s="26">
        <f t="shared" si="69"/>
        <v>-0.97160289789708221</v>
      </c>
      <c r="EE51" s="26">
        <f t="shared" si="70"/>
        <v>0.90118097592933544</v>
      </c>
      <c r="EI51">
        <f t="shared" si="21"/>
        <v>1925.0414959570703</v>
      </c>
      <c r="ES51">
        <f t="shared" si="109"/>
        <v>5.5157233135680599</v>
      </c>
      <c r="ET51">
        <f t="shared" si="71"/>
        <v>8.2302608770950608E-2</v>
      </c>
      <c r="EU51">
        <f t="shared" si="110"/>
        <v>1.2099329061098107</v>
      </c>
      <c r="EV51">
        <f t="shared" si="111"/>
        <v>1.659246660689162E-2</v>
      </c>
    </row>
    <row r="52" spans="3:152">
      <c r="C52" s="6">
        <f t="shared" si="72"/>
        <v>1836.1396905552599</v>
      </c>
      <c r="D52" s="6">
        <f>Sheet4!D52</f>
        <v>2172.0148620060736</v>
      </c>
      <c r="E52" s="6">
        <f t="shared" si="22"/>
        <v>1902.4123579388981</v>
      </c>
      <c r="F52" s="6">
        <f t="shared" si="23"/>
        <v>269.60250406717546</v>
      </c>
      <c r="G52">
        <f t="shared" si="0"/>
        <v>2004.0772762806669</v>
      </c>
      <c r="I52">
        <f t="shared" si="1"/>
        <v>2004.0772762806669</v>
      </c>
      <c r="M52">
        <f t="shared" si="24"/>
        <v>324.38448687761388</v>
      </c>
      <c r="O52">
        <f t="shared" si="25"/>
        <v>1.2339390406420592</v>
      </c>
      <c r="P52">
        <f t="shared" si="26"/>
        <v>8.6431641789338782E-3</v>
      </c>
      <c r="Q52">
        <f t="shared" si="27"/>
        <v>6169.6952032102954</v>
      </c>
      <c r="R52">
        <f t="shared" si="73"/>
        <v>34642.838566025814</v>
      </c>
      <c r="S52">
        <f t="shared" si="28"/>
        <v>-3214.586662244847</v>
      </c>
      <c r="T52">
        <f t="shared" si="74"/>
        <v>0.85292748721398703</v>
      </c>
      <c r="U52">
        <f t="shared" si="2"/>
        <v>54.006116207951074</v>
      </c>
      <c r="V52">
        <f t="shared" si="112"/>
        <v>3.7655664203114529</v>
      </c>
      <c r="W52">
        <f t="shared" si="75"/>
        <v>46.818911409271898</v>
      </c>
      <c r="X52">
        <f t="shared" si="29"/>
        <v>57.771682628262525</v>
      </c>
      <c r="Y52">
        <f t="shared" si="3"/>
        <v>1.2339390406420592</v>
      </c>
      <c r="Z52">
        <f t="shared" si="30"/>
        <v>46.818911409271898</v>
      </c>
      <c r="AE52">
        <f t="shared" si="113"/>
        <v>0.4750026503062324</v>
      </c>
      <c r="AF52">
        <f t="shared" si="114"/>
        <v>0.6777457423252492</v>
      </c>
      <c r="AG52">
        <f t="shared" si="31"/>
        <v>0.72608791179323351</v>
      </c>
      <c r="AH52">
        <f t="shared" si="4"/>
        <v>0</v>
      </c>
      <c r="AI52">
        <f t="shared" si="5"/>
        <v>0.72608791179323351</v>
      </c>
      <c r="AJ52">
        <f t="shared" si="76"/>
        <v>0.72608791179323351</v>
      </c>
      <c r="AK52">
        <f t="shared" si="6"/>
        <v>0</v>
      </c>
      <c r="AL52">
        <f t="shared" si="7"/>
        <v>30</v>
      </c>
      <c r="AM52">
        <f t="shared" si="77"/>
        <v>30</v>
      </c>
      <c r="AO52">
        <f t="shared" si="78"/>
        <v>3.0046136076171917</v>
      </c>
      <c r="AQ52">
        <f t="shared" si="32"/>
        <v>0.90010231376867766</v>
      </c>
      <c r="AS52">
        <f t="shared" si="8"/>
        <v>4.5946384228346773</v>
      </c>
      <c r="AT52">
        <f t="shared" si="8"/>
        <v>-0.42634680076034071</v>
      </c>
      <c r="AU52">
        <f t="shared" si="79"/>
        <v>4.1682916220743369</v>
      </c>
      <c r="AV52">
        <f t="shared" si="33"/>
        <v>1.1022833427734526</v>
      </c>
      <c r="AW52">
        <f t="shared" si="80"/>
        <v>-0.10228334277345263</v>
      </c>
      <c r="AX52">
        <f t="shared" si="9"/>
        <v>-10.490095468044307</v>
      </c>
      <c r="AY52">
        <f t="shared" si="81"/>
        <v>0.13</v>
      </c>
      <c r="AZ52">
        <f t="shared" si="82"/>
        <v>9.9524528095322253</v>
      </c>
      <c r="BA52">
        <f t="shared" si="83"/>
        <v>-0.92351041030220482</v>
      </c>
      <c r="BB52">
        <f t="shared" si="10"/>
        <v>50.333193024984013</v>
      </c>
      <c r="BC52">
        <f t="shared" si="84"/>
        <v>3.405345717122794E-3</v>
      </c>
      <c r="BD52">
        <f t="shared" si="85"/>
        <v>2.0021470717646742E-3</v>
      </c>
      <c r="BE52">
        <f t="shared" si="86"/>
        <v>0.96630019874616513</v>
      </c>
      <c r="BF52">
        <f t="shared" si="87"/>
        <v>2.0719721204265351E-3</v>
      </c>
      <c r="BG52">
        <f t="shared" si="34"/>
        <v>3.6815726233615398E-2</v>
      </c>
      <c r="BH52" t="e">
        <f t="shared" si="35"/>
        <v>#NUM!</v>
      </c>
      <c r="BI52" t="e">
        <f t="shared" si="88"/>
        <v>#NUM!</v>
      </c>
      <c r="BJ52" t="e">
        <f t="shared" si="89"/>
        <v>#NUM!</v>
      </c>
      <c r="BK52" t="e">
        <f t="shared" si="90"/>
        <v>#NUM!</v>
      </c>
      <c r="BL52" t="e">
        <f t="shared" si="91"/>
        <v>#NUM!</v>
      </c>
      <c r="BM52">
        <f t="shared" si="36"/>
        <v>-2.4304934970454672E-5</v>
      </c>
      <c r="BN52">
        <f t="shared" si="92"/>
        <v>1.0903014437331056</v>
      </c>
      <c r="BO52">
        <f t="shared" si="93"/>
        <v>1.0012997549668616</v>
      </c>
      <c r="BP52">
        <f t="shared" si="94"/>
        <v>1.0888861585401961</v>
      </c>
      <c r="BQ52">
        <f t="shared" si="37"/>
        <v>1</v>
      </c>
      <c r="BR52">
        <f t="shared" si="38"/>
        <v>1</v>
      </c>
      <c r="BS52">
        <f t="shared" si="39"/>
        <v>1</v>
      </c>
      <c r="BT52">
        <f t="shared" si="11"/>
        <v>215.11596927633352</v>
      </c>
      <c r="BU52">
        <f t="shared" si="12"/>
        <v>-2.4513185585722241</v>
      </c>
      <c r="BV52">
        <f t="shared" si="13"/>
        <v>1603457.4400678053</v>
      </c>
      <c r="BW52">
        <f t="shared" si="14"/>
        <v>0.72608791179323351</v>
      </c>
      <c r="BX52">
        <f t="shared" si="15"/>
        <v>145751.20908308364</v>
      </c>
      <c r="BY52">
        <f t="shared" si="95"/>
        <v>1.6187778227438283E-4</v>
      </c>
      <c r="BZ52">
        <f t="shared" si="96"/>
        <v>3.4615150239501944E-5</v>
      </c>
      <c r="CA52">
        <f t="shared" si="97"/>
        <v>-3.6404472383305011</v>
      </c>
      <c r="CB52">
        <f t="shared" si="98"/>
        <v>14.163079136648413</v>
      </c>
      <c r="CC52">
        <f t="shared" si="99"/>
        <v>4.9852235324610869E-3</v>
      </c>
      <c r="CD52">
        <f t="shared" si="16"/>
        <v>46.818911409271898</v>
      </c>
      <c r="CE52" s="20">
        <f t="shared" si="17"/>
        <v>66524937098.034073</v>
      </c>
      <c r="CF52" s="33">
        <f t="shared" si="40"/>
        <v>0.3313633369181917</v>
      </c>
      <c r="CG52" s="33">
        <f t="shared" si="18"/>
        <v>66.272667383638336</v>
      </c>
      <c r="CH52">
        <f t="shared" si="100"/>
        <v>7000</v>
      </c>
      <c r="CI52" s="6">
        <f t="shared" si="115"/>
        <v>1902.4123579388981</v>
      </c>
      <c r="CJ52" s="20"/>
      <c r="CK52" s="20"/>
      <c r="CL52" s="20"/>
      <c r="CM52" s="20"/>
      <c r="CN52" s="20"/>
      <c r="CO52" s="20"/>
      <c r="CP52" s="20"/>
      <c r="CQ52" s="25">
        <f t="shared" si="20"/>
        <v>3.0046136076171917</v>
      </c>
      <c r="CR52" s="26">
        <v>0.8</v>
      </c>
      <c r="CS52" s="26">
        <f t="shared" si="101"/>
        <v>0.55773140091394113</v>
      </c>
      <c r="CT52" s="26">
        <f t="shared" si="41"/>
        <v>-0.19631662497168789</v>
      </c>
      <c r="CU52" s="26">
        <f t="shared" si="102"/>
        <v>6.1723247880385482E-2</v>
      </c>
      <c r="CV52" s="26">
        <f t="shared" si="103"/>
        <v>-1.9893303251869608E-3</v>
      </c>
      <c r="CW52" s="26">
        <f t="shared" si="42"/>
        <v>3.8865284887232357E-2</v>
      </c>
      <c r="CX52" s="26">
        <f t="shared" si="43"/>
        <v>0.79909345785824637</v>
      </c>
      <c r="CY52" s="26">
        <f t="shared" si="44"/>
        <v>0.89845294812506893</v>
      </c>
      <c r="CZ52" s="26">
        <f t="shared" si="45"/>
        <v>9.8452948125068884E-2</v>
      </c>
      <c r="DA52" s="26">
        <v>0.85</v>
      </c>
      <c r="DB52" s="26">
        <f t="shared" si="46"/>
        <v>0.52492367144841534</v>
      </c>
      <c r="DC52" s="26">
        <f t="shared" si="47"/>
        <v>-0.18476858820864747</v>
      </c>
      <c r="DD52" s="26">
        <f t="shared" si="48"/>
        <v>5.4675264558403783E-2</v>
      </c>
      <c r="DE52" s="26">
        <f t="shared" si="49"/>
        <v>-1.4691367053606423E-3</v>
      </c>
      <c r="DF52" s="26">
        <f t="shared" si="50"/>
        <v>3.3707225832218163E-2</v>
      </c>
      <c r="DG52" s="26">
        <f t="shared" si="104"/>
        <v>0.81982215641201583</v>
      </c>
      <c r="DH52" s="26">
        <f t="shared" si="105"/>
        <v>0.89900974362355279</v>
      </c>
      <c r="DI52" s="26">
        <f t="shared" si="106"/>
        <v>4.9009743623552815E-2</v>
      </c>
      <c r="DJ52" s="26">
        <f t="shared" si="107"/>
        <v>-0.98886409003032272</v>
      </c>
      <c r="DK52" s="26">
        <f t="shared" si="108"/>
        <v>0.89956165778256736</v>
      </c>
      <c r="DL52" s="26">
        <f t="shared" si="51"/>
        <v>0.85</v>
      </c>
      <c r="DM52" s="26">
        <f t="shared" si="52"/>
        <v>0.52492367144841534</v>
      </c>
      <c r="DN52" s="26">
        <f t="shared" si="53"/>
        <v>-0.18476858820864747</v>
      </c>
      <c r="DO52" s="26">
        <f t="shared" si="54"/>
        <v>5.4675264558403783E-2</v>
      </c>
      <c r="DP52" s="26">
        <f t="shared" si="55"/>
        <v>-1.4691367053606423E-3</v>
      </c>
      <c r="DQ52" s="26">
        <f t="shared" si="56"/>
        <v>3.3707225832218163E-2</v>
      </c>
      <c r="DR52" s="26">
        <f t="shared" si="57"/>
        <v>0.81982215641201583</v>
      </c>
      <c r="DS52" s="26">
        <f t="shared" si="58"/>
        <v>0.89900974362355279</v>
      </c>
      <c r="DT52" s="26">
        <f t="shared" si="59"/>
        <v>4.9009743623552815E-2</v>
      </c>
      <c r="DU52" s="26">
        <f t="shared" si="60"/>
        <v>0.89956165778256736</v>
      </c>
      <c r="DV52" s="26">
        <f t="shared" si="61"/>
        <v>0.49600282189772948</v>
      </c>
      <c r="DW52" s="26">
        <f t="shared" si="62"/>
        <v>-0.1745886995278223</v>
      </c>
      <c r="DX52" s="26">
        <f t="shared" si="63"/>
        <v>4.8816526275955931E-2</v>
      </c>
      <c r="DY52" s="26">
        <f t="shared" si="64"/>
        <v>-1.1066292811353158E-3</v>
      </c>
      <c r="DZ52" s="26">
        <f t="shared" si="65"/>
        <v>2.9560830049234269E-2</v>
      </c>
      <c r="EA52" s="26">
        <f t="shared" si="66"/>
        <v>0.8374618619270966</v>
      </c>
      <c r="EB52" s="26">
        <f t="shared" si="67"/>
        <v>0.90009052380241117</v>
      </c>
      <c r="EC52" s="26">
        <f t="shared" si="68"/>
        <v>5.2886601984380999E-4</v>
      </c>
      <c r="ED52" s="26">
        <f t="shared" si="69"/>
        <v>-0.9781932197748533</v>
      </c>
      <c r="EE52" s="26">
        <f t="shared" si="70"/>
        <v>0.90010231376867766</v>
      </c>
      <c r="EI52">
        <f t="shared" si="21"/>
        <v>2004.0772762806669</v>
      </c>
      <c r="ES52">
        <f t="shared" si="109"/>
        <v>5.7495882558531655</v>
      </c>
      <c r="ET52">
        <f t="shared" si="71"/>
        <v>8.5792213625274033E-2</v>
      </c>
      <c r="EU52">
        <f t="shared" si="110"/>
        <v>1.2229460424119909</v>
      </c>
      <c r="EV52">
        <f t="shared" si="111"/>
        <v>1.6770922807606982E-2</v>
      </c>
    </row>
    <row r="53" spans="3:152">
      <c r="C53" s="6">
        <f t="shared" si="72"/>
        <v>1902.4123579388981</v>
      </c>
      <c r="D53" s="6">
        <f>Sheet4!D53</f>
        <v>2268.0252083601104</v>
      </c>
      <c r="E53" s="6">
        <f t="shared" si="22"/>
        <v>1968.4906280654868</v>
      </c>
      <c r="F53" s="6">
        <f t="shared" si="23"/>
        <v>299.53458029462354</v>
      </c>
      <c r="G53">
        <f t="shared" si="0"/>
        <v>2085.2187831495044</v>
      </c>
      <c r="I53">
        <f t="shared" si="1"/>
        <v>2085.2187831495044</v>
      </c>
      <c r="M53">
        <f t="shared" si="24"/>
        <v>340.03262724428879</v>
      </c>
      <c r="O53">
        <f t="shared" si="25"/>
        <v>1.2413975931876509</v>
      </c>
      <c r="P53">
        <f t="shared" si="26"/>
        <v>8.2991826432703333E-3</v>
      </c>
      <c r="Q53">
        <f t="shared" si="27"/>
        <v>6206.9879659382541</v>
      </c>
      <c r="R53">
        <f t="shared" si="73"/>
        <v>34852.237428743298</v>
      </c>
      <c r="S53">
        <f t="shared" si="28"/>
        <v>-3735.9860867691464</v>
      </c>
      <c r="T53">
        <f t="shared" si="74"/>
        <v>0.85113912831493843</v>
      </c>
      <c r="U53">
        <f t="shared" si="2"/>
        <v>54.006116207951074</v>
      </c>
      <c r="V53">
        <f t="shared" si="112"/>
        <v>3.9389391564777698</v>
      </c>
      <c r="W53">
        <f t="shared" si="75"/>
        <v>46.677273810107842</v>
      </c>
      <c r="X53">
        <f t="shared" si="29"/>
        <v>57.945055364428846</v>
      </c>
      <c r="Y53">
        <f t="shared" si="3"/>
        <v>1.2413975931876509</v>
      </c>
      <c r="Z53">
        <f t="shared" si="30"/>
        <v>46.677273810107842</v>
      </c>
      <c r="AE53">
        <f t="shared" si="113"/>
        <v>0.46622704488587896</v>
      </c>
      <c r="AF53">
        <f t="shared" si="114"/>
        <v>0.67035190930590116</v>
      </c>
      <c r="AG53">
        <f t="shared" si="31"/>
        <v>0.70938189328630485</v>
      </c>
      <c r="AH53">
        <f t="shared" si="4"/>
        <v>0</v>
      </c>
      <c r="AI53">
        <f t="shared" si="5"/>
        <v>0.70938189328630485</v>
      </c>
      <c r="AJ53">
        <f t="shared" si="76"/>
        <v>0.70938189328630485</v>
      </c>
      <c r="AK53">
        <f t="shared" si="6"/>
        <v>0</v>
      </c>
      <c r="AL53">
        <f t="shared" si="7"/>
        <v>30</v>
      </c>
      <c r="AM53">
        <f t="shared" si="77"/>
        <v>30</v>
      </c>
      <c r="AO53">
        <f t="shared" si="78"/>
        <v>3.1262650422031548</v>
      </c>
      <c r="AQ53">
        <f t="shared" si="32"/>
        <v>0.8992730997991919</v>
      </c>
      <c r="AS53">
        <f t="shared" si="8"/>
        <v>4.6224107446236653</v>
      </c>
      <c r="AT53">
        <f t="shared" si="8"/>
        <v>-0.49549938550010958</v>
      </c>
      <c r="AU53">
        <f t="shared" si="79"/>
        <v>4.1269113591235556</v>
      </c>
      <c r="AV53">
        <f t="shared" si="33"/>
        <v>1.1200654296595651</v>
      </c>
      <c r="AW53">
        <f t="shared" si="80"/>
        <v>-0.12006542965956513</v>
      </c>
      <c r="AX53">
        <f t="shared" si="9"/>
        <v>-10.261691807378343</v>
      </c>
      <c r="AY53">
        <f t="shared" si="81"/>
        <v>0.13</v>
      </c>
      <c r="AZ53">
        <f t="shared" si="82"/>
        <v>10.005029276915362</v>
      </c>
      <c r="BA53">
        <f t="shared" si="83"/>
        <v>-1.0724892556093655</v>
      </c>
      <c r="BB53">
        <f t="shared" si="10"/>
        <v>50.257000816201057</v>
      </c>
      <c r="BC53">
        <f t="shared" si="84"/>
        <v>3.3295156346547614E-3</v>
      </c>
      <c r="BD53">
        <f t="shared" si="85"/>
        <v>2.0000316672969315E-3</v>
      </c>
      <c r="BE53">
        <f t="shared" si="86"/>
        <v>0.96704160157703201</v>
      </c>
      <c r="BF53">
        <f t="shared" si="87"/>
        <v>2.0681960983222644E-3</v>
      </c>
      <c r="BG53">
        <f t="shared" si="34"/>
        <v>3.6942766566617678E-2</v>
      </c>
      <c r="BH53" t="e">
        <f t="shared" si="35"/>
        <v>#NUM!</v>
      </c>
      <c r="BI53" t="e">
        <f t="shared" si="88"/>
        <v>#NUM!</v>
      </c>
      <c r="BJ53" t="e">
        <f t="shared" si="89"/>
        <v>#NUM!</v>
      </c>
      <c r="BK53" t="e">
        <f t="shared" si="90"/>
        <v>#NUM!</v>
      </c>
      <c r="BL53" t="e">
        <f t="shared" si="91"/>
        <v>#NUM!</v>
      </c>
      <c r="BM53">
        <f t="shared" si="36"/>
        <v>-2.8076120487065231E-5</v>
      </c>
      <c r="BN53">
        <f t="shared" si="92"/>
        <v>1.0905656892024018</v>
      </c>
      <c r="BO53">
        <f t="shared" si="93"/>
        <v>1.0015015874146904</v>
      </c>
      <c r="BP53">
        <f t="shared" si="94"/>
        <v>1.0889305647708702</v>
      </c>
      <c r="BQ53">
        <f t="shared" si="37"/>
        <v>1</v>
      </c>
      <c r="BR53">
        <f t="shared" si="38"/>
        <v>1</v>
      </c>
      <c r="BS53">
        <f t="shared" si="39"/>
        <v>1</v>
      </c>
      <c r="BT53">
        <f t="shared" si="11"/>
        <v>215.76153198958329</v>
      </c>
      <c r="BU53">
        <f t="shared" si="12"/>
        <v>-2.9672922723193014</v>
      </c>
      <c r="BV53">
        <f t="shared" si="13"/>
        <v>1604434.5203898153</v>
      </c>
      <c r="BW53">
        <f t="shared" si="14"/>
        <v>0.70938189328630485</v>
      </c>
      <c r="BX53">
        <f t="shared" si="15"/>
        <v>149274.57177567092</v>
      </c>
      <c r="BY53">
        <f t="shared" si="95"/>
        <v>1.6187778227438283E-4</v>
      </c>
      <c r="BZ53">
        <f t="shared" si="96"/>
        <v>3.3798120738084594E-5</v>
      </c>
      <c r="CA53">
        <f t="shared" si="97"/>
        <v>-3.6459116227870654</v>
      </c>
      <c r="CB53">
        <f t="shared" si="98"/>
        <v>14.17999441407429</v>
      </c>
      <c r="CC53">
        <f t="shared" si="99"/>
        <v>4.9733369068068372E-3</v>
      </c>
      <c r="CD53">
        <f t="shared" si="16"/>
        <v>46.677273810107842</v>
      </c>
      <c r="CE53" s="20">
        <f t="shared" si="17"/>
        <v>66648850885.198944</v>
      </c>
      <c r="CF53" s="33">
        <f t="shared" si="40"/>
        <v>0.33039135063294334</v>
      </c>
      <c r="CG53" s="33">
        <f t="shared" si="18"/>
        <v>66.078270126588663</v>
      </c>
      <c r="CH53">
        <f t="shared" si="100"/>
        <v>7200</v>
      </c>
      <c r="CI53" s="6">
        <f t="shared" si="115"/>
        <v>1968.4906280654868</v>
      </c>
      <c r="CJ53" s="20"/>
      <c r="CK53" s="20"/>
      <c r="CL53" s="20"/>
      <c r="CM53" s="20"/>
      <c r="CN53" s="20"/>
      <c r="CO53" s="20"/>
      <c r="CP53" s="20"/>
      <c r="CQ53" s="25">
        <f t="shared" si="20"/>
        <v>3.1262650422031548</v>
      </c>
      <c r="CR53" s="26">
        <v>0.8</v>
      </c>
      <c r="CS53" s="26">
        <f t="shared" si="101"/>
        <v>0.58031294845896053</v>
      </c>
      <c r="CT53" s="26">
        <f t="shared" si="41"/>
        <v>-0.20426513422437018</v>
      </c>
      <c r="CU53" s="26">
        <f t="shared" si="102"/>
        <v>6.6822558481859695E-2</v>
      </c>
      <c r="CV53" s="26">
        <f t="shared" si="103"/>
        <v>-2.4260107778807985E-3</v>
      </c>
      <c r="CW53" s="26">
        <f t="shared" si="42"/>
        <v>4.2712970545884778E-2</v>
      </c>
      <c r="CX53" s="26">
        <f t="shared" si="43"/>
        <v>0.78442351389896636</v>
      </c>
      <c r="CY53" s="26">
        <f t="shared" si="44"/>
        <v>0.89848849348003634</v>
      </c>
      <c r="CZ53" s="26">
        <f t="shared" si="45"/>
        <v>9.8488493480036299E-2</v>
      </c>
      <c r="DA53" s="26">
        <v>0.85</v>
      </c>
      <c r="DB53" s="26">
        <f t="shared" si="46"/>
        <v>0.54617689266725711</v>
      </c>
      <c r="DC53" s="26">
        <f t="shared" si="47"/>
        <v>-0.19224953809352491</v>
      </c>
      <c r="DD53" s="26">
        <f t="shared" si="48"/>
        <v>5.9192300938948408E-2</v>
      </c>
      <c r="DE53" s="26">
        <f t="shared" si="49"/>
        <v>-1.7916287889746215E-3</v>
      </c>
      <c r="DF53" s="26">
        <f t="shared" si="50"/>
        <v>3.6991648894367103E-2</v>
      </c>
      <c r="DG53" s="26">
        <f t="shared" si="104"/>
        <v>0.80647616795335908</v>
      </c>
      <c r="DH53" s="26">
        <f t="shared" si="105"/>
        <v>0.89856727488100341</v>
      </c>
      <c r="DI53" s="26">
        <f t="shared" si="106"/>
        <v>4.856727488100343E-2</v>
      </c>
      <c r="DJ53" s="26">
        <f t="shared" si="107"/>
        <v>-0.9984243719806587</v>
      </c>
      <c r="DK53" s="26">
        <f t="shared" si="108"/>
        <v>0.8986439196037016</v>
      </c>
      <c r="DL53" s="26">
        <f t="shared" si="51"/>
        <v>0.85</v>
      </c>
      <c r="DM53" s="26">
        <f t="shared" si="52"/>
        <v>0.54617689266725711</v>
      </c>
      <c r="DN53" s="26">
        <f t="shared" si="53"/>
        <v>-0.19224953809352491</v>
      </c>
      <c r="DO53" s="26">
        <f t="shared" si="54"/>
        <v>5.9192300938948408E-2</v>
      </c>
      <c r="DP53" s="26">
        <f t="shared" si="55"/>
        <v>-1.7916287889746215E-3</v>
      </c>
      <c r="DQ53" s="26">
        <f t="shared" si="56"/>
        <v>3.699164889436711E-2</v>
      </c>
      <c r="DR53" s="26">
        <f t="shared" si="57"/>
        <v>0.80647616795335908</v>
      </c>
      <c r="DS53" s="26">
        <f t="shared" si="58"/>
        <v>0.89856727488100341</v>
      </c>
      <c r="DT53" s="26">
        <f t="shared" si="59"/>
        <v>4.856727488100343E-2</v>
      </c>
      <c r="DU53" s="26">
        <f t="shared" si="60"/>
        <v>0.8986439196037016</v>
      </c>
      <c r="DV53" s="26">
        <f t="shared" si="61"/>
        <v>0.5166121404036218</v>
      </c>
      <c r="DW53" s="26">
        <f t="shared" si="62"/>
        <v>-0.1818430012318564</v>
      </c>
      <c r="DX53" s="26">
        <f t="shared" si="63"/>
        <v>5.2957538847396353E-2</v>
      </c>
      <c r="DY53" s="26">
        <f t="shared" si="64"/>
        <v>-1.3564520936602546E-3</v>
      </c>
      <c r="DZ53" s="26">
        <f t="shared" si="65"/>
        <v>3.2478249247810162E-2</v>
      </c>
      <c r="EA53" s="26">
        <f t="shared" si="66"/>
        <v>0.82495509642496179</v>
      </c>
      <c r="EB53" s="26">
        <f t="shared" si="67"/>
        <v>0.89926408694914151</v>
      </c>
      <c r="EC53" s="26">
        <f t="shared" si="68"/>
        <v>6.2016734543990371E-4</v>
      </c>
      <c r="ED53" s="26">
        <f t="shared" si="69"/>
        <v>-0.98567524833905296</v>
      </c>
      <c r="EE53" s="26">
        <f t="shared" si="70"/>
        <v>0.8992730997991919</v>
      </c>
      <c r="EI53">
        <f t="shared" si="21"/>
        <v>2085.2187831495044</v>
      </c>
      <c r="ES53">
        <f t="shared" si="109"/>
        <v>5.9884882991820483</v>
      </c>
      <c r="ET53">
        <f t="shared" si="71"/>
        <v>8.9356949505533592E-2</v>
      </c>
      <c r="EU53">
        <f t="shared" si="110"/>
        <v>1.2365601669917536</v>
      </c>
      <c r="EV53">
        <f t="shared" si="111"/>
        <v>1.6957620686746468E-2</v>
      </c>
    </row>
    <row r="54" spans="3:152">
      <c r="C54" s="6">
        <f t="shared" si="72"/>
        <v>1968.4906280654868</v>
      </c>
      <c r="D54" s="6">
        <f>Sheet4!D54</f>
        <v>2368.8686185685178</v>
      </c>
      <c r="E54" s="6">
        <f t="shared" si="22"/>
        <v>2034.3691488046697</v>
      </c>
      <c r="F54" s="6">
        <f t="shared" si="23"/>
        <v>334.49946976384808</v>
      </c>
      <c r="G54">
        <f t="shared" si="0"/>
        <v>2168.6796233170026</v>
      </c>
      <c r="I54">
        <f t="shared" si="1"/>
        <v>2168.6796233170026</v>
      </c>
      <c r="M54">
        <f t="shared" si="24"/>
        <v>356.2472714723491</v>
      </c>
      <c r="O54">
        <f t="shared" si="25"/>
        <v>1.2491261649635417</v>
      </c>
      <c r="P54">
        <f t="shared" si="26"/>
        <v>7.9748161328398667E-3</v>
      </c>
      <c r="Q54">
        <f t="shared" si="27"/>
        <v>6245.6308248177083</v>
      </c>
      <c r="R54">
        <f t="shared" si="73"/>
        <v>35069.217081351431</v>
      </c>
      <c r="S54">
        <f t="shared" si="28"/>
        <v>-4236.5122730395324</v>
      </c>
      <c r="T54">
        <f t="shared" si="74"/>
        <v>0.84928602611744586</v>
      </c>
      <c r="U54">
        <f t="shared" si="2"/>
        <v>54.006116207951074</v>
      </c>
      <c r="V54">
        <f t="shared" si="112"/>
        <v>4.1177848395485457</v>
      </c>
      <c r="W54">
        <f t="shared" si="75"/>
        <v>46.531649626598039</v>
      </c>
      <c r="X54">
        <f t="shared" si="29"/>
        <v>58.123901047499622</v>
      </c>
      <c r="Y54">
        <f t="shared" si="3"/>
        <v>1.2491261649635417</v>
      </c>
      <c r="Z54">
        <f t="shared" si="30"/>
        <v>46.531649626598039</v>
      </c>
      <c r="AE54">
        <f t="shared" si="113"/>
        <v>0.45761898242045462</v>
      </c>
      <c r="AF54">
        <f t="shared" si="114"/>
        <v>0.66301645742634807</v>
      </c>
      <c r="AG54">
        <f t="shared" si="31"/>
        <v>0.69309378675341038</v>
      </c>
      <c r="AH54">
        <f t="shared" si="4"/>
        <v>0</v>
      </c>
      <c r="AI54">
        <f t="shared" si="5"/>
        <v>0.69309378675341038</v>
      </c>
      <c r="AJ54">
        <f t="shared" si="76"/>
        <v>0.69309378675341038</v>
      </c>
      <c r="AK54">
        <f t="shared" si="6"/>
        <v>0</v>
      </c>
      <c r="AL54">
        <f t="shared" si="7"/>
        <v>30</v>
      </c>
      <c r="AM54">
        <f t="shared" si="77"/>
        <v>30</v>
      </c>
      <c r="AO54">
        <f t="shared" si="78"/>
        <v>3.2513937381064504</v>
      </c>
      <c r="AQ54">
        <f t="shared" si="32"/>
        <v>0.89871239071864051</v>
      </c>
      <c r="AS54">
        <f t="shared" si="8"/>
        <v>4.6511884975478832</v>
      </c>
      <c r="AT54">
        <f t="shared" si="8"/>
        <v>-0.56188357750821405</v>
      </c>
      <c r="AU54">
        <f t="shared" si="79"/>
        <v>4.0893049200396696</v>
      </c>
      <c r="AV54">
        <f t="shared" si="33"/>
        <v>1.1374031989531275</v>
      </c>
      <c r="AW54">
        <f t="shared" si="80"/>
        <v>-0.13740319895312747</v>
      </c>
      <c r="AX54">
        <f t="shared" si="9"/>
        <v>-10.056094760716956</v>
      </c>
      <c r="AY54">
        <f t="shared" si="81"/>
        <v>0.13</v>
      </c>
      <c r="AZ54">
        <f t="shared" si="82"/>
        <v>10.059456379757604</v>
      </c>
      <c r="BA54">
        <f t="shared" si="83"/>
        <v>-1.2152256012470586</v>
      </c>
      <c r="BB54">
        <f t="shared" si="10"/>
        <v>50.178543451202394</v>
      </c>
      <c r="BC54">
        <f t="shared" si="84"/>
        <v>3.2556088740236543E-3</v>
      </c>
      <c r="BD54">
        <f t="shared" si="85"/>
        <v>1.997963118891671E-3</v>
      </c>
      <c r="BE54">
        <f t="shared" si="86"/>
        <v>0.96776460525947783</v>
      </c>
      <c r="BF54">
        <f t="shared" si="87"/>
        <v>2.0645135273943765E-3</v>
      </c>
      <c r="BG54">
        <f t="shared" si="34"/>
        <v>3.7077597197087246E-2</v>
      </c>
      <c r="BH54" t="e">
        <f t="shared" si="35"/>
        <v>#NUM!</v>
      </c>
      <c r="BI54" t="e">
        <f t="shared" si="88"/>
        <v>#NUM!</v>
      </c>
      <c r="BJ54" t="e">
        <f t="shared" si="89"/>
        <v>#NUM!</v>
      </c>
      <c r="BK54" t="e">
        <f t="shared" si="90"/>
        <v>#NUM!</v>
      </c>
      <c r="BL54" t="e">
        <f t="shared" si="91"/>
        <v>#NUM!</v>
      </c>
      <c r="BM54">
        <f t="shared" si="36"/>
        <v>-3.1648164450987136E-5</v>
      </c>
      <c r="BN54">
        <f t="shared" si="92"/>
        <v>1.090816042161511</v>
      </c>
      <c r="BO54">
        <f t="shared" si="93"/>
        <v>1.0016928017151587</v>
      </c>
      <c r="BP54">
        <f t="shared" si="94"/>
        <v>1.0889726274300364</v>
      </c>
      <c r="BQ54">
        <f t="shared" si="37"/>
        <v>1</v>
      </c>
      <c r="BR54">
        <f t="shared" si="38"/>
        <v>1</v>
      </c>
      <c r="BS54">
        <f t="shared" si="39"/>
        <v>1</v>
      </c>
      <c r="BT54">
        <f t="shared" si="11"/>
        <v>216.42747351516107</v>
      </c>
      <c r="BU54">
        <f t="shared" si="12"/>
        <v>-3.5020765357853674</v>
      </c>
      <c r="BV54">
        <f t="shared" si="13"/>
        <v>1605423.4251609761</v>
      </c>
      <c r="BW54">
        <f t="shared" si="14"/>
        <v>0.69309378675341038</v>
      </c>
      <c r="BX54">
        <f t="shared" si="15"/>
        <v>152876.77957257791</v>
      </c>
      <c r="BY54">
        <f t="shared" si="95"/>
        <v>1.6187778227438283E-4</v>
      </c>
      <c r="BZ54">
        <f t="shared" si="96"/>
        <v>3.3001741756371851E-5</v>
      </c>
      <c r="CA54">
        <f t="shared" si="97"/>
        <v>-3.6513181072720835</v>
      </c>
      <c r="CB54">
        <f t="shared" si="98"/>
        <v>14.196678785964634</v>
      </c>
      <c r="CC54">
        <f t="shared" si="99"/>
        <v>4.961654139987704E-3</v>
      </c>
      <c r="CD54">
        <f t="shared" si="16"/>
        <v>46.531649626598039</v>
      </c>
      <c r="CE54" s="20">
        <f t="shared" si="17"/>
        <v>66782627705.13839</v>
      </c>
      <c r="CF54" s="33">
        <f t="shared" si="40"/>
        <v>0.32939260369591433</v>
      </c>
      <c r="CG54" s="33">
        <f t="shared" si="18"/>
        <v>65.878520739182861</v>
      </c>
      <c r="CH54">
        <f t="shared" si="100"/>
        <v>7400</v>
      </c>
      <c r="CI54" s="6">
        <f t="shared" si="115"/>
        <v>2034.3691488046697</v>
      </c>
      <c r="CJ54" s="20"/>
      <c r="CK54" s="20"/>
      <c r="CL54" s="20"/>
      <c r="CM54" s="20"/>
      <c r="CN54" s="20"/>
      <c r="CO54" s="20"/>
      <c r="CP54" s="20"/>
      <c r="CQ54" s="25">
        <f t="shared" si="20"/>
        <v>3.2513937381064504</v>
      </c>
      <c r="CR54" s="26">
        <v>0.8</v>
      </c>
      <c r="CS54" s="26">
        <f t="shared" si="101"/>
        <v>0.60353996263600973</v>
      </c>
      <c r="CT54" s="26">
        <f t="shared" si="41"/>
        <v>-0.21244084214387357</v>
      </c>
      <c r="CU54" s="26">
        <f t="shared" si="102"/>
        <v>7.2278751293986282E-2</v>
      </c>
      <c r="CV54" s="26">
        <f t="shared" si="103"/>
        <v>-2.9519675490861509E-3</v>
      </c>
      <c r="CW54" s="26">
        <f t="shared" si="42"/>
        <v>4.6937573041449056E-2</v>
      </c>
      <c r="CX54" s="26">
        <f t="shared" si="43"/>
        <v>0.7690249919148191</v>
      </c>
      <c r="CY54" s="26">
        <f t="shared" si="44"/>
        <v>0.89888604342790046</v>
      </c>
      <c r="CZ54" s="26">
        <f t="shared" si="45"/>
        <v>9.8886043427900416E-2</v>
      </c>
      <c r="DA54" s="26">
        <v>0.85</v>
      </c>
      <c r="DB54" s="26">
        <f t="shared" si="46"/>
        <v>0.56803761189271518</v>
      </c>
      <c r="DC54" s="26">
        <f t="shared" si="47"/>
        <v>-0.19994432201776341</v>
      </c>
      <c r="DD54" s="26">
        <f t="shared" si="48"/>
        <v>6.4025468274257771E-2</v>
      </c>
      <c r="DE54" s="26">
        <f t="shared" si="49"/>
        <v>-2.180052163528132E-3</v>
      </c>
      <c r="DF54" s="26">
        <f t="shared" si="50"/>
        <v>4.0590391297746407E-2</v>
      </c>
      <c r="DG54" s="26">
        <f t="shared" si="104"/>
        <v>0.79243665163874166</v>
      </c>
      <c r="DH54" s="26">
        <f t="shared" si="105"/>
        <v>0.89842651218871494</v>
      </c>
      <c r="DI54" s="26">
        <f t="shared" si="106"/>
        <v>4.8426512188714965E-2</v>
      </c>
      <c r="DJ54" s="26">
        <f t="shared" si="107"/>
        <v>-1.0091906247837104</v>
      </c>
      <c r="DK54" s="26">
        <f t="shared" si="108"/>
        <v>0.89798549550447293</v>
      </c>
      <c r="DL54" s="26">
        <f t="shared" si="51"/>
        <v>0.85</v>
      </c>
      <c r="DM54" s="26">
        <f t="shared" si="52"/>
        <v>0.56803761189271518</v>
      </c>
      <c r="DN54" s="26">
        <f t="shared" si="53"/>
        <v>-0.19994432201776341</v>
      </c>
      <c r="DO54" s="26">
        <f t="shared" si="54"/>
        <v>6.4025468274257771E-2</v>
      </c>
      <c r="DP54" s="26">
        <f t="shared" si="55"/>
        <v>-2.180052163528132E-3</v>
      </c>
      <c r="DQ54" s="26">
        <f t="shared" si="56"/>
        <v>4.0590391297746407E-2</v>
      </c>
      <c r="DR54" s="26">
        <f t="shared" si="57"/>
        <v>0.79243665163874166</v>
      </c>
      <c r="DS54" s="26">
        <f t="shared" si="58"/>
        <v>0.89842651218871494</v>
      </c>
      <c r="DT54" s="26">
        <f t="shared" si="59"/>
        <v>4.8426512188714965E-2</v>
      </c>
      <c r="DU54" s="26">
        <f t="shared" si="60"/>
        <v>0.89798549550447293</v>
      </c>
      <c r="DV54" s="26">
        <f t="shared" si="61"/>
        <v>0.53768348433908852</v>
      </c>
      <c r="DW54" s="26">
        <f t="shared" si="62"/>
        <v>-0.18925993188745482</v>
      </c>
      <c r="DX54" s="26">
        <f t="shared" si="63"/>
        <v>5.7365656911037538E-2</v>
      </c>
      <c r="DY54" s="26">
        <f t="shared" si="64"/>
        <v>-1.6565895006963169E-3</v>
      </c>
      <c r="DZ54" s="26">
        <f t="shared" si="65"/>
        <v>3.5654277119545129E-2</v>
      </c>
      <c r="EA54" s="26">
        <f t="shared" si="66"/>
        <v>0.81184678532501242</v>
      </c>
      <c r="EB54" s="26">
        <f t="shared" si="67"/>
        <v>0.8987081247868689</v>
      </c>
      <c r="EC54" s="26">
        <f t="shared" si="68"/>
        <v>7.2262928239597013E-4</v>
      </c>
      <c r="ED54" s="26">
        <f t="shared" si="69"/>
        <v>-0.99413129748493045</v>
      </c>
      <c r="EE54" s="26">
        <f t="shared" si="70"/>
        <v>0.89871239071864051</v>
      </c>
      <c r="EI54">
        <f t="shared" si="21"/>
        <v>2168.6796233170026</v>
      </c>
      <c r="ES54">
        <f t="shared" si="109"/>
        <v>6.2327440700723651</v>
      </c>
      <c r="ET54">
        <f t="shared" si="71"/>
        <v>9.3001600625393407E-2</v>
      </c>
      <c r="EU54">
        <f t="shared" si="110"/>
        <v>1.2508174062497488</v>
      </c>
      <c r="EV54">
        <f t="shared" si="111"/>
        <v>1.7153137946505397E-2</v>
      </c>
    </row>
    <row r="55" spans="3:152">
      <c r="C55" s="6">
        <f t="shared" si="72"/>
        <v>2034.3691488046697</v>
      </c>
      <c r="D55" s="6">
        <f>Sheet4!D55</f>
        <v>2475.0473003678926</v>
      </c>
      <c r="E55" s="6">
        <f t="shared" si="22"/>
        <v>2100.0420363741537</v>
      </c>
      <c r="F55" s="6">
        <f t="shared" si="23"/>
        <v>375.00526399373894</v>
      </c>
      <c r="G55">
        <f t="shared" si="0"/>
        <v>2254.7082245862812</v>
      </c>
      <c r="I55">
        <f t="shared" si="1"/>
        <v>2254.7082245862812</v>
      </c>
      <c r="M55">
        <f t="shared" si="24"/>
        <v>373.08333693990215</v>
      </c>
      <c r="O55">
        <f t="shared" si="25"/>
        <v>1.2571509318692751</v>
      </c>
      <c r="P55">
        <f t="shared" si="26"/>
        <v>7.6682242955830246E-3</v>
      </c>
      <c r="Q55">
        <f t="shared" si="27"/>
        <v>6285.7546593463758</v>
      </c>
      <c r="R55">
        <f t="shared" si="73"/>
        <v>35294.512412229902</v>
      </c>
      <c r="S55">
        <f t="shared" si="28"/>
        <v>-4719.1531735199469</v>
      </c>
      <c r="T55">
        <f t="shared" si="74"/>
        <v>0.84736190434972547</v>
      </c>
      <c r="U55">
        <f t="shared" si="2"/>
        <v>54.006116207951074</v>
      </c>
      <c r="V55">
        <f t="shared" si="112"/>
        <v>4.3026192195081281</v>
      </c>
      <c r="W55">
        <f t="shared" si="75"/>
        <v>46.381650722526324</v>
      </c>
      <c r="X55">
        <f t="shared" si="29"/>
        <v>58.308735427459204</v>
      </c>
      <c r="Y55">
        <f t="shared" si="3"/>
        <v>1.2571509318692751</v>
      </c>
      <c r="Z55">
        <f t="shared" si="30"/>
        <v>46.381650722526324</v>
      </c>
      <c r="AE55">
        <f t="shared" si="113"/>
        <v>0.44915815049098951</v>
      </c>
      <c r="AF55">
        <f t="shared" si="114"/>
        <v>0.65572529983785954</v>
      </c>
      <c r="AG55">
        <f t="shared" si="31"/>
        <v>0.67718080903812428</v>
      </c>
      <c r="AH55">
        <f t="shared" si="4"/>
        <v>0</v>
      </c>
      <c r="AI55">
        <f t="shared" si="5"/>
        <v>0.67718080903812428</v>
      </c>
      <c r="AJ55">
        <f t="shared" si="76"/>
        <v>0.67718080903812428</v>
      </c>
      <c r="AK55">
        <f t="shared" si="6"/>
        <v>0</v>
      </c>
      <c r="AL55">
        <f t="shared" si="7"/>
        <v>30</v>
      </c>
      <c r="AM55">
        <f t="shared" si="77"/>
        <v>30</v>
      </c>
      <c r="AO55">
        <f t="shared" si="78"/>
        <v>3.3803721508040199</v>
      </c>
      <c r="AQ55">
        <f t="shared" si="32"/>
        <v>0.8984415083778523</v>
      </c>
      <c r="AS55">
        <f t="shared" si="8"/>
        <v>4.681069148977949</v>
      </c>
      <c r="AT55">
        <f t="shared" si="8"/>
        <v>-0.62589566536159214</v>
      </c>
      <c r="AU55">
        <f t="shared" si="79"/>
        <v>4.0551734836163567</v>
      </c>
      <c r="AV55">
        <f t="shared" si="33"/>
        <v>1.1543449788006175</v>
      </c>
      <c r="AW55">
        <f t="shared" si="80"/>
        <v>-0.15434497880061748</v>
      </c>
      <c r="AX55">
        <f t="shared" si="9"/>
        <v>-9.871125040972661</v>
      </c>
      <c r="AY55">
        <f t="shared" si="81"/>
        <v>0.13</v>
      </c>
      <c r="AZ55">
        <f t="shared" si="82"/>
        <v>10.115912540812873</v>
      </c>
      <c r="BA55">
        <f t="shared" si="83"/>
        <v>-1.3525768598941013</v>
      </c>
      <c r="BB55">
        <f t="shared" si="10"/>
        <v>50.097600671928852</v>
      </c>
      <c r="BC55">
        <f t="shared" si="84"/>
        <v>3.1834308596281995E-3</v>
      </c>
      <c r="BD55">
        <f t="shared" si="85"/>
        <v>1.9959364668134367E-3</v>
      </c>
      <c r="BE55">
        <f t="shared" si="86"/>
        <v>0.96847108291429862</v>
      </c>
      <c r="BF55">
        <f t="shared" si="87"/>
        <v>2.0609148812242438E-3</v>
      </c>
      <c r="BG55">
        <f t="shared" si="34"/>
        <v>3.7220693311034302E-2</v>
      </c>
      <c r="BH55" t="e">
        <f t="shared" si="35"/>
        <v>#NUM!</v>
      </c>
      <c r="BI55" t="e">
        <f t="shared" si="88"/>
        <v>#NUM!</v>
      </c>
      <c r="BJ55" t="e">
        <f t="shared" si="89"/>
        <v>#NUM!</v>
      </c>
      <c r="BK55" t="e">
        <f t="shared" si="90"/>
        <v>#NUM!</v>
      </c>
      <c r="BL55" t="e">
        <f t="shared" si="91"/>
        <v>#NUM!</v>
      </c>
      <c r="BM55">
        <f t="shared" si="36"/>
        <v>-3.504725354538133E-5</v>
      </c>
      <c r="BN55">
        <f t="shared" si="92"/>
        <v>1.0910543286181387</v>
      </c>
      <c r="BO55">
        <f t="shared" si="93"/>
        <v>1.0018747935936991</v>
      </c>
      <c r="BP55">
        <f t="shared" si="94"/>
        <v>1.0890126546697065</v>
      </c>
      <c r="BQ55">
        <f t="shared" si="37"/>
        <v>1</v>
      </c>
      <c r="BR55">
        <f t="shared" si="38"/>
        <v>1</v>
      </c>
      <c r="BS55">
        <f t="shared" si="39"/>
        <v>1</v>
      </c>
      <c r="BT55">
        <f t="shared" si="11"/>
        <v>217.11571427588876</v>
      </c>
      <c r="BU55">
        <f t="shared" si="12"/>
        <v>-4.0575181543801477</v>
      </c>
      <c r="BV55">
        <f t="shared" si="13"/>
        <v>1606424.7094447953</v>
      </c>
      <c r="BW55">
        <f t="shared" si="14"/>
        <v>0.67718080903812428</v>
      </c>
      <c r="BX55">
        <f t="shared" si="15"/>
        <v>156566.79783048533</v>
      </c>
      <c r="BY55">
        <f t="shared" si="95"/>
        <v>1.6187778227438283E-4</v>
      </c>
      <c r="BZ55">
        <f t="shared" si="96"/>
        <v>3.222394575293308E-5</v>
      </c>
      <c r="CA55">
        <f t="shared" si="97"/>
        <v>-3.6566772970173882</v>
      </c>
      <c r="CB55">
        <f t="shared" si="98"/>
        <v>14.213165833852063</v>
      </c>
      <c r="CC55">
        <f t="shared" si="99"/>
        <v>4.9501499353296462E-3</v>
      </c>
      <c r="CD55">
        <f t="shared" si="16"/>
        <v>46.381650722526324</v>
      </c>
      <c r="CE55" s="20">
        <f t="shared" si="17"/>
        <v>66926663917.724823</v>
      </c>
      <c r="CF55" s="33">
        <f t="shared" si="40"/>
        <v>0.32836443784741903</v>
      </c>
      <c r="CG55" s="33">
        <f t="shared" si="18"/>
        <v>65.672887569483805</v>
      </c>
      <c r="CH55">
        <f t="shared" si="100"/>
        <v>7600</v>
      </c>
      <c r="CI55" s="6">
        <f t="shared" si="115"/>
        <v>2100.0420363741537</v>
      </c>
      <c r="CJ55" s="20"/>
      <c r="CK55" s="20"/>
      <c r="CL55" s="20"/>
      <c r="CM55" s="20"/>
      <c r="CN55" s="20"/>
      <c r="CO55" s="20"/>
      <c r="CP55" s="20"/>
      <c r="CQ55" s="25">
        <f t="shared" si="20"/>
        <v>3.3803721508040199</v>
      </c>
      <c r="CR55" s="26">
        <v>0.8</v>
      </c>
      <c r="CS55" s="26">
        <f t="shared" si="101"/>
        <v>0.62748158049299618</v>
      </c>
      <c r="CT55" s="26">
        <f t="shared" si="41"/>
        <v>-0.22086808437255834</v>
      </c>
      <c r="CU55" s="26">
        <f t="shared" si="102"/>
        <v>7.8126890818905212E-2</v>
      </c>
      <c r="CV55" s="26">
        <f t="shared" si="103"/>
        <v>-3.5858022024200021E-3</v>
      </c>
      <c r="CW55" s="26">
        <f t="shared" si="42"/>
        <v>5.1589197820910884E-2</v>
      </c>
      <c r="CX55" s="26">
        <f t="shared" si="43"/>
        <v>0.75285578544973519</v>
      </c>
      <c r="CY55" s="26">
        <f t="shared" si="44"/>
        <v>0.8996838346949505</v>
      </c>
      <c r="CZ55" s="26">
        <f t="shared" si="45"/>
        <v>9.9683834694950457E-2</v>
      </c>
      <c r="DA55" s="26">
        <v>0.85</v>
      </c>
      <c r="DB55" s="26">
        <f t="shared" si="46"/>
        <v>0.59057089928752593</v>
      </c>
      <c r="DC55" s="26">
        <f t="shared" si="47"/>
        <v>-0.20787584411534907</v>
      </c>
      <c r="DD55" s="26">
        <f t="shared" si="48"/>
        <v>6.9205827161383182E-2</v>
      </c>
      <c r="DE55" s="26">
        <f t="shared" si="49"/>
        <v>-2.6481442357961108E-3</v>
      </c>
      <c r="DF55" s="26">
        <f t="shared" si="50"/>
        <v>4.4544593173804846E-2</v>
      </c>
      <c r="DG55" s="26">
        <f t="shared" si="104"/>
        <v>0.77765986284436173</v>
      </c>
      <c r="DH55" s="26">
        <f t="shared" si="105"/>
        <v>0.89861866949982916</v>
      </c>
      <c r="DI55" s="26">
        <f t="shared" si="106"/>
        <v>4.8618669499829181E-2</v>
      </c>
      <c r="DJ55" s="26">
        <f t="shared" si="107"/>
        <v>-1.0213033039024269</v>
      </c>
      <c r="DK55" s="26">
        <f t="shared" si="108"/>
        <v>0.89760453561058307</v>
      </c>
      <c r="DL55" s="26">
        <f t="shared" si="51"/>
        <v>0.85</v>
      </c>
      <c r="DM55" s="26">
        <f t="shared" si="52"/>
        <v>0.59057089928752593</v>
      </c>
      <c r="DN55" s="26">
        <f t="shared" si="53"/>
        <v>-0.20787584411534907</v>
      </c>
      <c r="DO55" s="26">
        <f t="shared" si="54"/>
        <v>6.9205827161383182E-2</v>
      </c>
      <c r="DP55" s="26">
        <f t="shared" si="55"/>
        <v>-2.6481442357961108E-3</v>
      </c>
      <c r="DQ55" s="26">
        <f t="shared" si="56"/>
        <v>4.4544593173804846E-2</v>
      </c>
      <c r="DR55" s="26">
        <f t="shared" si="57"/>
        <v>0.77765986284436173</v>
      </c>
      <c r="DS55" s="26">
        <f t="shared" si="58"/>
        <v>0.89861866949982916</v>
      </c>
      <c r="DT55" s="26">
        <f t="shared" si="59"/>
        <v>4.8618669499829181E-2</v>
      </c>
      <c r="DU55" s="26">
        <f t="shared" si="60"/>
        <v>0.89760453561058307</v>
      </c>
      <c r="DV55" s="26">
        <f t="shared" si="61"/>
        <v>0.55924991962404524</v>
      </c>
      <c r="DW55" s="26">
        <f t="shared" si="62"/>
        <v>-0.19685113041218397</v>
      </c>
      <c r="DX55" s="26">
        <f t="shared" si="63"/>
        <v>6.2059809536028597E-2</v>
      </c>
      <c r="DY55" s="26">
        <f t="shared" si="64"/>
        <v>-2.0165596477515328E-3</v>
      </c>
      <c r="DZ55" s="26">
        <f t="shared" si="65"/>
        <v>3.9116241881920255E-2</v>
      </c>
      <c r="EA55" s="26">
        <f t="shared" si="66"/>
        <v>0.79811682041881815</v>
      </c>
      <c r="EB55" s="26">
        <f t="shared" si="67"/>
        <v>0.89844456936912775</v>
      </c>
      <c r="EC55" s="26">
        <f t="shared" si="68"/>
        <v>8.4003375854468931E-4</v>
      </c>
      <c r="ED55" s="26">
        <f t="shared" si="69"/>
        <v>-1.003657217289663</v>
      </c>
      <c r="EE55" s="26">
        <f t="shared" si="70"/>
        <v>0.8984415083778523</v>
      </c>
      <c r="EI55">
        <f t="shared" si="21"/>
        <v>2254.7082245862812</v>
      </c>
      <c r="ES55">
        <f t="shared" si="109"/>
        <v>6.48273886357088</v>
      </c>
      <c r="ET55">
        <f t="shared" si="71"/>
        <v>9.6731886304058629E-2</v>
      </c>
      <c r="EU55">
        <f t="shared" si="110"/>
        <v>1.2657666734708659</v>
      </c>
      <c r="EV55">
        <f t="shared" si="111"/>
        <v>1.7358145361306112E-2</v>
      </c>
    </row>
    <row r="56" spans="3:152">
      <c r="C56" s="6">
        <f t="shared" si="72"/>
        <v>2100.0420363741537</v>
      </c>
      <c r="D56" s="6">
        <f>Sheet4!D56</f>
        <v>2587.1488129906834</v>
      </c>
      <c r="E56" s="6">
        <f t="shared" si="22"/>
        <v>2165.502781198612</v>
      </c>
      <c r="F56" s="6">
        <f t="shared" si="23"/>
        <v>421.64603179207143</v>
      </c>
      <c r="G56">
        <f t="shared" si="0"/>
        <v>2343.5954246824185</v>
      </c>
      <c r="I56">
        <f t="shared" si="1"/>
        <v>2343.5954246824185</v>
      </c>
      <c r="M56">
        <f t="shared" si="24"/>
        <v>390.60545458445631</v>
      </c>
      <c r="O56">
        <f t="shared" si="25"/>
        <v>1.265502699689576</v>
      </c>
      <c r="P56">
        <f t="shared" si="26"/>
        <v>7.3777397651791695E-3</v>
      </c>
      <c r="Q56">
        <f t="shared" si="27"/>
        <v>6327.51349844788</v>
      </c>
      <c r="R56">
        <f t="shared" si="73"/>
        <v>35528.988293784845</v>
      </c>
      <c r="S56">
        <f t="shared" si="28"/>
        <v>-5186.7522674441861</v>
      </c>
      <c r="T56">
        <f t="shared" si="74"/>
        <v>0.84535937661891924</v>
      </c>
      <c r="U56">
        <f t="shared" si="2"/>
        <v>54.006116207951074</v>
      </c>
      <c r="V56">
        <f t="shared" si="112"/>
        <v>4.4940489966798465</v>
      </c>
      <c r="W56">
        <f t="shared" si="75"/>
        <v>46.226819760227166</v>
      </c>
      <c r="X56">
        <f t="shared" si="29"/>
        <v>58.500165204630918</v>
      </c>
      <c r="Y56">
        <f t="shared" si="3"/>
        <v>1.265502699689576</v>
      </c>
      <c r="Z56">
        <f t="shared" si="30"/>
        <v>46.226819760227166</v>
      </c>
      <c r="AE56">
        <f t="shared" si="113"/>
        <v>0.4408237691687899</v>
      </c>
      <c r="AF56">
        <f t="shared" si="114"/>
        <v>0.64846317240354601</v>
      </c>
      <c r="AG56">
        <f t="shared" si="31"/>
        <v>0.66160021404265346</v>
      </c>
      <c r="AH56">
        <f t="shared" si="4"/>
        <v>0</v>
      </c>
      <c r="AI56">
        <f t="shared" si="5"/>
        <v>0.66160021404265346</v>
      </c>
      <c r="AJ56">
        <f t="shared" si="76"/>
        <v>0.66160021404265346</v>
      </c>
      <c r="AK56">
        <f t="shared" si="6"/>
        <v>0</v>
      </c>
      <c r="AL56">
        <f t="shared" si="7"/>
        <v>30</v>
      </c>
      <c r="AM56">
        <f t="shared" si="77"/>
        <v>30</v>
      </c>
      <c r="AO56">
        <f t="shared" si="78"/>
        <v>3.5136363188641955</v>
      </c>
      <c r="AQ56">
        <f t="shared" si="32"/>
        <v>0.89848457483742683</v>
      </c>
      <c r="AS56">
        <f t="shared" si="8"/>
        <v>4.7121674059111127</v>
      </c>
      <c r="AT56">
        <f t="shared" si="8"/>
        <v>-0.68791277632472125</v>
      </c>
      <c r="AU56">
        <f t="shared" si="79"/>
        <v>4.024254629586391</v>
      </c>
      <c r="AV56">
        <f t="shared" si="33"/>
        <v>1.1709416624055482</v>
      </c>
      <c r="AW56">
        <f t="shared" si="80"/>
        <v>-0.1709416624055482</v>
      </c>
      <c r="AX56">
        <f t="shared" si="9"/>
        <v>-9.7049036904215882</v>
      </c>
      <c r="AY56">
        <f t="shared" si="81"/>
        <v>0.13</v>
      </c>
      <c r="AZ56">
        <f t="shared" si="82"/>
        <v>10.174607720603012</v>
      </c>
      <c r="BA56">
        <f t="shared" si="83"/>
        <v>-1.485355260578149</v>
      </c>
      <c r="BB56">
        <f t="shared" si="10"/>
        <v>50.013913009496783</v>
      </c>
      <c r="BC56">
        <f t="shared" si="84"/>
        <v>3.1127874239782198E-3</v>
      </c>
      <c r="BD56">
        <f t="shared" si="85"/>
        <v>1.9939466834512786E-3</v>
      </c>
      <c r="BE56">
        <f t="shared" si="86"/>
        <v>0.96916290857442089</v>
      </c>
      <c r="BF56">
        <f t="shared" si="87"/>
        <v>2.0573906262923865E-3</v>
      </c>
      <c r="BG56">
        <f t="shared" si="34"/>
        <v>3.7372639215261273E-2</v>
      </c>
      <c r="BH56" t="e">
        <f t="shared" si="35"/>
        <v>#NUM!</v>
      </c>
      <c r="BI56" t="e">
        <f t="shared" si="88"/>
        <v>#NUM!</v>
      </c>
      <c r="BJ56" t="e">
        <f t="shared" si="89"/>
        <v>#NUM!</v>
      </c>
      <c r="BK56" t="e">
        <f t="shared" si="90"/>
        <v>#NUM!</v>
      </c>
      <c r="BL56" t="e">
        <f t="shared" si="91"/>
        <v>#NUM!</v>
      </c>
      <c r="BM56">
        <f t="shared" si="36"/>
        <v>-3.8297704960851253E-5</v>
      </c>
      <c r="BN56">
        <f t="shared" si="92"/>
        <v>1.091282245606503</v>
      </c>
      <c r="BO56">
        <f t="shared" si="93"/>
        <v>1.0020488600354482</v>
      </c>
      <c r="BP56">
        <f t="shared" si="94"/>
        <v>1.0890509326739797</v>
      </c>
      <c r="BQ56">
        <f t="shared" si="37"/>
        <v>1</v>
      </c>
      <c r="BR56">
        <f t="shared" si="38"/>
        <v>1</v>
      </c>
      <c r="BS56">
        <f t="shared" si="39"/>
        <v>1</v>
      </c>
      <c r="BT56">
        <f t="shared" si="11"/>
        <v>217.82851335307021</v>
      </c>
      <c r="BU56">
        <f t="shared" si="12"/>
        <v>-4.6357986087140013</v>
      </c>
      <c r="BV56">
        <f t="shared" si="13"/>
        <v>1607438.9583380865</v>
      </c>
      <c r="BW56">
        <f t="shared" si="14"/>
        <v>0.66160021404265346</v>
      </c>
      <c r="BX56">
        <f t="shared" si="15"/>
        <v>160355.10418301352</v>
      </c>
      <c r="BY56">
        <f t="shared" si="95"/>
        <v>1.6187778227438283E-4</v>
      </c>
      <c r="BZ56">
        <f t="shared" si="96"/>
        <v>3.1462671710417809E-5</v>
      </c>
      <c r="CA56">
        <f t="shared" si="97"/>
        <v>-3.6620004927525129</v>
      </c>
      <c r="CB56">
        <f t="shared" si="98"/>
        <v>14.229490875261291</v>
      </c>
      <c r="CC56">
        <f t="shared" si="99"/>
        <v>4.9387981523023169E-3</v>
      </c>
      <c r="CD56">
        <f t="shared" si="16"/>
        <v>46.226819760227166</v>
      </c>
      <c r="CE56" s="20">
        <f t="shared" si="17"/>
        <v>67081461137.06015</v>
      </c>
      <c r="CF56" s="33">
        <f t="shared" si="40"/>
        <v>0.32730372412229075</v>
      </c>
      <c r="CG56" s="33">
        <f t="shared" si="18"/>
        <v>65.460744824458146</v>
      </c>
      <c r="CH56">
        <f t="shared" si="100"/>
        <v>7800</v>
      </c>
      <c r="CI56" s="6">
        <f t="shared" si="115"/>
        <v>2165.502781198612</v>
      </c>
      <c r="CJ56" s="20"/>
      <c r="CK56" s="20"/>
      <c r="CL56" s="20"/>
      <c r="CM56" s="20"/>
      <c r="CN56" s="20"/>
      <c r="CO56" s="20"/>
      <c r="CP56" s="20"/>
      <c r="CQ56" s="25">
        <f t="shared" si="20"/>
        <v>3.5136363188641955</v>
      </c>
      <c r="CR56" s="26">
        <v>0.8</v>
      </c>
      <c r="CS56" s="26">
        <f t="shared" si="101"/>
        <v>0.65221874168916627</v>
      </c>
      <c r="CT56" s="26">
        <f t="shared" si="41"/>
        <v>-0.2295753509698035</v>
      </c>
      <c r="CU56" s="26">
        <f t="shared" si="102"/>
        <v>8.4408294664365197E-2</v>
      </c>
      <c r="CV56" s="26">
        <f t="shared" si="103"/>
        <v>-4.3505863396345141E-3</v>
      </c>
      <c r="CW56" s="26">
        <f t="shared" si="42"/>
        <v>5.6727829377568595E-2</v>
      </c>
      <c r="CX56" s="26">
        <f t="shared" si="43"/>
        <v>0.73586715244939715</v>
      </c>
      <c r="CY56" s="26">
        <f t="shared" si="44"/>
        <v>0.90092767630290282</v>
      </c>
      <c r="CZ56" s="26">
        <f t="shared" si="45"/>
        <v>0.10092767630290278</v>
      </c>
      <c r="DA56" s="26">
        <v>0.85</v>
      </c>
      <c r="DB56" s="26">
        <f t="shared" si="46"/>
        <v>0.61385293335450952</v>
      </c>
      <c r="DC56" s="26">
        <f t="shared" si="47"/>
        <v>-0.21607091855981511</v>
      </c>
      <c r="DD56" s="26">
        <f t="shared" si="48"/>
        <v>7.4769977280544964E-2</v>
      </c>
      <c r="DE56" s="26">
        <f t="shared" si="49"/>
        <v>-3.2129435722531231E-3</v>
      </c>
      <c r="DF56" s="26">
        <f t="shared" si="50"/>
        <v>4.8903471697603458E-2</v>
      </c>
      <c r="DG56" s="26">
        <f t="shared" si="104"/>
        <v>0.7620951056258225</v>
      </c>
      <c r="DH56" s="26">
        <f t="shared" si="105"/>
        <v>0.8991810987218376</v>
      </c>
      <c r="DI56" s="26">
        <f t="shared" si="106"/>
        <v>4.9181098721837624E-2</v>
      </c>
      <c r="DJ56" s="26">
        <f t="shared" si="107"/>
        <v>-1.0349315516213045</v>
      </c>
      <c r="DK56" s="26">
        <f t="shared" si="108"/>
        <v>0.89752111252651579</v>
      </c>
      <c r="DL56" s="26">
        <f t="shared" si="51"/>
        <v>0.85</v>
      </c>
      <c r="DM56" s="26">
        <f t="shared" si="52"/>
        <v>0.61385293335450952</v>
      </c>
      <c r="DN56" s="26">
        <f t="shared" si="53"/>
        <v>-0.21607091855981511</v>
      </c>
      <c r="DO56" s="26">
        <f t="shared" si="54"/>
        <v>7.4769977280544964E-2</v>
      </c>
      <c r="DP56" s="26">
        <f t="shared" si="55"/>
        <v>-3.2129435722531231E-3</v>
      </c>
      <c r="DQ56" s="26">
        <f t="shared" si="56"/>
        <v>4.8903471697603458E-2</v>
      </c>
      <c r="DR56" s="26">
        <f t="shared" si="57"/>
        <v>0.7620951056258225</v>
      </c>
      <c r="DS56" s="26">
        <f t="shared" si="58"/>
        <v>0.8991810987218376</v>
      </c>
      <c r="DT56" s="26">
        <f t="shared" si="59"/>
        <v>4.9181098721837624E-2</v>
      </c>
      <c r="DU56" s="26">
        <f t="shared" si="60"/>
        <v>0.89752111252651579</v>
      </c>
      <c r="DV56" s="26">
        <f t="shared" si="61"/>
        <v>0.58135121956356006</v>
      </c>
      <c r="DW56" s="26">
        <f t="shared" si="62"/>
        <v>-0.2046305966651196</v>
      </c>
      <c r="DX56" s="26">
        <f t="shared" si="63"/>
        <v>6.7061884513079553E-2</v>
      </c>
      <c r="DY56" s="26">
        <f t="shared" si="64"/>
        <v>-2.4477911491392374E-3</v>
      </c>
      <c r="DZ56" s="26">
        <f t="shared" si="65"/>
        <v>4.28959418000475E-2</v>
      </c>
      <c r="EA56" s="26">
        <f t="shared" si="66"/>
        <v>0.78374166458337891</v>
      </c>
      <c r="EB56" s="26">
        <f t="shared" si="67"/>
        <v>0.89849841582734025</v>
      </c>
      <c r="EC56" s="26">
        <f t="shared" si="68"/>
        <v>9.7730330082446137E-4</v>
      </c>
      <c r="ED56" s="26">
        <f t="shared" si="69"/>
        <v>-1.014365886196718</v>
      </c>
      <c r="EE56" s="26">
        <f t="shared" si="70"/>
        <v>0.89848457483742683</v>
      </c>
      <c r="EI56">
        <f t="shared" si="21"/>
        <v>2343.5954246824185</v>
      </c>
      <c r="ES56">
        <f t="shared" si="109"/>
        <v>6.7389337256991517</v>
      </c>
      <c r="ET56">
        <f t="shared" si="71"/>
        <v>0.10055468601828702</v>
      </c>
      <c r="EU56">
        <f t="shared" si="110"/>
        <v>1.2814652982671855</v>
      </c>
      <c r="EV56">
        <f t="shared" si="111"/>
        <v>1.7573429123233494E-2</v>
      </c>
    </row>
    <row r="57" spans="3:152">
      <c r="C57" s="6">
        <f t="shared" si="72"/>
        <v>2165.502781198612</v>
      </c>
      <c r="D57" s="6">
        <f>Sheet4!D57</f>
        <v>2705.8655786302375</v>
      </c>
      <c r="E57" s="6">
        <f t="shared" si="22"/>
        <v>2230.7441327628753</v>
      </c>
      <c r="F57" s="6">
        <f t="shared" si="23"/>
        <v>475.12144586736213</v>
      </c>
      <c r="G57">
        <f t="shared" si="0"/>
        <v>2435.6841799144249</v>
      </c>
      <c r="I57">
        <f t="shared" si="1"/>
        <v>2435.6841799144249</v>
      </c>
      <c r="M57">
        <f t="shared" si="24"/>
        <v>408.89020390919774</v>
      </c>
      <c r="O57">
        <f t="shared" si="25"/>
        <v>1.2742179693910156</v>
      </c>
      <c r="P57">
        <f t="shared" si="26"/>
        <v>7.1018398989366556E-3</v>
      </c>
      <c r="Q57">
        <f t="shared" si="27"/>
        <v>6371.0898469550784</v>
      </c>
      <c r="R57">
        <f t="shared" si="73"/>
        <v>35773.66949065277</v>
      </c>
      <c r="S57">
        <f t="shared" si="28"/>
        <v>-5642.0639483626064</v>
      </c>
      <c r="T57">
        <f t="shared" si="74"/>
        <v>0.84326969098180593</v>
      </c>
      <c r="U57">
        <f t="shared" si="2"/>
        <v>54.006116207951074</v>
      </c>
      <c r="V57">
        <f t="shared" si="112"/>
        <v>4.6927921833445163</v>
      </c>
      <c r="W57">
        <f t="shared" si="75"/>
        <v>46.066614818930418</v>
      </c>
      <c r="X57">
        <f t="shared" si="29"/>
        <v>58.698908391295589</v>
      </c>
      <c r="Y57">
        <f t="shared" si="3"/>
        <v>1.2742179693910156</v>
      </c>
      <c r="Z57">
        <f t="shared" si="30"/>
        <v>46.066614818930418</v>
      </c>
      <c r="AE57">
        <f t="shared" si="113"/>
        <v>0.43259427595937955</v>
      </c>
      <c r="AF57">
        <f t="shared" si="114"/>
        <v>0.64121333199646346</v>
      </c>
      <c r="AG57">
        <f t="shared" si="31"/>
        <v>0.64630872610032997</v>
      </c>
      <c r="AH57">
        <f t="shared" si="4"/>
        <v>0</v>
      </c>
      <c r="AI57">
        <f t="shared" si="5"/>
        <v>0.64630872610032997</v>
      </c>
      <c r="AJ57">
        <f t="shared" si="76"/>
        <v>0.64630872610032997</v>
      </c>
      <c r="AK57">
        <f t="shared" si="6"/>
        <v>0</v>
      </c>
      <c r="AL57">
        <f t="shared" si="7"/>
        <v>30</v>
      </c>
      <c r="AM57">
        <f t="shared" si="77"/>
        <v>30</v>
      </c>
      <c r="AO57">
        <f t="shared" si="78"/>
        <v>3.6517004196618066</v>
      </c>
      <c r="AQ57">
        <f t="shared" si="32"/>
        <v>0.89886921066956305</v>
      </c>
      <c r="AS57">
        <f t="shared" si="8"/>
        <v>4.7446191816607213</v>
      </c>
      <c r="AT57">
        <f t="shared" si="8"/>
        <v>-0.74830022233397619</v>
      </c>
      <c r="AU57">
        <f t="shared" si="79"/>
        <v>3.9963189593267452</v>
      </c>
      <c r="AV57">
        <f t="shared" si="33"/>
        <v>1.187247371881458</v>
      </c>
      <c r="AW57">
        <f t="shared" si="80"/>
        <v>-0.18724737188145801</v>
      </c>
      <c r="AX57">
        <f t="shared" si="9"/>
        <v>-9.5558141004983472</v>
      </c>
      <c r="AY57">
        <f t="shared" si="81"/>
        <v>0.13</v>
      </c>
      <c r="AZ57">
        <f t="shared" si="82"/>
        <v>10.235790636294064</v>
      </c>
      <c r="BA57">
        <f t="shared" si="83"/>
        <v>-1.6143433467766541</v>
      </c>
      <c r="BB57">
        <f t="shared" si="10"/>
        <v>49.927172994077502</v>
      </c>
      <c r="BC57">
        <f t="shared" si="84"/>
        <v>3.0434822622074321E-3</v>
      </c>
      <c r="BD57">
        <f t="shared" si="85"/>
        <v>1.9919886049858501E-3</v>
      </c>
      <c r="BE57">
        <f t="shared" si="86"/>
        <v>0.96984198186871684</v>
      </c>
      <c r="BF57">
        <f t="shared" si="87"/>
        <v>2.0539310962262476E-3</v>
      </c>
      <c r="BG57">
        <f t="shared" si="34"/>
        <v>3.7534151424709103E-2</v>
      </c>
      <c r="BH57" t="e">
        <f t="shared" si="35"/>
        <v>#NUM!</v>
      </c>
      <c r="BI57" t="e">
        <f t="shared" si="88"/>
        <v>#NUM!</v>
      </c>
      <c r="BJ57" t="e">
        <f t="shared" si="89"/>
        <v>#NUM!</v>
      </c>
      <c r="BK57" t="e">
        <f t="shared" si="90"/>
        <v>#NUM!</v>
      </c>
      <c r="BL57" t="e">
        <f t="shared" si="91"/>
        <v>#NUM!</v>
      </c>
      <c r="BM57">
        <f t="shared" si="36"/>
        <v>-4.1422439690463269E-5</v>
      </c>
      <c r="BN57">
        <f t="shared" si="92"/>
        <v>1.0915013940527956</v>
      </c>
      <c r="BO57">
        <f t="shared" si="93"/>
        <v>1.0022162244219568</v>
      </c>
      <c r="BP57">
        <f t="shared" si="94"/>
        <v>1.0890877312252008</v>
      </c>
      <c r="BQ57">
        <f t="shared" si="37"/>
        <v>1</v>
      </c>
      <c r="BR57">
        <f t="shared" si="38"/>
        <v>1</v>
      </c>
      <c r="BS57">
        <f t="shared" si="39"/>
        <v>1</v>
      </c>
      <c r="BT57">
        <f t="shared" si="11"/>
        <v>218.5685443040733</v>
      </c>
      <c r="BU57">
        <f t="shared" si="12"/>
        <v>-5.2395133892388266</v>
      </c>
      <c r="BV57">
        <f t="shared" si="13"/>
        <v>1608466.7604529057</v>
      </c>
      <c r="BW57">
        <f t="shared" si="14"/>
        <v>0.64630872610032997</v>
      </c>
      <c r="BX57">
        <f t="shared" si="15"/>
        <v>164254.01963923383</v>
      </c>
      <c r="BY57">
        <f t="shared" si="95"/>
        <v>1.6187778227438283E-4</v>
      </c>
      <c r="BZ57">
        <f t="shared" si="96"/>
        <v>3.071583886398175E-5</v>
      </c>
      <c r="CA57">
        <f t="shared" si="97"/>
        <v>-3.6672998929733001</v>
      </c>
      <c r="CB57">
        <f t="shared" si="98"/>
        <v>14.24569154219104</v>
      </c>
      <c r="CC57">
        <f t="shared" si="99"/>
        <v>4.9275714136594482E-3</v>
      </c>
      <c r="CD57">
        <f t="shared" si="16"/>
        <v>46.066614818930418</v>
      </c>
      <c r="CE57" s="20">
        <f t="shared" si="17"/>
        <v>67247645323.064476</v>
      </c>
      <c r="CF57" s="33">
        <f t="shared" si="40"/>
        <v>0.32620675782131769</v>
      </c>
      <c r="CG57" s="33">
        <f t="shared" si="18"/>
        <v>65.241351564263539</v>
      </c>
      <c r="CH57">
        <f t="shared" si="100"/>
        <v>8000</v>
      </c>
      <c r="CI57" s="6">
        <f t="shared" si="115"/>
        <v>2230.7441327628753</v>
      </c>
      <c r="CJ57" s="20"/>
      <c r="CK57" s="20"/>
      <c r="CL57" s="20"/>
      <c r="CM57" s="20"/>
      <c r="CN57" s="20"/>
      <c r="CO57" s="20"/>
      <c r="CP57" s="20"/>
      <c r="CQ57" s="25">
        <f t="shared" si="20"/>
        <v>3.6517004196618066</v>
      </c>
      <c r="CR57" s="26">
        <v>0.8</v>
      </c>
      <c r="CS57" s="26">
        <f t="shared" si="101"/>
        <v>0.67784689039972279</v>
      </c>
      <c r="CT57" s="26">
        <f t="shared" si="41"/>
        <v>-0.23859623745904263</v>
      </c>
      <c r="CU57" s="26">
        <f t="shared" si="102"/>
        <v>9.1172065500572871E-2</v>
      </c>
      <c r="CV57" s="26">
        <f t="shared" si="103"/>
        <v>-5.275206454203831E-3</v>
      </c>
      <c r="CW57" s="26">
        <f t="shared" si="42"/>
        <v>6.2425966641261439E-2</v>
      </c>
      <c r="CX57" s="26">
        <f t="shared" si="43"/>
        <v>0.71800231240414147</v>
      </c>
      <c r="CY57" s="26">
        <f t="shared" si="44"/>
        <v>0.9026730228982236</v>
      </c>
      <c r="CZ57" s="26">
        <f t="shared" si="45"/>
        <v>0.10267302289822355</v>
      </c>
      <c r="DA57" s="26">
        <v>0.85</v>
      </c>
      <c r="DB57" s="26">
        <f t="shared" si="46"/>
        <v>0.63797354390562155</v>
      </c>
      <c r="DC57" s="26">
        <f t="shared" si="47"/>
        <v>-0.22456116466733428</v>
      </c>
      <c r="DD57" s="26">
        <f t="shared" si="48"/>
        <v>8.0761414422652805E-2</v>
      </c>
      <c r="DE57" s="26">
        <f t="shared" si="49"/>
        <v>-3.8957830844396578E-3</v>
      </c>
      <c r="DF57" s="26">
        <f t="shared" si="50"/>
        <v>5.3726468682389963E-2</v>
      </c>
      <c r="DG57" s="26">
        <f t="shared" si="104"/>
        <v>0.74568323642644385</v>
      </c>
      <c r="DH57" s="26">
        <f t="shared" si="105"/>
        <v>0.90015895988860672</v>
      </c>
      <c r="DI57" s="26">
        <f t="shared" si="106"/>
        <v>5.0158959888606747E-2</v>
      </c>
      <c r="DJ57" s="26">
        <f t="shared" si="107"/>
        <v>-1.0502812601923375</v>
      </c>
      <c r="DK57" s="26">
        <f t="shared" si="108"/>
        <v>0.89775764529914692</v>
      </c>
      <c r="DL57" s="26">
        <f t="shared" si="51"/>
        <v>0.85</v>
      </c>
      <c r="DM57" s="26">
        <f t="shared" si="52"/>
        <v>0.63797354390562155</v>
      </c>
      <c r="DN57" s="26">
        <f t="shared" si="53"/>
        <v>-0.22456116466733428</v>
      </c>
      <c r="DO57" s="26">
        <f t="shared" si="54"/>
        <v>8.0761414422652805E-2</v>
      </c>
      <c r="DP57" s="26">
        <f t="shared" si="55"/>
        <v>-3.8957830844396578E-3</v>
      </c>
      <c r="DQ57" s="26">
        <f t="shared" si="56"/>
        <v>5.3726468682389963E-2</v>
      </c>
      <c r="DR57" s="26">
        <f t="shared" si="57"/>
        <v>0.74568323642644385</v>
      </c>
      <c r="DS57" s="26">
        <f t="shared" si="58"/>
        <v>0.90015895988860672</v>
      </c>
      <c r="DT57" s="26">
        <f t="shared" si="59"/>
        <v>5.0158959888606747E-2</v>
      </c>
      <c r="DU57" s="26">
        <f t="shared" si="60"/>
        <v>0.89775764529914692</v>
      </c>
      <c r="DV57" s="26">
        <f t="shared" si="61"/>
        <v>0.60403552691448581</v>
      </c>
      <c r="DW57" s="26">
        <f t="shared" si="62"/>
        <v>-0.21261527647991335</v>
      </c>
      <c r="DX57" s="26">
        <f t="shared" si="63"/>
        <v>7.2397495618394467E-2</v>
      </c>
      <c r="DY57" s="26">
        <f t="shared" si="64"/>
        <v>-2.9641067120122246E-3</v>
      </c>
      <c r="DZ57" s="26">
        <f t="shared" si="65"/>
        <v>4.7030751146088394E-2</v>
      </c>
      <c r="EA57" s="26">
        <f t="shared" si="66"/>
        <v>0.7686932530815842</v>
      </c>
      <c r="EB57" s="26">
        <f t="shared" si="67"/>
        <v>0.89889854694385041</v>
      </c>
      <c r="EC57" s="26">
        <f t="shared" si="68"/>
        <v>1.1409016447034848E-3</v>
      </c>
      <c r="ED57" s="26">
        <f t="shared" si="69"/>
        <v>-1.0263918569866934</v>
      </c>
      <c r="EE57" s="26">
        <f t="shared" si="70"/>
        <v>0.89886921066956305</v>
      </c>
      <c r="EI57">
        <f t="shared" si="21"/>
        <v>2435.6841799144249</v>
      </c>
      <c r="ES57">
        <f t="shared" si="109"/>
        <v>7.0018867198737285</v>
      </c>
      <c r="ET57">
        <f t="shared" si="71"/>
        <v>0.10447832688538128</v>
      </c>
      <c r="EU57">
        <f t="shared" si="110"/>
        <v>1.2979811432894957</v>
      </c>
      <c r="EV57">
        <f t="shared" si="111"/>
        <v>1.7799919869648823E-2</v>
      </c>
    </row>
    <row r="58" spans="3:152">
      <c r="C58" s="6"/>
      <c r="D58" s="6"/>
      <c r="E58" s="6"/>
      <c r="F58" s="6"/>
      <c r="CE58" s="20"/>
      <c r="CF58" s="33"/>
      <c r="CG58" s="33"/>
      <c r="CI58" s="6"/>
      <c r="CJ58" s="20"/>
      <c r="CK58" s="20"/>
      <c r="CL58" s="20"/>
      <c r="CM58" s="20"/>
      <c r="CN58" s="20"/>
      <c r="CO58" s="20"/>
      <c r="CP58" s="20"/>
      <c r="CQ58" s="25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</row>
    <row r="59" spans="3:152">
      <c r="C59" s="6"/>
      <c r="D59" s="6"/>
      <c r="E59" s="6"/>
      <c r="F59" s="6"/>
      <c r="CE59" s="20"/>
      <c r="CF59" s="33"/>
      <c r="CG59" s="33"/>
      <c r="CI59" s="6"/>
      <c r="CJ59" s="20"/>
      <c r="CK59" s="20"/>
      <c r="CL59" s="20"/>
      <c r="CM59" s="20"/>
      <c r="CN59" s="20"/>
      <c r="CO59" s="20"/>
      <c r="CP59" s="20"/>
      <c r="CQ59" s="25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</row>
    <row r="60" spans="3:152">
      <c r="C60" s="6"/>
      <c r="D60" s="6"/>
      <c r="E60" s="6"/>
      <c r="F60" s="6"/>
      <c r="CE60" s="20"/>
      <c r="CF60" s="33"/>
      <c r="CG60" s="33"/>
      <c r="CI60" s="6"/>
      <c r="CJ60" s="20"/>
      <c r="CK60" s="20"/>
      <c r="CL60" s="20"/>
      <c r="CM60" s="20"/>
      <c r="CN60" s="20"/>
      <c r="CO60" s="20"/>
      <c r="CP60" s="20"/>
      <c r="CQ60" s="25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</row>
    <row r="61" spans="3:152">
      <c r="C61" s="6"/>
      <c r="D61" s="6"/>
      <c r="E61" s="6"/>
      <c r="F61" s="6"/>
      <c r="CE61" s="20"/>
      <c r="CF61" s="33"/>
      <c r="CG61" s="33"/>
      <c r="CI61" s="6"/>
      <c r="CJ61" s="20"/>
      <c r="CK61" s="20"/>
      <c r="CL61" s="20"/>
      <c r="CM61" s="20"/>
      <c r="CN61" s="20"/>
      <c r="CO61" s="20"/>
      <c r="CP61" s="20"/>
      <c r="CQ61" s="25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</row>
    <row r="62" spans="3:152">
      <c r="C62" s="6"/>
      <c r="D62" s="6"/>
      <c r="E62" s="6"/>
      <c r="F62" s="6"/>
      <c r="CE62" s="20"/>
      <c r="CF62" s="33"/>
      <c r="CG62" s="33"/>
      <c r="CI62" s="6"/>
      <c r="CJ62" s="20"/>
      <c r="CK62" s="20"/>
      <c r="CL62" s="20"/>
      <c r="CM62" s="20"/>
      <c r="CN62" s="20"/>
      <c r="CO62" s="20"/>
      <c r="CP62" s="20"/>
      <c r="CQ62" s="25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</row>
    <row r="63" spans="3:152">
      <c r="C63" s="6"/>
      <c r="D63" s="6"/>
      <c r="E63" s="6"/>
      <c r="F63" s="6"/>
      <c r="CE63" s="20"/>
      <c r="CF63" s="33"/>
      <c r="CG63" s="33"/>
      <c r="CI63" s="6"/>
      <c r="CJ63" s="20"/>
      <c r="CK63" s="20"/>
      <c r="CL63" s="20"/>
      <c r="CM63" s="20"/>
      <c r="CN63" s="20"/>
      <c r="CO63" s="20"/>
      <c r="CP63" s="20"/>
      <c r="CQ63" s="25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</row>
    <row r="64" spans="3:152">
      <c r="C64" s="6"/>
      <c r="D64" s="6"/>
      <c r="E64" s="6"/>
      <c r="F64" s="6"/>
      <c r="CE64" s="20"/>
      <c r="CF64" s="33"/>
      <c r="CG64" s="33"/>
      <c r="CI64" s="6"/>
      <c r="CJ64" s="20"/>
      <c r="CK64" s="20"/>
      <c r="CL64" s="20"/>
      <c r="CM64" s="20"/>
      <c r="CN64" s="20"/>
      <c r="CO64" s="20"/>
      <c r="CP64" s="20"/>
      <c r="CQ64" s="25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</row>
    <row r="65" spans="3:135">
      <c r="C65" s="6"/>
      <c r="D65" s="6"/>
      <c r="E65" s="6"/>
      <c r="F65" s="6"/>
      <c r="CE65" s="20"/>
      <c r="CF65" s="33"/>
      <c r="CG65" s="33"/>
      <c r="CI65" s="6"/>
      <c r="CJ65" s="20"/>
      <c r="CK65" s="20"/>
      <c r="CL65" s="20"/>
      <c r="CM65" s="20"/>
      <c r="CN65" s="20"/>
      <c r="CO65" s="20"/>
      <c r="CP65" s="20"/>
      <c r="CQ65" s="25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</row>
    <row r="66" spans="3:135">
      <c r="C66" s="6"/>
      <c r="D66" s="6"/>
      <c r="E66" s="6"/>
      <c r="F66" s="6"/>
      <c r="CE66" s="20"/>
      <c r="CF66" s="33"/>
      <c r="CG66" s="33"/>
      <c r="CI66" s="6"/>
      <c r="CJ66" s="20"/>
      <c r="CK66" s="20"/>
      <c r="CL66" s="20"/>
      <c r="CM66" s="20"/>
      <c r="CN66" s="20"/>
      <c r="CO66" s="20"/>
      <c r="CP66" s="20"/>
      <c r="CQ66" s="25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</row>
    <row r="67" spans="3:135">
      <c r="C67" s="6"/>
      <c r="D67" s="6"/>
      <c r="E67" s="6"/>
      <c r="F67" s="6"/>
      <c r="CE67" s="20"/>
      <c r="CF67" s="33"/>
      <c r="CG67" s="33"/>
      <c r="CI67" s="6"/>
      <c r="CJ67" s="20"/>
      <c r="CK67" s="20"/>
      <c r="CL67" s="20"/>
      <c r="CM67" s="20"/>
      <c r="CN67" s="20"/>
      <c r="CO67" s="20"/>
      <c r="CP67" s="20"/>
      <c r="CQ67" s="25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</row>
    <row r="68" spans="3:135">
      <c r="C68" s="6"/>
      <c r="D68" s="6"/>
      <c r="E68" s="6"/>
      <c r="F68" s="6"/>
      <c r="CE68" s="20"/>
      <c r="CF68" s="33"/>
      <c r="CG68" s="33"/>
      <c r="CI68" s="6"/>
      <c r="CJ68" s="20"/>
      <c r="CK68" s="20"/>
      <c r="CL68" s="20"/>
      <c r="CM68" s="20"/>
      <c r="CN68" s="20"/>
      <c r="CO68" s="20"/>
      <c r="CP68" s="20"/>
      <c r="CQ68" s="25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EA57-65C9-4F64-8B7E-46AF4564CCC5}">
  <dimension ref="C3:FF68"/>
  <sheetViews>
    <sheetView zoomScale="82" workbookViewId="0">
      <selection activeCell="CP19" sqref="CP19"/>
    </sheetView>
  </sheetViews>
  <sheetFormatPr defaultRowHeight="14.4"/>
  <cols>
    <col min="7" max="7" width="10.5546875" customWidth="1"/>
  </cols>
  <sheetData>
    <row r="3" spans="16:161" ht="15.6">
      <c r="Q3" s="2" t="s">
        <v>0</v>
      </c>
      <c r="R3" s="2">
        <f>Sheet5!N3</f>
        <v>5000</v>
      </c>
      <c r="S3" s="2" t="s">
        <v>1</v>
      </c>
      <c r="U3" s="47" t="s">
        <v>176</v>
      </c>
      <c r="V3" s="2">
        <f>Sheet5!R3</f>
        <v>0</v>
      </c>
      <c r="W3" s="47" t="s">
        <v>177</v>
      </c>
      <c r="EE3" s="39"/>
    </row>
    <row r="4" spans="16:161" ht="15.6">
      <c r="Q4" s="2" t="s">
        <v>4</v>
      </c>
      <c r="R4" s="2">
        <f>Sheet5!N4</f>
        <v>0</v>
      </c>
      <c r="S4" s="2" t="s">
        <v>5</v>
      </c>
      <c r="U4" s="3" t="s">
        <v>2</v>
      </c>
      <c r="V4" s="2">
        <f>Sheet5!R4</f>
        <v>30</v>
      </c>
      <c r="W4" s="2" t="s">
        <v>3</v>
      </c>
      <c r="EE4" s="39"/>
    </row>
    <row r="5" spans="16:161" ht="15.6">
      <c r="Q5" s="2" t="s">
        <v>7</v>
      </c>
      <c r="R5" s="2">
        <f>Sheet5!N5</f>
        <v>250</v>
      </c>
      <c r="S5" s="2" t="s">
        <v>8</v>
      </c>
      <c r="U5" s="3" t="s">
        <v>6</v>
      </c>
      <c r="V5" s="2">
        <f>Sheet5!R5</f>
        <v>1.0740000000000001</v>
      </c>
      <c r="W5" s="2"/>
      <c r="EE5" s="39"/>
    </row>
    <row r="6" spans="16:161" ht="15.6">
      <c r="Q6" s="3" t="s">
        <v>11</v>
      </c>
      <c r="R6" s="2">
        <f>Sheet5!N6</f>
        <v>0.71</v>
      </c>
      <c r="S6" s="2"/>
      <c r="U6" s="3" t="s">
        <v>9</v>
      </c>
      <c r="V6" s="2">
        <f>Sheet5!R6</f>
        <v>67.017600000000002</v>
      </c>
      <c r="W6" s="2" t="s">
        <v>10</v>
      </c>
      <c r="EE6" s="39"/>
    </row>
    <row r="7" spans="16:161" ht="15.6">
      <c r="Q7" s="2" t="s">
        <v>14</v>
      </c>
      <c r="R7" s="2">
        <f>Sheet5!N7</f>
        <v>100</v>
      </c>
      <c r="S7" s="2" t="s">
        <v>15</v>
      </c>
      <c r="U7" s="3" t="s">
        <v>12</v>
      </c>
      <c r="V7" s="2">
        <f>Sheet5!R7</f>
        <v>1</v>
      </c>
      <c r="W7" s="2" t="s">
        <v>13</v>
      </c>
      <c r="EE7" s="39"/>
    </row>
    <row r="8" spans="16:161" ht="15.6">
      <c r="Q8" s="3" t="s">
        <v>17</v>
      </c>
      <c r="R8" s="2">
        <f>Sheet5!N8</f>
        <v>0.71</v>
      </c>
      <c r="S8" s="2"/>
      <c r="U8" s="3" t="s">
        <v>16</v>
      </c>
      <c r="V8" s="2">
        <f>Sheet5!R8</f>
        <v>72</v>
      </c>
      <c r="W8" s="2" t="s">
        <v>3</v>
      </c>
      <c r="EE8" s="39"/>
    </row>
    <row r="9" spans="16:161" ht="16.8">
      <c r="Q9" s="31" t="s">
        <v>150</v>
      </c>
      <c r="R9" s="2">
        <f>Sheet5!N9</f>
        <v>32</v>
      </c>
      <c r="S9" s="2" t="s">
        <v>20</v>
      </c>
      <c r="U9" s="3" t="s">
        <v>18</v>
      </c>
      <c r="V9" s="2">
        <f>Sheet5!R9</f>
        <v>0.33333333333333331</v>
      </c>
      <c r="W9" s="2" t="s">
        <v>19</v>
      </c>
      <c r="EE9" s="39"/>
    </row>
    <row r="10" spans="16:161" ht="16.2">
      <c r="Q10" s="3" t="s">
        <v>23</v>
      </c>
      <c r="R10" s="2">
        <f>Sheet5!N10</f>
        <v>250</v>
      </c>
      <c r="S10" s="2" t="s">
        <v>8</v>
      </c>
      <c r="U10" s="2" t="s">
        <v>21</v>
      </c>
      <c r="V10" s="2">
        <f>Sheet5!R10</f>
        <v>8.7266666666666659E-2</v>
      </c>
      <c r="W10" s="2" t="s">
        <v>22</v>
      </c>
      <c r="EE10" s="39"/>
    </row>
    <row r="11" spans="16:161" ht="15.6">
      <c r="Q11" s="36" t="s">
        <v>153</v>
      </c>
      <c r="R11" s="2">
        <f>Sheet5!N11</f>
        <v>5000</v>
      </c>
      <c r="S11" s="36" t="s">
        <v>1</v>
      </c>
      <c r="EE11" s="39"/>
    </row>
    <row r="12" spans="16:161" ht="15.6">
      <c r="Q12" s="36" t="s">
        <v>152</v>
      </c>
      <c r="R12" s="2">
        <f>Sheet5!N12</f>
        <v>1250000</v>
      </c>
      <c r="S12" s="36" t="s">
        <v>154</v>
      </c>
      <c r="Y12" s="2" t="s">
        <v>24</v>
      </c>
      <c r="Z12" s="3" t="s">
        <v>25</v>
      </c>
      <c r="AA12" s="2" t="s">
        <v>26</v>
      </c>
      <c r="CV12" s="21" t="s">
        <v>27</v>
      </c>
      <c r="CW12" s="21">
        <v>0.32650000000000001</v>
      </c>
      <c r="CX12" s="21" t="s">
        <v>28</v>
      </c>
      <c r="CY12" s="21">
        <v>-1.07</v>
      </c>
      <c r="CZ12" s="21" t="s">
        <v>29</v>
      </c>
      <c r="DA12" s="21">
        <f>-0.5339</f>
        <v>-0.53390000000000004</v>
      </c>
      <c r="DB12" s="21" t="s">
        <v>30</v>
      </c>
      <c r="DC12" s="21">
        <f>0.01569</f>
        <v>1.5689999999999999E-2</v>
      </c>
      <c r="DD12" s="21" t="s">
        <v>31</v>
      </c>
      <c r="DE12" s="21">
        <f>-0.05165</f>
        <v>-5.1650000000000001E-2</v>
      </c>
      <c r="DF12" s="21" t="s">
        <v>32</v>
      </c>
      <c r="DG12" s="21">
        <v>0.54749999999999999</v>
      </c>
      <c r="DH12" s="21" t="s">
        <v>33</v>
      </c>
      <c r="DI12" s="21">
        <v>-0.73609999999999998</v>
      </c>
      <c r="EE12" s="39"/>
    </row>
    <row r="13" spans="16:161">
      <c r="Y13" s="2">
        <v>1400</v>
      </c>
      <c r="Z13" s="2">
        <f>Sheet1!X13</f>
        <v>0.73</v>
      </c>
      <c r="AA13" s="2">
        <f>SLOPE(Z13:Z14,Y13:Y14)</f>
        <v>-1.1428571428571431E-4</v>
      </c>
      <c r="CV13" s="21" t="s">
        <v>34</v>
      </c>
      <c r="CW13" s="21">
        <f>0.1844</f>
        <v>0.18440000000000001</v>
      </c>
      <c r="CX13" s="21" t="s">
        <v>35</v>
      </c>
      <c r="CY13" s="21">
        <f>0.1056</f>
        <v>0.1056</v>
      </c>
      <c r="CZ13" s="21" t="s">
        <v>36</v>
      </c>
      <c r="DA13" s="21">
        <f>0.6134</f>
        <v>0.61339999999999995</v>
      </c>
      <c r="DB13" s="21" t="s">
        <v>37</v>
      </c>
      <c r="DC13" s="21">
        <v>0.72099999999999997</v>
      </c>
      <c r="DD13" s="27"/>
      <c r="DE13" s="27"/>
      <c r="DF13" s="27"/>
      <c r="DG13" s="27"/>
      <c r="DH13" s="27"/>
      <c r="DI13" s="27"/>
      <c r="EE13" s="39"/>
    </row>
    <row r="14" spans="16:161" ht="23.4">
      <c r="Y14" s="2">
        <v>0</v>
      </c>
      <c r="Z14" s="2">
        <f>Sheet1!X14</f>
        <v>0.89</v>
      </c>
      <c r="AA14" s="2"/>
      <c r="AS14" s="13" t="s">
        <v>38</v>
      </c>
      <c r="BY14" s="16"/>
      <c r="CJ14" s="18" t="s">
        <v>39</v>
      </c>
      <c r="CK14" s="19">
        <f>Sheet5!CG14</f>
        <v>200</v>
      </c>
      <c r="CL14" s="19" t="s">
        <v>19</v>
      </c>
      <c r="CP14" s="13" t="s">
        <v>40</v>
      </c>
      <c r="EE14" s="39"/>
      <c r="EK14" s="13" t="s">
        <v>41</v>
      </c>
    </row>
    <row r="15" spans="16:161">
      <c r="CC15" s="17" t="s">
        <v>42</v>
      </c>
      <c r="CD15" s="2">
        <v>5.9999999999999995E-4</v>
      </c>
      <c r="CE15" s="2" t="s">
        <v>43</v>
      </c>
      <c r="EE15" s="39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39"/>
      <c r="FB16" s="35" t="s">
        <v>156</v>
      </c>
      <c r="FE16" s="35" t="s">
        <v>155</v>
      </c>
    </row>
    <row r="17" spans="3:162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40" t="s">
        <v>169</v>
      </c>
      <c r="H17" s="40" t="s">
        <v>170</v>
      </c>
      <c r="I17" s="40" t="s">
        <v>137</v>
      </c>
      <c r="J17" s="40" t="s">
        <v>166</v>
      </c>
      <c r="K17" s="1" t="s">
        <v>158</v>
      </c>
      <c r="M17" s="4" t="s">
        <v>159</v>
      </c>
      <c r="N17" s="4" t="s">
        <v>51</v>
      </c>
      <c r="O17" s="32" t="s">
        <v>151</v>
      </c>
      <c r="P17" s="5" t="s">
        <v>52</v>
      </c>
      <c r="Q17" s="4" t="s">
        <v>53</v>
      </c>
      <c r="R17" s="5" t="s">
        <v>54</v>
      </c>
      <c r="S17" s="4" t="s">
        <v>55</v>
      </c>
      <c r="T17" s="4" t="s">
        <v>56</v>
      </c>
      <c r="U17" s="4" t="s">
        <v>57</v>
      </c>
      <c r="V17" s="4" t="s">
        <v>58</v>
      </c>
      <c r="W17" s="4" t="s">
        <v>59</v>
      </c>
      <c r="X17" s="8" t="s">
        <v>60</v>
      </c>
      <c r="Y17" s="4" t="s">
        <v>61</v>
      </c>
      <c r="Z17" s="9" t="s">
        <v>62</v>
      </c>
      <c r="AA17" s="9" t="s">
        <v>63</v>
      </c>
      <c r="AB17" s="9" t="s">
        <v>64</v>
      </c>
      <c r="AC17" s="4" t="s">
        <v>65</v>
      </c>
      <c r="AD17" s="4" t="s">
        <v>66</v>
      </c>
      <c r="AE17" s="5" t="s">
        <v>67</v>
      </c>
      <c r="AF17" s="5" t="s">
        <v>68</v>
      </c>
      <c r="AG17" s="5" t="s">
        <v>52</v>
      </c>
      <c r="AH17" s="10" t="s">
        <v>69</v>
      </c>
      <c r="AI17" s="5" t="s">
        <v>70</v>
      </c>
      <c r="AJ17" s="5" t="s">
        <v>71</v>
      </c>
      <c r="AK17" s="11" t="s">
        <v>72</v>
      </c>
      <c r="AL17" s="5" t="s">
        <v>73</v>
      </c>
      <c r="AM17" s="5" t="s">
        <v>74</v>
      </c>
      <c r="AN17" s="12" t="s">
        <v>75</v>
      </c>
      <c r="AO17" s="5" t="s">
        <v>76</v>
      </c>
      <c r="AP17" s="5" t="s">
        <v>77</v>
      </c>
      <c r="AQ17" s="11" t="s">
        <v>78</v>
      </c>
      <c r="AS17" s="5" t="s">
        <v>79</v>
      </c>
      <c r="AT17" s="5" t="s">
        <v>80</v>
      </c>
      <c r="AU17" s="5" t="s">
        <v>81</v>
      </c>
      <c r="AW17" s="4" t="s">
        <v>82</v>
      </c>
      <c r="AX17" s="4" t="s">
        <v>83</v>
      </c>
      <c r="AY17" s="4" t="s">
        <v>84</v>
      </c>
      <c r="AZ17" s="10" t="s">
        <v>85</v>
      </c>
      <c r="BA17" s="10" t="s">
        <v>86</v>
      </c>
      <c r="BB17" s="5" t="s">
        <v>87</v>
      </c>
      <c r="BC17" s="5" t="s">
        <v>88</v>
      </c>
      <c r="BD17" s="5" t="s">
        <v>89</v>
      </c>
      <c r="BE17" s="5" t="s">
        <v>90</v>
      </c>
      <c r="BF17" s="5" t="s">
        <v>91</v>
      </c>
      <c r="BG17" s="5" t="s">
        <v>92</v>
      </c>
      <c r="BH17" s="5" t="s">
        <v>93</v>
      </c>
      <c r="BI17" s="5" t="s">
        <v>94</v>
      </c>
      <c r="BJ17" s="5" t="s">
        <v>95</v>
      </c>
      <c r="BK17" s="5" t="s">
        <v>96</v>
      </c>
      <c r="BL17" s="5" t="s">
        <v>97</v>
      </c>
      <c r="BM17" s="5" t="s">
        <v>98</v>
      </c>
      <c r="BN17" s="14" t="s">
        <v>99</v>
      </c>
      <c r="BO17" s="14" t="s">
        <v>100</v>
      </c>
      <c r="BP17" s="14" t="s">
        <v>101</v>
      </c>
      <c r="BQ17" s="5" t="s">
        <v>68</v>
      </c>
      <c r="BR17" s="15" t="s">
        <v>102</v>
      </c>
      <c r="BS17" s="15" t="s">
        <v>103</v>
      </c>
      <c r="BT17" s="15" t="s">
        <v>104</v>
      </c>
      <c r="BU17" s="5" t="s">
        <v>105</v>
      </c>
      <c r="BV17" s="5" t="s">
        <v>105</v>
      </c>
      <c r="BW17" s="5" t="s">
        <v>105</v>
      </c>
      <c r="BX17" s="5" t="s">
        <v>106</v>
      </c>
      <c r="BY17" s="5" t="s">
        <v>107</v>
      </c>
      <c r="BZ17" s="4" t="s">
        <v>108</v>
      </c>
      <c r="CA17" s="10" t="s">
        <v>109</v>
      </c>
      <c r="CB17" s="5" t="s">
        <v>110</v>
      </c>
      <c r="CC17" s="5" t="s">
        <v>111</v>
      </c>
      <c r="CD17" s="5" t="s">
        <v>112</v>
      </c>
      <c r="CE17" s="5" t="s">
        <v>113</v>
      </c>
      <c r="CF17" s="5" t="s">
        <v>114</v>
      </c>
      <c r="CG17" s="5" t="s">
        <v>115</v>
      </c>
      <c r="CH17" s="10" t="s">
        <v>116</v>
      </c>
      <c r="CI17" s="5" t="s">
        <v>117</v>
      </c>
      <c r="CJ17" s="5" t="s">
        <v>118</v>
      </c>
      <c r="CK17" s="10" t="s">
        <v>119</v>
      </c>
      <c r="CL17" s="5" t="s">
        <v>120</v>
      </c>
      <c r="CM17" s="4" t="s">
        <v>50</v>
      </c>
      <c r="CP17" s="22" t="s">
        <v>121</v>
      </c>
      <c r="CQ17" s="22" t="s">
        <v>122</v>
      </c>
      <c r="CR17" s="22" t="s">
        <v>123</v>
      </c>
      <c r="CS17" s="23" t="s">
        <v>124</v>
      </c>
      <c r="CT17" s="23" t="s">
        <v>125</v>
      </c>
      <c r="CU17" s="23" t="s">
        <v>126</v>
      </c>
      <c r="CV17" s="24" t="s">
        <v>81</v>
      </c>
      <c r="CW17" s="24" t="s">
        <v>127</v>
      </c>
      <c r="CX17" s="24" t="s">
        <v>128</v>
      </c>
      <c r="CY17" s="24" t="s">
        <v>129</v>
      </c>
      <c r="CZ17" s="24" t="s">
        <v>130</v>
      </c>
      <c r="DA17" s="24" t="s">
        <v>131</v>
      </c>
      <c r="DB17" s="24" t="s">
        <v>132</v>
      </c>
      <c r="DC17" s="24" t="s">
        <v>133</v>
      </c>
      <c r="DD17" s="24" t="s">
        <v>134</v>
      </c>
      <c r="DE17" s="24" t="s">
        <v>81</v>
      </c>
      <c r="DF17" s="24" t="s">
        <v>127</v>
      </c>
      <c r="DG17" s="24" t="s">
        <v>128</v>
      </c>
      <c r="DH17" s="24" t="s">
        <v>129</v>
      </c>
      <c r="DI17" s="24" t="s">
        <v>130</v>
      </c>
      <c r="DJ17" s="24" t="s">
        <v>131</v>
      </c>
      <c r="DK17" s="24" t="s">
        <v>132</v>
      </c>
      <c r="DL17" s="24" t="s">
        <v>135</v>
      </c>
      <c r="DM17" s="24" t="s">
        <v>136</v>
      </c>
      <c r="DN17" s="24" t="s">
        <v>137</v>
      </c>
      <c r="DO17" s="24" t="s">
        <v>81</v>
      </c>
      <c r="DP17" s="24" t="s">
        <v>81</v>
      </c>
      <c r="DQ17" s="24" t="s">
        <v>127</v>
      </c>
      <c r="DR17" s="24" t="s">
        <v>128</v>
      </c>
      <c r="DS17" s="24" t="s">
        <v>129</v>
      </c>
      <c r="DT17" s="24" t="s">
        <v>130</v>
      </c>
      <c r="DU17" s="24" t="s">
        <v>131</v>
      </c>
      <c r="DV17" s="24" t="s">
        <v>132</v>
      </c>
      <c r="DW17" s="24" t="s">
        <v>133</v>
      </c>
      <c r="DX17" s="24" t="s">
        <v>134</v>
      </c>
      <c r="DY17" s="24" t="s">
        <v>81</v>
      </c>
      <c r="DZ17" s="24" t="s">
        <v>127</v>
      </c>
      <c r="EA17" s="24" t="s">
        <v>128</v>
      </c>
      <c r="EB17" s="24" t="s">
        <v>129</v>
      </c>
      <c r="EC17" s="24" t="s">
        <v>130</v>
      </c>
      <c r="ED17" s="24" t="s">
        <v>131</v>
      </c>
      <c r="EE17" s="24" t="s">
        <v>132</v>
      </c>
      <c r="EF17" s="24" t="s">
        <v>135</v>
      </c>
      <c r="EG17" s="24" t="s">
        <v>136</v>
      </c>
      <c r="EH17" s="24" t="s">
        <v>137</v>
      </c>
      <c r="EI17" s="24" t="s">
        <v>81</v>
      </c>
      <c r="EK17" s="28" t="s">
        <v>138</v>
      </c>
      <c r="EL17" s="28" t="s">
        <v>139</v>
      </c>
      <c r="EM17" s="28" t="s">
        <v>50</v>
      </c>
      <c r="EN17" s="28" t="s">
        <v>140</v>
      </c>
      <c r="EO17" s="28" t="s">
        <v>141</v>
      </c>
      <c r="EP17" s="29" t="s">
        <v>142</v>
      </c>
      <c r="EQ17" s="29" t="s">
        <v>143</v>
      </c>
      <c r="ER17" s="29" t="s">
        <v>27</v>
      </c>
      <c r="ES17" s="29" t="s">
        <v>28</v>
      </c>
      <c r="ET17" s="29" t="s">
        <v>52</v>
      </c>
      <c r="EU17" s="29" t="s">
        <v>68</v>
      </c>
      <c r="EV17" s="29" t="s">
        <v>67</v>
      </c>
      <c r="EW17" s="28" t="s">
        <v>144</v>
      </c>
      <c r="EX17" s="28" t="s">
        <v>145</v>
      </c>
      <c r="EY17" s="29" t="s">
        <v>146</v>
      </c>
      <c r="EZ17" s="28" t="s">
        <v>147</v>
      </c>
      <c r="FB17" s="30" t="s">
        <v>148</v>
      </c>
      <c r="FC17" s="30" t="s">
        <v>149</v>
      </c>
      <c r="FE17" s="38" t="s">
        <v>148</v>
      </c>
      <c r="FF17" s="38" t="s">
        <v>149</v>
      </c>
    </row>
    <row r="18" spans="3:162">
      <c r="C18">
        <f>Sheet1!C18</f>
        <v>314.7</v>
      </c>
      <c r="D18" s="6">
        <f>Sheet4!J18</f>
        <v>343.29636913608067</v>
      </c>
      <c r="E18" s="6">
        <f>CM18</f>
        <v>343.29636913733123</v>
      </c>
      <c r="F18" s="6">
        <f>D18-E18</f>
        <v>-1.2505552149377763E-9</v>
      </c>
      <c r="G18" s="6">
        <f>Sheet5!D18</f>
        <v>343.29617632043141</v>
      </c>
      <c r="H18" s="6">
        <f>Sheet5!F18</f>
        <v>-1.902468098933241E-4</v>
      </c>
      <c r="I18" s="6">
        <f>(H18-F18)/(G18-D18)</f>
        <v>0.98667074001218358</v>
      </c>
      <c r="J18" s="6">
        <f>D18-F18*(1/I18)</f>
        <v>343.29636913734811</v>
      </c>
      <c r="K18">
        <f t="shared" ref="K18:K49" si="0">AVERAGE(C18,D18)</f>
        <v>328.9981845680403</v>
      </c>
      <c r="M18">
        <f t="shared" ref="M18:M57" si="1">K18</f>
        <v>328.9981845680403</v>
      </c>
      <c r="N18">
        <f>Sheet1!L18</f>
        <v>220</v>
      </c>
      <c r="O18">
        <f>460+N18</f>
        <v>680</v>
      </c>
      <c r="P18">
        <f>$R$9/($N$18+460)</f>
        <v>4.7058823529411764E-2</v>
      </c>
      <c r="Q18">
        <f>(($R$8*M18^1.187)/56.06)*10^(10.393*$P$18)</f>
        <v>37.983614929907411</v>
      </c>
      <c r="R18">
        <f>($N$18-60)*($R$9/$R$8)</f>
        <v>7211.2676056338032</v>
      </c>
      <c r="S18">
        <f>1+(4.67*10^-4*Q18)+(0.11*10^-4*$R$18)+(0.1337*10^-8*Q18*$R$18)</f>
        <v>1.0974285095201342</v>
      </c>
      <c r="T18">
        <f>0.0283*AU18*($O$18)/M18</f>
        <v>5.7045388957197164E-2</v>
      </c>
      <c r="U18">
        <f>$R$3*($R$4+S18)</f>
        <v>5487.1425476006707</v>
      </c>
      <c r="V18">
        <f>U18*5.615</f>
        <v>30810.305404777766</v>
      </c>
      <c r="W18">
        <f>IF($R$5&gt;0,T18*($R$10-Q18)*$R$3,0)</f>
        <v>60472.785758111611</v>
      </c>
      <c r="X18">
        <f>$Z$14+$AA$13*(Q18-$Y$14)</f>
        <v>0.88565901543658199</v>
      </c>
      <c r="Y18">
        <f t="shared" ref="Y18:Y57" si="2">(8830/(131.5+$R$9))</f>
        <v>54.006116207951074</v>
      </c>
      <c r="Z18">
        <f>0.01361*X18*Q18</f>
        <v>0.45784762693101455</v>
      </c>
      <c r="AA18">
        <f>(Y18+Z18)/S18</f>
        <v>49.628712360222181</v>
      </c>
      <c r="AB18">
        <f>($V$6*$R$4)+(S18*AA18)</f>
        <v>54.463963834882087</v>
      </c>
      <c r="AC18">
        <f t="shared" ref="AC18:AC57" si="3">$R$4+S18</f>
        <v>1.0974285095201342</v>
      </c>
      <c r="AD18">
        <f>AB18/AC18</f>
        <v>49.628712360222181</v>
      </c>
      <c r="AE18">
        <f>3.0324-0.02023*$R$9</f>
        <v>2.38504</v>
      </c>
      <c r="AF18">
        <f>10^$AE$18</f>
        <v>242.68336044245018</v>
      </c>
      <c r="AG18">
        <f>$AF$18*$N$18^-1.163</f>
        <v>0.45793350719104758</v>
      </c>
      <c r="AH18">
        <f>10^$AG$18-1</f>
        <v>1.8703410838025638</v>
      </c>
      <c r="AI18">
        <f>10.715*(Q18+100)^-0.515</f>
        <v>0.84719035601871395</v>
      </c>
      <c r="AJ18">
        <f>5.44*(Q18+150)^-0.338</f>
        <v>0.92671531603934632</v>
      </c>
      <c r="AK18">
        <f>AI18*$AH$18^AJ18</f>
        <v>1.5134712870036295</v>
      </c>
      <c r="AL18">
        <f t="shared" ref="AL18:AL57" si="4">(($R$4*$V$6)/($R$4*$V$6+S18*AA18))*$V$7</f>
        <v>0</v>
      </c>
      <c r="AM18">
        <f t="shared" ref="AM18:AM57" si="5">((S18*AA18)/($R$4*$V$6+S18*AA18))*AK18</f>
        <v>1.5134712870036295</v>
      </c>
      <c r="AN18">
        <f>AL18+AM18</f>
        <v>1.5134712870036295</v>
      </c>
      <c r="AO18">
        <f t="shared" ref="AO18:AO57" si="6">(($R$4*$V$6)/($R$4*$V$6+S18*AA18))*$V$8</f>
        <v>0</v>
      </c>
      <c r="AP18">
        <f t="shared" ref="AP18:AP57" si="7">((S18*AA18)/($R$4*$V$6+S18*AA18))*$V$4</f>
        <v>30</v>
      </c>
      <c r="AQ18">
        <f>AO18+AP18</f>
        <v>30</v>
      </c>
      <c r="AS18">
        <f>CU18</f>
        <v>0.49325065152629732</v>
      </c>
      <c r="AT18">
        <f>CT18</f>
        <v>1.8181818181818181</v>
      </c>
      <c r="AU18">
        <f>EI18</f>
        <v>0.97525615282143019</v>
      </c>
      <c r="AW18">
        <f t="shared" ref="AW18:AX57" si="8">(V18)*(1/86400)/$V$10</f>
        <v>4.0863341138244005</v>
      </c>
      <c r="AX18">
        <f t="shared" si="8"/>
        <v>8.0204335580213382</v>
      </c>
      <c r="AY18">
        <f>AW18+AX18</f>
        <v>12.106767671845738</v>
      </c>
      <c r="AZ18">
        <f>AW18/AY18</f>
        <v>0.33752478155892607</v>
      </c>
      <c r="BA18">
        <f>1-AZ18</f>
        <v>0.66247521844107393</v>
      </c>
      <c r="BB18">
        <f t="shared" ref="BB18:BB57" si="9">1.071-(0.2218*((AY18^2)/($V$9)))</f>
        <v>-96.459222130316647</v>
      </c>
      <c r="BC18">
        <f>IF(BB18&lt;0.13,0.13,BB18)</f>
        <v>0.13</v>
      </c>
      <c r="BD18">
        <f>1.938*AW18*(AD18/AQ18)^(1/4)</f>
        <v>8.9813285572883199</v>
      </c>
      <c r="BE18">
        <f>1.938*AX18*(AD18/AQ18)^(1/4)</f>
        <v>17.628061472700733</v>
      </c>
      <c r="BF18">
        <f t="shared" ref="BF18:BF57" si="10">120.872*$V$9*SQRT(AD18/AQ18)</f>
        <v>51.821541773766675</v>
      </c>
      <c r="BG18">
        <f>0.15726*AN18*(1/(AD18*AQ18^3))^(1/4)</f>
        <v>6.9954920044978889E-3</v>
      </c>
      <c r="BH18">
        <f>0.0019+0.0322*BG18-0.6642*BG18^2+4.9951*BG18^3</f>
        <v>2.0944609592971983E-3</v>
      </c>
      <c r="BI18">
        <f>1-10.0147*BG18+33.8696*BG18^2+277.2817*BG18^3</f>
        <v>0.93169464372845501</v>
      </c>
      <c r="BJ18">
        <f>BH18/BI18</f>
        <v>2.2480122359785026E-3</v>
      </c>
      <c r="BK18">
        <f>BD18*($M$18^0.1)*BJ18</f>
        <v>3.6046126715826403E-2</v>
      </c>
      <c r="BL18">
        <f>(BE18^0.575)*(14.7^0.1)*BF18</f>
        <v>353.02843151157742</v>
      </c>
      <c r="BM18">
        <f>BK18/BL18</f>
        <v>1.0210544958513996E-4</v>
      </c>
      <c r="BN18">
        <f>(0.0047+1123.32*BM18+729489.64*BM18^2)</f>
        <v>0.12700240452768335</v>
      </c>
      <c r="BO18">
        <f>(1+1097.1566*BM18+722153.97*BM18^2)</f>
        <v>1.1195545006129126</v>
      </c>
      <c r="BP18">
        <f>SQRT(BN18/BO18)</f>
        <v>0.33680873922250437</v>
      </c>
      <c r="BQ18">
        <f>(BE18*BG18^0.38)/BF18^2.14</f>
        <v>5.7303795868172275E-4</v>
      </c>
      <c r="BR18">
        <f>1.0886-69.9473*BQ18+2334.3497*BQ18^2-12896.683*BQ18^3</f>
        <v>1.0492816514767871</v>
      </c>
      <c r="BS18">
        <f>1-53.4401*BQ18+1517.9369*BQ18^2-8419.8115*BQ18^3</f>
        <v>0.96987365856696295</v>
      </c>
      <c r="BT18">
        <f>BR18/BS18</f>
        <v>1.0818745742895559</v>
      </c>
      <c r="BU18">
        <f>IF(W18&lt;=0,1,(BP18*BT18))</f>
        <v>0.36438481136334899</v>
      </c>
      <c r="BV18">
        <f>IF(W18&gt;1,BP18*BT18,1)</f>
        <v>0.36438481136334899</v>
      </c>
      <c r="BW18">
        <f>IF($R$5=0,1,BV18)</f>
        <v>0.36438481136334899</v>
      </c>
      <c r="BX18">
        <f t="shared" ref="BX18:BX57" si="11">AD18*AW18</f>
        <v>202.79950034275458</v>
      </c>
      <c r="BY18">
        <f t="shared" ref="BY18:BY57" si="12">EW18*AX18</f>
        <v>6.9777766800293</v>
      </c>
      <c r="BZ18">
        <f t="shared" ref="BZ18:BZ57" si="13">$V$10*(BX18+BY18)*86400</f>
        <v>1581687.1043874666</v>
      </c>
      <c r="CA18">
        <f t="shared" ref="CA18:CA57" si="14">(AN18^BU18)*EZ18^(1-BU18)</f>
        <v>7.694117602300489E-2</v>
      </c>
      <c r="CB18">
        <f t="shared" ref="CB18:CB57" si="15">2.2*10^-2*BZ18/CA18/$V$9</f>
        <v>1356768.3038580085</v>
      </c>
      <c r="CC18">
        <f>$CD$15/3.7065</f>
        <v>1.6187778227438283E-4</v>
      </c>
      <c r="CD18">
        <f>5.0452/CB18</f>
        <v>3.7185420573681104E-6</v>
      </c>
      <c r="CE18">
        <f>LOG(($CD$15^1.1098/2.8257)+(7.149/CB18)^0.8981)</f>
        <v>-3.9499685554138573</v>
      </c>
      <c r="CF18">
        <f>-4*LOG(CC18-(CD18*CE18))</f>
        <v>15.012372606433326</v>
      </c>
      <c r="CG18">
        <f>1/CF18^2</f>
        <v>4.4371215910443346E-3</v>
      </c>
      <c r="CH18">
        <f t="shared" ref="CH18:CH57" si="16">BU18*AD18+(1-BU18)*EW18</f>
        <v>18.636934164850267</v>
      </c>
      <c r="CI18" s="20">
        <f t="shared" ref="CI18:CI57" si="17">CG18*BZ18^2/($V$9)^5/CH18</f>
        <v>144735238147.91296</v>
      </c>
      <c r="CJ18" s="33">
        <f>(1/144)*(CH18+(CI18/74130000000))</f>
        <v>0.14298184568665626</v>
      </c>
      <c r="CK18" s="33">
        <f t="shared" ref="CK18:CK57" si="18">CJ18*$CK$14</f>
        <v>28.596369137331251</v>
      </c>
      <c r="CL18">
        <v>200</v>
      </c>
      <c r="CM18" s="6">
        <f t="shared" ref="CM18:CM49" si="19">C18+CK18</f>
        <v>343.29636913733123</v>
      </c>
      <c r="CN18" s="20"/>
      <c r="CO18" s="20"/>
      <c r="CP18" s="25">
        <f>N18</f>
        <v>220</v>
      </c>
      <c r="CQ18" s="25">
        <f>CP18+460</f>
        <v>680</v>
      </c>
      <c r="CR18" s="25">
        <v>374</v>
      </c>
      <c r="CS18" s="25">
        <v>667</v>
      </c>
      <c r="CT18" s="25">
        <f>CQ18/CR18</f>
        <v>1.8181818181818181</v>
      </c>
      <c r="CU18" s="25">
        <f t="shared" ref="CU18:CU57" si="20">M18/$CS$18</f>
        <v>0.49325065152629732</v>
      </c>
      <c r="CV18" s="26">
        <v>0.8</v>
      </c>
      <c r="CW18" s="26">
        <f>0.27*CU18/CV18/$CT$18</f>
        <v>9.1559652189568949E-2</v>
      </c>
      <c r="CX18" s="26">
        <f>($CW$12+$CY$12/$CT$18+$DA$12/$CT$18^3+$DC$12/$CT$18^4+$DE$12/$CT$18^5)*CW18</f>
        <v>-3.2228204960278561E-2</v>
      </c>
      <c r="CY18" s="26">
        <f>($DG$12+$DI$12/$CT$18+$CW$13/$CT$18^2)*CW18^2</f>
        <v>1.6634388723780836E-3</v>
      </c>
      <c r="CZ18" s="26">
        <f>$CY$13*($DI$12/$CT$18+$CW$13/$CT$18^2)*CW18^5</f>
        <v>-2.3719312228086428E-7</v>
      </c>
      <c r="DA18" s="26">
        <f>$DA$13*(1+$DC$13*CW18^2)*(CW18^2/$CT$18^3)</f>
        <v>8.6071069314771229E-4</v>
      </c>
      <c r="DB18" s="26">
        <f>EXP(-$DC$13*CW18^2)</f>
        <v>0.99397396432117346</v>
      </c>
      <c r="DC18" s="26">
        <f>1+CX18+CY18-CZ18+DA18*DB18</f>
        <v>0.97029099512502337</v>
      </c>
      <c r="DD18" s="26">
        <f>DC18-CV18</f>
        <v>0.17029099512502333</v>
      </c>
      <c r="DE18" s="26">
        <v>0.85</v>
      </c>
      <c r="DF18" s="26">
        <f>0.27*CU18/DE18/$CT$18</f>
        <v>8.6173790296064895E-2</v>
      </c>
      <c r="DG18" s="26">
        <f>($CW$12+$CY$12/$CT$18+$DA$12/$CT$18^3+$DC$12/$CT$18^4+$DE$12/$CT$18^5)*DF18</f>
        <v>-3.0332428197909236E-2</v>
      </c>
      <c r="DH18" s="26">
        <f>($DG$12+$DI$12/$CT$18+$CW$13/$CT$18^2)*DF18^2</f>
        <v>1.4734960253591331E-3</v>
      </c>
      <c r="DI18" s="26">
        <f>$CY$13*($DI$12/$CT$18+$CW$13/$CT$18^2)*DF18^5</f>
        <v>-1.7516905955232086E-7</v>
      </c>
      <c r="DJ18" s="26">
        <f>$DA$13*(1+$DC$13*DF18^2)*DF18^2/$CT$18^3</f>
        <v>7.6190580091329164E-4</v>
      </c>
      <c r="DK18" s="26">
        <f>EXP(-$DC$13*DF18^2)</f>
        <v>0.99466021773439839</v>
      </c>
      <c r="DL18" s="26">
        <f>1+DG18+DH18-DI18+DJ18*DK18</f>
        <v>0.97189908038633899</v>
      </c>
      <c r="DM18" s="26">
        <f>DL18-DE18</f>
        <v>0.12189908038633901</v>
      </c>
      <c r="DN18" s="26">
        <f>(DM18-DD18)/(DE18-CV18)</f>
        <v>-0.96783829477368766</v>
      </c>
      <c r="DO18" s="26">
        <f>CV18-DD18/DN18</f>
        <v>0.97594984208063706</v>
      </c>
      <c r="DP18" s="26">
        <f>DE18</f>
        <v>0.85</v>
      </c>
      <c r="DQ18" s="26">
        <f>0.27*CU18/DP18/$CT$18</f>
        <v>8.6173790296064895E-2</v>
      </c>
      <c r="DR18" s="26">
        <f>($CW$12+$CY$12/$CT$18+$DA$12/$CT$18^3+$DC$12/$CT$18^4+$DE$12/$CT$18^5)*DQ18</f>
        <v>-3.0332428197909236E-2</v>
      </c>
      <c r="DS18" s="26">
        <f>($DG$12+$DI$12/$CT$18+$CW$13/$CT$18^2)*DQ18^2</f>
        <v>1.4734960253591331E-3</v>
      </c>
      <c r="DT18" s="26">
        <f>$CY$13*($DI$12/$CT$18+$CW$13/$CT$18^2)*DQ18^5</f>
        <v>-1.7516905955232086E-7</v>
      </c>
      <c r="DU18" s="26">
        <f>$DA$13*(1+$DC$13*DQ18^2)*(DQ18^2/$CT$18^3)</f>
        <v>7.6190580091329153E-4</v>
      </c>
      <c r="DV18" s="26">
        <f>EXP(-$DC$13*DQ18^2)</f>
        <v>0.99466021773439839</v>
      </c>
      <c r="DW18" s="26">
        <f>1+DR18+DS18-DT18+DU18*DV18</f>
        <v>0.97189908038633899</v>
      </c>
      <c r="DX18" s="26">
        <f>DW18-DP18</f>
        <v>0.12189908038633901</v>
      </c>
      <c r="DY18" s="26">
        <f>DO18</f>
        <v>0.97594984208063706</v>
      </c>
      <c r="DZ18" s="26">
        <f>0.27*CU18/DY18/$CT$18</f>
        <v>7.5052752296672964E-2</v>
      </c>
      <c r="EA18" s="26">
        <f>($CW$12+$CY$12/$CT$18+$DA$12/$CT$18^3+$DC$12/$CT$18^4+$DE$12/$CT$18^5)*DZ18</f>
        <v>-2.6417919094342743E-2</v>
      </c>
      <c r="EB18" s="26">
        <f>($DG$12+$DI$12/$CT$18+$CW$13/$CT$18^2)*DZ18^2</f>
        <v>1.1177169162637705E-3</v>
      </c>
      <c r="EC18" s="26">
        <f>$CY$13*($DI$12/$CT$18+$CW$13/$CT$18^2)*DZ18^5</f>
        <v>-8.7783832245168062E-8</v>
      </c>
      <c r="ED18" s="26">
        <f>$DA$13*(1+$DC$13*DZ18^2)*DZ18^2/$CT$18^3</f>
        <v>5.7719867893276993E-4</v>
      </c>
      <c r="EE18" s="26">
        <f>EXP(-$DC$13*DZ18^2)</f>
        <v>0.99594690388864027</v>
      </c>
      <c r="EF18" s="26">
        <f>1+EA18+EB18-EC18+ED18*EE18</f>
        <v>0.97527474484296484</v>
      </c>
      <c r="EG18" s="26">
        <f>EF18-DY18</f>
        <v>-6.7509723767222862E-4</v>
      </c>
      <c r="EH18" s="26">
        <f>(EG18-DX18)/(DY18-DP18)</f>
        <v>-0.97319834307958364</v>
      </c>
      <c r="EI18" s="26">
        <f>DP18-DX18/EH18</f>
        <v>0.97525615282143019</v>
      </c>
      <c r="EK18">
        <f>N18</f>
        <v>220</v>
      </c>
      <c r="EL18">
        <f>460+EK18</f>
        <v>680</v>
      </c>
      <c r="EM18">
        <f t="shared" ref="EM18:EM57" si="21">M18</f>
        <v>328.9981845680403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171676.47200412527</v>
      </c>
      <c r="ES18">
        <f>209.2+19.26*EQ18+EL18</f>
        <v>1251.8754300000001</v>
      </c>
      <c r="ET18">
        <f>ER18/ES18</f>
        <v>137.13542728778157</v>
      </c>
      <c r="EU18">
        <f>3.448+(986.4/EL18)+0.01009*EQ18</f>
        <v>5.0885879802941174</v>
      </c>
      <c r="EV18">
        <f>2.447-0.2224*EU18</f>
        <v>1.3152980331825883</v>
      </c>
      <c r="EW18">
        <f>(EM18*$EQ$18)/(DO18*10.73*$EL$18)</f>
        <v>0.86999993573299239</v>
      </c>
      <c r="EX18">
        <f>EW18/67.0176</f>
        <v>1.2981663559020203E-2</v>
      </c>
      <c r="EY18">
        <f>EXP($EU$18*EX18^$EV$18)</f>
        <v>1.0169322832918646</v>
      </c>
      <c r="EZ18">
        <f>$ET$18*10^-4*EY18</f>
        <v>1.394574431919692E-2</v>
      </c>
      <c r="FB18" s="30">
        <v>84.5</v>
      </c>
      <c r="FC18" s="30">
        <v>38.9</v>
      </c>
      <c r="FE18" s="37">
        <v>108.5</v>
      </c>
      <c r="FF18" s="37">
        <v>20.100000000000001</v>
      </c>
    </row>
    <row r="19" spans="3:162">
      <c r="C19" s="6">
        <f>E18</f>
        <v>343.29636913733123</v>
      </c>
      <c r="D19" s="6">
        <f>Sheet4!J19</f>
        <v>372.56453015942378</v>
      </c>
      <c r="E19" s="6">
        <f t="shared" ref="E19:E57" si="22">CM19</f>
        <v>372.56415745847733</v>
      </c>
      <c r="F19" s="6">
        <f t="shared" ref="F19:F57" si="23">D19-E19</f>
        <v>3.7270094645691643E-4</v>
      </c>
      <c r="G19" s="6">
        <f>Sheet5!D19</f>
        <v>372.99712737017722</v>
      </c>
      <c r="H19" s="6">
        <f>Sheet5!F19</f>
        <v>0.42803240848331825</v>
      </c>
      <c r="I19" s="6">
        <f t="shared" ref="I19:I57" si="24">(H19-F19)/(G19-D19)</f>
        <v>0.98858637297272045</v>
      </c>
      <c r="J19" s="6">
        <f t="shared" ref="J19:J57" si="25">D19-F19*(1/I19)</f>
        <v>372.56415315549509</v>
      </c>
      <c r="K19" s="6">
        <f t="shared" si="0"/>
        <v>357.93044964837748</v>
      </c>
      <c r="M19" s="6">
        <f t="shared" si="1"/>
        <v>357.93044964837748</v>
      </c>
      <c r="Q19">
        <f t="shared" ref="Q19:Q57" si="26">(($R$8*M19^1.187)/56.06)*10^(10.393*$P$18)</f>
        <v>41.980402775202762</v>
      </c>
      <c r="S19">
        <f t="shared" ref="S19:S57" si="27">1+(4.67*10^-4*Q19)+(0.11*10^-4*$R$18)+(0.1337*10^-8*Q19*$R$18)</f>
        <v>1.0993335443331655</v>
      </c>
      <c r="T19">
        <f t="shared" ref="T19:T57" si="28">0.0283*AU19*($O$18)/M19</f>
        <v>5.2323196025076409E-2</v>
      </c>
      <c r="U19">
        <f t="shared" ref="U19:U57" si="29">$R$3*($R$4+S19)</f>
        <v>5496.6677216658281</v>
      </c>
      <c r="V19">
        <f>U19*5.615</f>
        <v>30863.789257153625</v>
      </c>
      <c r="W19">
        <f t="shared" ref="W19:W57" si="30">IF($R$5&gt;0,T19*($R$10-Q19)*$R$3,0)</f>
        <v>54421.250813252533</v>
      </c>
      <c r="X19">
        <f>$Z$14+$AA$13*(Q19-$Y$14)</f>
        <v>0.88520223968283396</v>
      </c>
      <c r="Y19">
        <f t="shared" si="2"/>
        <v>54.006116207951074</v>
      </c>
      <c r="Z19">
        <f>0.01361*X19*Q19</f>
        <v>0.50576320467339242</v>
      </c>
      <c r="AA19">
        <f>(Y19+Z19)/S19</f>
        <v>49.586296801022584</v>
      </c>
      <c r="AB19">
        <f t="shared" ref="AB19:AB57" si="31">($R$4*$V$6)+(S19*AA19)</f>
        <v>54.511879412624467</v>
      </c>
      <c r="AC19">
        <f t="shared" si="3"/>
        <v>1.0993335443331655</v>
      </c>
      <c r="AD19">
        <f t="shared" ref="AD19:AD57" si="32">AB19/AC19</f>
        <v>49.586296801022584</v>
      </c>
      <c r="AI19">
        <f>10.715*(Q19+100)^-0.515</f>
        <v>0.83482327236698806</v>
      </c>
      <c r="AJ19">
        <f>5.44*(Q19+150)^-0.338</f>
        <v>0.92014880832860269</v>
      </c>
      <c r="AK19">
        <f t="shared" ref="AK19:AK57" si="33">AI19*$AH$18^AJ19</f>
        <v>1.4852588883209421</v>
      </c>
      <c r="AL19">
        <f t="shared" si="4"/>
        <v>0</v>
      </c>
      <c r="AM19">
        <f t="shared" si="5"/>
        <v>1.4852588883209421</v>
      </c>
      <c r="AN19">
        <f>AL19+AM19</f>
        <v>1.4852588883209421</v>
      </c>
      <c r="AO19">
        <f t="shared" si="6"/>
        <v>0</v>
      </c>
      <c r="AP19">
        <f t="shared" si="7"/>
        <v>30</v>
      </c>
      <c r="AQ19">
        <f>AO19+AP19</f>
        <v>30</v>
      </c>
      <c r="AS19">
        <f>CU19</f>
        <v>0.5366273607921701</v>
      </c>
      <c r="AU19">
        <f t="shared" ref="AU19:AU57" si="34">EI19</f>
        <v>0.97318982957263545</v>
      </c>
      <c r="AW19">
        <f t="shared" si="8"/>
        <v>4.0934276134710581</v>
      </c>
      <c r="AX19">
        <f t="shared" si="8"/>
        <v>7.2178256850612916</v>
      </c>
      <c r="AY19">
        <f>AW19+AX19</f>
        <v>11.31125329853235</v>
      </c>
      <c r="AZ19">
        <f t="shared" ref="AZ19:AZ57" si="35">AW19/AY19</f>
        <v>0.36188983708836103</v>
      </c>
      <c r="BA19">
        <f>1-AZ19</f>
        <v>0.63811016291163902</v>
      </c>
      <c r="BB19">
        <f t="shared" si="9"/>
        <v>-84.063237817540141</v>
      </c>
      <c r="BC19">
        <f>IF(BB19&lt;0.13,0.13,BB19)</f>
        <v>0.13</v>
      </c>
      <c r="BD19">
        <f>1.938*AW19*(AD19/AQ19)^(1/4)</f>
        <v>8.9949963785230427</v>
      </c>
      <c r="BE19">
        <f>1.938*AX19*(AD19/AQ19)^(1/4)</f>
        <v>15.860623914363975</v>
      </c>
      <c r="BF19">
        <f t="shared" si="10"/>
        <v>51.799392201351594</v>
      </c>
      <c r="BG19">
        <f>0.15726*AN19*(1/(AD19*AQ19^3))^(1/4)</f>
        <v>6.8665576624407426E-3</v>
      </c>
      <c r="BH19">
        <f>0.0019+0.0322*BG19-0.6642*BG19^2+4.9951*BG19^3</f>
        <v>2.091403574343184E-3</v>
      </c>
      <c r="BI19">
        <f>1-10.0147*BG19+33.8696*BG19^2+277.2817*BG19^3</f>
        <v>0.93292019503642643</v>
      </c>
      <c r="BJ19">
        <f>BH19/BI19</f>
        <v>2.2417818645908121E-3</v>
      </c>
      <c r="BK19">
        <f t="shared" ref="BK19:BK57" si="36">BD19*($M$18^0.1)*BJ19</f>
        <v>3.6000927894542442E-2</v>
      </c>
      <c r="BL19">
        <f t="shared" ref="BL19:BL57" si="37">(BE19^0.575)*(14.7^0.1)*BF19</f>
        <v>332.07834125979321</v>
      </c>
      <c r="BM19">
        <f>BK19/BL19</f>
        <v>1.0841094832613011E-4</v>
      </c>
      <c r="BN19">
        <f>(0.0047+1123.32*BM19+729489.64*BM19^2)</f>
        <v>0.13505382985984538</v>
      </c>
      <c r="BO19">
        <f>(1+1097.1566*BM19+722153.97*BM19^2)</f>
        <v>1.1274312152111299</v>
      </c>
      <c r="BP19">
        <f>SQRT(BN19/BO19)</f>
        <v>0.34610543940154548</v>
      </c>
      <c r="BQ19">
        <f t="shared" ref="BQ19:BQ57" si="38">(BE19*BG19^0.38)/BF19^2.14</f>
        <v>5.1242030863843228E-4</v>
      </c>
      <c r="BR19">
        <f>1.0886-69.9473*BQ19+2334.3497*BQ19^2-12896.683*BQ19^3</f>
        <v>1.0533687885906822</v>
      </c>
      <c r="BS19">
        <f>1-53.4401*BQ19+1517.9369*BQ19^2-8419.8115*BQ19^3</f>
        <v>0.97301364622386755</v>
      </c>
      <c r="BT19">
        <f>BR19/BS19</f>
        <v>1.0825837773998976</v>
      </c>
      <c r="BU19">
        <f t="shared" ref="BU19:BU57" si="39">IF(W19&lt;=0,1,(BP19*BT19))</f>
        <v>0.37468813396597644</v>
      </c>
      <c r="BV19">
        <f t="shared" ref="BV19:BV57" si="40">IF(W19&gt;1,BP19*BT19,1)</f>
        <v>0.37468813396597644</v>
      </c>
      <c r="BW19">
        <f t="shared" ref="BW19:BW57" si="41">IF($R$5=0,1,BV19)</f>
        <v>0.37468813396597644</v>
      </c>
      <c r="BX19">
        <f t="shared" si="11"/>
        <v>202.97791657507744</v>
      </c>
      <c r="BY19">
        <f t="shared" si="12"/>
        <v>6.8460488139574638</v>
      </c>
      <c r="BZ19">
        <f t="shared" si="13"/>
        <v>1582039.1271988607</v>
      </c>
      <c r="CA19">
        <f t="shared" si="14"/>
        <v>8.028201185630271E-2</v>
      </c>
      <c r="CB19">
        <f t="shared" si="15"/>
        <v>1300597.4810648386</v>
      </c>
      <c r="CC19">
        <f>$CD$15/3.7065</f>
        <v>1.6187778227438283E-4</v>
      </c>
      <c r="CD19">
        <f>5.0452/CB19</f>
        <v>3.8791402209001221E-6</v>
      </c>
      <c r="CE19">
        <f>LOG(($CD$15^1.1098/2.8257)+(7.149/CB19)^0.8981)</f>
        <v>-3.9472537429908128</v>
      </c>
      <c r="CF19">
        <f>-4*LOG(CC19-(CD19*CE19))</f>
        <v>15.00624578481162</v>
      </c>
      <c r="CG19">
        <f>1/CF19^2</f>
        <v>4.4407455490409163E-3</v>
      </c>
      <c r="CH19">
        <f t="shared" si="16"/>
        <v>19.172500225303395</v>
      </c>
      <c r="CI19" s="20">
        <f t="shared" si="17"/>
        <v>140869785035.78189</v>
      </c>
      <c r="CJ19" s="33">
        <f t="shared" ref="CJ19:CJ57" si="42">(1/144)*(CH19+(CI19/74130000000))</f>
        <v>0.14633894160573038</v>
      </c>
      <c r="CK19" s="33">
        <f t="shared" si="18"/>
        <v>29.267788321146078</v>
      </c>
      <c r="CL19">
        <f>CL18+200</f>
        <v>400</v>
      </c>
      <c r="CM19" s="6">
        <f t="shared" si="19"/>
        <v>372.56415745847733</v>
      </c>
      <c r="CN19" s="20"/>
      <c r="CO19" s="20"/>
      <c r="CU19" s="25">
        <f t="shared" si="20"/>
        <v>0.5366273607921701</v>
      </c>
      <c r="CV19" s="26">
        <v>0.8</v>
      </c>
      <c r="CW19" s="26">
        <f>0.27*CU19/CV19/$CT$18</f>
        <v>9.9611453847046574E-2</v>
      </c>
      <c r="CX19" s="26">
        <f t="shared" ref="CX19:CX57" si="43">($CW$12+$CY$12/$CT$18+$DA$12/$CT$18^3+$DC$12/$CT$18^4+$DE$12/$CT$18^5)*CW19</f>
        <v>-3.5062369441150876E-2</v>
      </c>
      <c r="CY19" s="26">
        <f>($DG$12+$DI$12/$CT$18+$CW$13/$CT$18^2)*CW19^2</f>
        <v>1.9688704242095977E-3</v>
      </c>
      <c r="CZ19" s="26">
        <f>$CY$13*($DI$12/$CT$18+$CW$13/$CT$18^2)*CW19^5</f>
        <v>-3.6151624258532173E-7</v>
      </c>
      <c r="DA19" s="26">
        <f t="shared" ref="DA19:DA57" si="44">$DA$13*(1+$DC$13*CW19^2)*(CW19^2/$CT$18^3)</f>
        <v>1.0198735161102361E-3</v>
      </c>
      <c r="DB19" s="26">
        <f t="shared" ref="DB19:DB57" si="45">EXP(-$DC$13*CW19^2)</f>
        <v>0.99287144902474267</v>
      </c>
      <c r="DC19" s="26">
        <f t="shared" ref="DC19:DC57" si="46">1+CX19+CY19-CZ19+DA19*DB19</f>
        <v>0.9679194657950636</v>
      </c>
      <c r="DD19" s="26">
        <f t="shared" ref="DD19:DD57" si="47">DC19-CV19</f>
        <v>0.16791946579506356</v>
      </c>
      <c r="DE19" s="26">
        <v>0.85</v>
      </c>
      <c r="DF19" s="26">
        <f t="shared" ref="DF19:DF57" si="48">0.27*CU19/DE19/$CT$18</f>
        <v>9.3751956561926197E-2</v>
      </c>
      <c r="DG19" s="26">
        <f t="shared" ref="DG19:DG57" si="49">($CW$12+$CY$12/$CT$18+$DA$12/$CT$18^3+$DC$12/$CT$18^4+$DE$12/$CT$18^5)*DF19</f>
        <v>-3.2999877121083182E-2</v>
      </c>
      <c r="DH19" s="26">
        <f t="shared" ref="DH19:DH57" si="50">($DG$12+$DI$12/$CT$18+$CW$13/$CT$18^2)*DF19^2</f>
        <v>1.7440513100264951E-3</v>
      </c>
      <c r="DI19" s="26">
        <f t="shared" ref="DI19:DI57" si="51">$CY$13*($DI$12/$CT$18+$CW$13/$CT$18^2)*DF19^5</f>
        <v>-2.6698270007835047E-7</v>
      </c>
      <c r="DJ19" s="26">
        <f t="shared" ref="DJ19:DJ57" si="52">$DA$13*(1+$DC$13*DF19^2)*DF19^2/$CT$18^3</f>
        <v>9.0268460951536001E-4</v>
      </c>
      <c r="DK19" s="26">
        <f>EXP(-$DC$13*DF19^2)</f>
        <v>0.99368285899856978</v>
      </c>
      <c r="DL19" s="26">
        <f>1+DG19+DH19-DI19+DJ19*DK19</f>
        <v>0.96964142339520065</v>
      </c>
      <c r="DM19" s="26">
        <f>DL19-DE19</f>
        <v>0.11964142339520067</v>
      </c>
      <c r="DN19" s="26">
        <f>(DM19-DD19)/(DE19-CV19)</f>
        <v>-0.96556084799725905</v>
      </c>
      <c r="DO19" s="26">
        <f>CV19-DD19/DN19</f>
        <v>0.97390873515983767</v>
      </c>
      <c r="DP19" s="26">
        <f t="shared" ref="DP19:DP57" si="53">DE19</f>
        <v>0.85</v>
      </c>
      <c r="DQ19" s="26">
        <f t="shared" ref="DQ19:DQ57" si="54">0.27*CU19/DP19/$CT$18</f>
        <v>9.3751956561926197E-2</v>
      </c>
      <c r="DR19" s="26">
        <f t="shared" ref="DR19:DR57" si="55">($CW$12+$CY$12/$CT$18+$DA$12/$CT$18^3+$DC$12/$CT$18^4+$DE$12/$CT$18^5)*DQ19</f>
        <v>-3.2999877121083182E-2</v>
      </c>
      <c r="DS19" s="26">
        <f t="shared" ref="DS19:DS57" si="56">($DG$12+$DI$12/$CT$18+$CW$13/$CT$18^2)*DQ19^2</f>
        <v>1.7440513100264951E-3</v>
      </c>
      <c r="DT19" s="26">
        <f t="shared" ref="DT19:DT57" si="57">$CY$13*($DI$12/$CT$18+$CW$13/$CT$18^2)*DQ19^5</f>
        <v>-2.6698270007835047E-7</v>
      </c>
      <c r="DU19" s="26">
        <f t="shared" ref="DU19:DU57" si="58">$DA$13*(1+$DC$13*DQ19^2)*(DQ19^2/$CT$18^3)</f>
        <v>9.0268460951536012E-4</v>
      </c>
      <c r="DV19" s="26">
        <f t="shared" ref="DV19:DV57" si="59">EXP(-$DC$13*DQ19^2)</f>
        <v>0.99368285899856978</v>
      </c>
      <c r="DW19" s="26">
        <f t="shared" ref="DW19:DW57" si="60">1+DR19+DS19-DT19+DU19*DV19</f>
        <v>0.96964142339520065</v>
      </c>
      <c r="DX19" s="26">
        <f t="shared" ref="DX19:DX57" si="61">DW19-DP19</f>
        <v>0.11964142339520067</v>
      </c>
      <c r="DY19" s="26">
        <f t="shared" ref="DY19:DY57" si="62">DO19</f>
        <v>0.97390873515983767</v>
      </c>
      <c r="DZ19" s="26">
        <f t="shared" ref="DZ19:DZ57" si="63">0.27*CU19/DY19/$CT$18</f>
        <v>8.1824056198200851E-2</v>
      </c>
      <c r="EA19" s="26">
        <f t="shared" ref="EA19:EA57" si="64">($CW$12+$CY$12/$CT$18+$DA$12/$CT$18^3+$DC$12/$CT$18^4+$DE$12/$CT$18^5)*DZ19</f>
        <v>-2.8801359450089707E-2</v>
      </c>
      <c r="EB19" s="26">
        <f t="shared" ref="EB19:EB57" si="65">($DG$12+$DI$12/$CT$18+$CW$13/$CT$18^2)*DZ19^2</f>
        <v>1.3284970272493949E-3</v>
      </c>
      <c r="EC19" s="26">
        <f t="shared" ref="EC19:EC57" si="66">$CY$13*($DI$12/$CT$18+$CW$13/$CT$18^2)*DZ19^5</f>
        <v>-1.3520303601471486E-7</v>
      </c>
      <c r="ED19" s="26">
        <f t="shared" ref="ED19:ED57" si="67">$DA$13*(1+$DC$13*DZ19^2)*DZ19^2/$CT$18^3</f>
        <v>6.8657066193734452E-4</v>
      </c>
      <c r="EE19" s="26">
        <f t="shared" ref="EE19:EE57" si="68">EXP(-$DC$13*DZ19^2)</f>
        <v>0.99518441029090521</v>
      </c>
      <c r="EF19" s="26">
        <f t="shared" ref="EF19:EF57" si="69">1+EA19+EB19-EC19+ED19*EE19</f>
        <v>0.97321053719951889</v>
      </c>
      <c r="EG19" s="26">
        <f t="shared" ref="EG19:EG57" si="70">EF19-DY19</f>
        <v>-6.9819796031878045E-4</v>
      </c>
      <c r="EH19" s="26">
        <f t="shared" ref="EH19:EH57" si="71">(EG19-DX19)/(DY19-DP19)</f>
        <v>-0.97119562394278169</v>
      </c>
      <c r="EI19" s="26">
        <f t="shared" ref="EI19:EI57" si="72">DP19-DX19/EH19</f>
        <v>0.97318982957263545</v>
      </c>
      <c r="EM19">
        <f t="shared" si="21"/>
        <v>357.93044964837748</v>
      </c>
      <c r="EW19">
        <f>(EM19*$EQ$18)/(DO19*10.73*$EL$18)</f>
        <v>0.9484918468073712</v>
      </c>
      <c r="EX19">
        <f t="shared" ref="EX19:EX57" si="73">EW19/67.0176</f>
        <v>1.4152876957804685E-2</v>
      </c>
      <c r="EY19">
        <f>EXP($EU$18*EX19^$EV$18)</f>
        <v>1.0189888259260995</v>
      </c>
      <c r="EZ19">
        <f>$ET$18*10^-4*EY19</f>
        <v>1.3973946804485054E-2</v>
      </c>
      <c r="FB19" s="30">
        <v>190.6</v>
      </c>
      <c r="FC19" s="30">
        <v>803.1</v>
      </c>
      <c r="FE19" s="37">
        <v>240</v>
      </c>
      <c r="FF19" s="37">
        <v>366</v>
      </c>
    </row>
    <row r="20" spans="3:162">
      <c r="C20" s="6">
        <f t="shared" ref="C20:C57" si="74">E19</f>
        <v>372.56415745847733</v>
      </c>
      <c r="D20" s="6">
        <f>Sheet4!J20</f>
        <v>402.49661877860024</v>
      </c>
      <c r="E20" s="6">
        <f t="shared" si="22"/>
        <v>402.49839844474536</v>
      </c>
      <c r="F20" s="6">
        <f t="shared" si="23"/>
        <v>-1.7796661451257023E-3</v>
      </c>
      <c r="G20" s="6">
        <f>Sheet5!D20</f>
        <v>403.80691607032986</v>
      </c>
      <c r="H20" s="6">
        <f>Sheet5!F20</f>
        <v>1.2889805637311156</v>
      </c>
      <c r="I20" s="6">
        <f t="shared" si="24"/>
        <v>0.98508959609647451</v>
      </c>
      <c r="J20" s="6">
        <f t="shared" si="25"/>
        <v>402.4984253819307</v>
      </c>
      <c r="K20" s="6">
        <f t="shared" si="0"/>
        <v>387.53038811853878</v>
      </c>
      <c r="M20" s="6">
        <f t="shared" si="1"/>
        <v>387.53038811853878</v>
      </c>
      <c r="Q20">
        <f t="shared" si="26"/>
        <v>46.132453139268527</v>
      </c>
      <c r="S20">
        <f t="shared" si="27"/>
        <v>1.1013125837005704</v>
      </c>
      <c r="T20">
        <f t="shared" si="28"/>
        <v>4.8222728976038534E-2</v>
      </c>
      <c r="U20">
        <f t="shared" si="29"/>
        <v>5506.562918502852</v>
      </c>
      <c r="V20">
        <f t="shared" ref="V20:V57" si="75">U20*5.615</f>
        <v>30919.350787393516</v>
      </c>
      <c r="W20">
        <f t="shared" si="30"/>
        <v>49155.247296374444</v>
      </c>
      <c r="X20">
        <f t="shared" ref="X20:X57" si="76">$Z$14+$AA$13*(Q20-$Y$14)</f>
        <v>0.88472771964122643</v>
      </c>
      <c r="Y20">
        <f t="shared" si="2"/>
        <v>54.006116207951074</v>
      </c>
      <c r="Z20">
        <f>0.01361*X20*Q20</f>
        <v>0.55548752351678032</v>
      </c>
      <c r="AA20">
        <f t="shared" ref="AA20:AA57" si="77">(Y20+Z20)/S20</f>
        <v>49.542341147263507</v>
      </c>
      <c r="AB20">
        <f t="shared" si="31"/>
        <v>54.561603731467855</v>
      </c>
      <c r="AC20">
        <f t="shared" si="3"/>
        <v>1.1013125837005704</v>
      </c>
      <c r="AD20">
        <f t="shared" si="32"/>
        <v>49.542341147263507</v>
      </c>
      <c r="AI20">
        <f>10.715*(Q20+100)^-0.515</f>
        <v>0.82252221771238931</v>
      </c>
      <c r="AJ20">
        <f>5.44*(Q20+150)^-0.338</f>
        <v>0.91351815349823418</v>
      </c>
      <c r="AK20">
        <f t="shared" si="33"/>
        <v>1.4573109810689853</v>
      </c>
      <c r="AL20">
        <f t="shared" si="4"/>
        <v>0</v>
      </c>
      <c r="AM20">
        <f t="shared" si="5"/>
        <v>1.4573109810689853</v>
      </c>
      <c r="AN20">
        <f t="shared" ref="AN20:AN57" si="78">AL20+AM20</f>
        <v>1.4573109810689853</v>
      </c>
      <c r="AO20">
        <f t="shared" si="6"/>
        <v>0</v>
      </c>
      <c r="AP20">
        <f t="shared" si="7"/>
        <v>30</v>
      </c>
      <c r="AQ20">
        <f t="shared" ref="AQ20:AQ57" si="79">AO20+AP20</f>
        <v>30</v>
      </c>
      <c r="AS20">
        <f t="shared" ref="AS20:AS57" si="80">CU20</f>
        <v>0.5810050796379892</v>
      </c>
      <c r="AU20">
        <f t="shared" si="34"/>
        <v>0.97109607546348575</v>
      </c>
      <c r="AW20">
        <f t="shared" si="8"/>
        <v>4.1007966730585155</v>
      </c>
      <c r="AX20">
        <f t="shared" si="8"/>
        <v>6.5194019099045128</v>
      </c>
      <c r="AY20">
        <f t="shared" ref="AY20:AY57" si="81">AW20+AX20</f>
        <v>10.620198582963027</v>
      </c>
      <c r="AZ20">
        <f t="shared" si="35"/>
        <v>0.38613182616349873</v>
      </c>
      <c r="BA20">
        <f t="shared" ref="BA20:BA57" si="82">1-AZ20</f>
        <v>0.61386817383650127</v>
      </c>
      <c r="BB20">
        <f t="shared" si="9"/>
        <v>-73.978546378320615</v>
      </c>
      <c r="BC20">
        <f t="shared" ref="BC20:BC57" si="83">IF(BB20&lt;0.13,0.13,BB20)</f>
        <v>0.13</v>
      </c>
      <c r="BD20">
        <f t="shared" ref="BD20:BD57" si="84">1.938*AW20*(AD20/AQ20)^(1/4)</f>
        <v>9.009191676491028</v>
      </c>
      <c r="BE20">
        <f t="shared" ref="BE20:BE57" si="85">1.938*AX20*(AD20/AQ20)^(1/4)</f>
        <v>14.322714853990847</v>
      </c>
      <c r="BF20">
        <f t="shared" si="10"/>
        <v>51.776428387737035</v>
      </c>
      <c r="BG20">
        <f t="shared" ref="BG20:BG57" si="86">0.15726*AN20*(1/(AD20*AQ20^3))^(1/4)</f>
        <v>6.738844519125339E-3</v>
      </c>
      <c r="BH20">
        <f t="shared" ref="BH20:BH57" si="87">0.0019+0.0322*BG20-0.6642*BG20^2+4.9951*BG20^3</f>
        <v>2.0883567495836829E-3</v>
      </c>
      <c r="BI20">
        <f t="shared" ref="BI20:BI57" si="88">1-10.0147*BG20+33.8696*BG20^2+277.2817*BG20^3</f>
        <v>0.93413543594705517</v>
      </c>
      <c r="BJ20">
        <f t="shared" ref="BJ20:BJ57" si="89">BH20/BI20</f>
        <v>2.2356038206241932E-3</v>
      </c>
      <c r="BK20">
        <f t="shared" si="36"/>
        <v>3.5958371934479302E-2</v>
      </c>
      <c r="BL20">
        <f t="shared" si="37"/>
        <v>313.02454733094288</v>
      </c>
      <c r="BM20">
        <f t="shared" ref="BM20:BM57" si="90">BK20/BL20</f>
        <v>1.1487396832320176E-4</v>
      </c>
      <c r="BN20">
        <f t="shared" ref="BN20:BN57" si="91">(0.0047+1123.32*BM20+729489.64*BM20^2)</f>
        <v>0.14336659224843712</v>
      </c>
      <c r="BO20">
        <f t="shared" ref="BO20:BO57" si="92">(1+1097.1566*BM20+722153.97*BM20^2)</f>
        <v>1.1355642969545019</v>
      </c>
      <c r="BP20">
        <f t="shared" ref="BP20:BP57" si="93">SQRT(BN20/BO20)</f>
        <v>0.35531874250866674</v>
      </c>
      <c r="BQ20">
        <f t="shared" si="38"/>
        <v>4.5988065515020315E-4</v>
      </c>
      <c r="BR20">
        <f t="shared" ref="BR20:BR57" si="94">1.0886-69.9473*BQ20+2334.3497*BQ20^2-12896.683*BQ20^3</f>
        <v>1.0569250276398399</v>
      </c>
      <c r="BS20">
        <f t="shared" ref="BS20:BS57" si="95">1-53.4401*BQ20+1517.9369*BQ20^2-8419.8115*BQ20^3</f>
        <v>0.97574414169200085</v>
      </c>
      <c r="BT20">
        <f t="shared" ref="BT20:BT57" si="96">BR20/BS20</f>
        <v>1.0831989478379715</v>
      </c>
      <c r="BU20">
        <f t="shared" si="39"/>
        <v>0.38488088803249892</v>
      </c>
      <c r="BV20">
        <f t="shared" si="40"/>
        <v>0.38488088803249892</v>
      </c>
      <c r="BW20">
        <f t="shared" si="41"/>
        <v>0.38488088803249892</v>
      </c>
      <c r="BX20">
        <f t="shared" si="11"/>
        <v>203.16306775222819</v>
      </c>
      <c r="BY20">
        <f t="shared" si="12"/>
        <v>6.7092467487250431</v>
      </c>
      <c r="BZ20">
        <f t="shared" si="13"/>
        <v>1582403.6717668669</v>
      </c>
      <c r="CA20">
        <f t="shared" si="14"/>
        <v>8.3688869508248803E-2</v>
      </c>
      <c r="CB20">
        <f t="shared" si="15"/>
        <v>1247939.4565883009</v>
      </c>
      <c r="CC20">
        <f t="shared" ref="CC20:CC57" si="97">$CD$15/3.7065</f>
        <v>1.6187778227438283E-4</v>
      </c>
      <c r="CD20">
        <f t="shared" ref="CD20:CD57" si="98">5.0452/CB20</f>
        <v>4.0428243320336232E-6</v>
      </c>
      <c r="CE20">
        <f t="shared" ref="CE20:CE57" si="99">LOG(($CD$15^1.1098/2.8257)+(7.149/CB20)^0.8981)</f>
        <v>-3.9445157675720384</v>
      </c>
      <c r="CF20">
        <f t="shared" ref="CF20:CF57" si="100">-4*LOG(CC20-(CD20*CE20))</f>
        <v>15.00003101063708</v>
      </c>
      <c r="CG20">
        <f t="shared" ref="CG20:CG57" si="101">1/CF20^2</f>
        <v>4.444426067827606E-3</v>
      </c>
      <c r="CH20">
        <f t="shared" si="16"/>
        <v>19.700931622813989</v>
      </c>
      <c r="CI20" s="20">
        <f t="shared" si="17"/>
        <v>137268143505.47586</v>
      </c>
      <c r="CJ20" s="33">
        <f t="shared" si="42"/>
        <v>0.14967120493134028</v>
      </c>
      <c r="CK20" s="33">
        <f t="shared" si="18"/>
        <v>29.934240986268058</v>
      </c>
      <c r="CL20">
        <f t="shared" ref="CL20:CL57" si="102">CL19+200</f>
        <v>600</v>
      </c>
      <c r="CM20" s="6">
        <f t="shared" si="19"/>
        <v>402.49839844474536</v>
      </c>
      <c r="CN20" s="20"/>
      <c r="CO20" s="20"/>
      <c r="CU20" s="25">
        <f t="shared" si="20"/>
        <v>0.5810050796379892</v>
      </c>
      <c r="CV20" s="26">
        <v>0.8</v>
      </c>
      <c r="CW20" s="26">
        <f t="shared" ref="CW20:CW57" si="103">0.27*CU20/CV20/$CT$18</f>
        <v>0.10784906790780176</v>
      </c>
      <c r="CX20" s="26">
        <f t="shared" si="43"/>
        <v>-3.796193827944247E-2</v>
      </c>
      <c r="CY20" s="26">
        <f t="shared" ref="CY20:CY57" si="104">($DG$12+$DI$12/$CT$18+$CW$13/$CT$18^2)*CW20^2</f>
        <v>2.3079764323562595E-3</v>
      </c>
      <c r="CZ20" s="26">
        <f t="shared" ref="CZ20:CZ57" si="105">$CY$13*($DI$12/$CT$18+$CW$13/$CT$18^2)*CW20^5</f>
        <v>-5.3785275924809353E-7</v>
      </c>
      <c r="DA20" s="26">
        <f t="shared" si="44"/>
        <v>1.1969928313031314E-3</v>
      </c>
      <c r="DB20" s="26">
        <f t="shared" si="45"/>
        <v>0.99164881167678032</v>
      </c>
      <c r="DC20" s="26">
        <f t="shared" si="46"/>
        <v>0.9655335725244204</v>
      </c>
      <c r="DD20" s="26">
        <f t="shared" si="47"/>
        <v>0.16553357252442036</v>
      </c>
      <c r="DE20" s="26">
        <v>0.85</v>
      </c>
      <c r="DF20" s="26">
        <f t="shared" si="48"/>
        <v>0.10150500508969577</v>
      </c>
      <c r="DG20" s="26">
        <f t="shared" si="49"/>
        <v>-3.5728883086534088E-2</v>
      </c>
      <c r="DH20" s="26">
        <f t="shared" si="50"/>
        <v>2.0444358708761332E-3</v>
      </c>
      <c r="DI20" s="26">
        <f t="shared" si="51"/>
        <v>-3.9720865895743654E-7</v>
      </c>
      <c r="DJ20" s="26">
        <f t="shared" si="52"/>
        <v>1.0593050783839761E-3</v>
      </c>
      <c r="DK20" s="26">
        <f t="shared" ref="DK20:DK57" si="106">EXP(-$DC$13*DF20^2)</f>
        <v>0.99259886943002973</v>
      </c>
      <c r="DL20" s="26">
        <f t="shared" ref="DL20:DL57" si="107">1+DG20+DH20-DI20+DJ20*DK20</f>
        <v>0.96736741501618639</v>
      </c>
      <c r="DM20" s="26">
        <f t="shared" ref="DM20:DM57" si="108">DL20-DE20</f>
        <v>0.11736741501618642</v>
      </c>
      <c r="DN20" s="26">
        <f t="shared" ref="DN20:DN57" si="109">(DM20-DD20)/(DE20-CV20)</f>
        <v>-0.96332315016468018</v>
      </c>
      <c r="DO20" s="26">
        <f t="shared" ref="DO20:DO57" si="110">CV20-DD20/DN20</f>
        <v>0.97183597476726513</v>
      </c>
      <c r="DP20" s="26">
        <f t="shared" si="53"/>
        <v>0.85</v>
      </c>
      <c r="DQ20" s="26">
        <f t="shared" si="54"/>
        <v>0.10150500508969577</v>
      </c>
      <c r="DR20" s="26">
        <f t="shared" si="55"/>
        <v>-3.5728883086534088E-2</v>
      </c>
      <c r="DS20" s="26">
        <f t="shared" si="56"/>
        <v>2.0444358708761332E-3</v>
      </c>
      <c r="DT20" s="26">
        <f t="shared" si="57"/>
        <v>-3.9720865895743654E-7</v>
      </c>
      <c r="DU20" s="26">
        <f t="shared" si="58"/>
        <v>1.0593050783839761E-3</v>
      </c>
      <c r="DV20" s="26">
        <f t="shared" si="59"/>
        <v>0.99259886943002973</v>
      </c>
      <c r="DW20" s="26">
        <f t="shared" si="60"/>
        <v>0.96736741501618639</v>
      </c>
      <c r="DX20" s="26">
        <f t="shared" si="61"/>
        <v>0.11736741501618642</v>
      </c>
      <c r="DY20" s="26">
        <f t="shared" si="62"/>
        <v>0.97183597476726513</v>
      </c>
      <c r="DZ20" s="26">
        <f t="shared" si="63"/>
        <v>8.8779646531302284E-2</v>
      </c>
      <c r="EA20" s="26">
        <f t="shared" si="64"/>
        <v>-3.1249667034426117E-2</v>
      </c>
      <c r="EB20" s="26">
        <f t="shared" si="65"/>
        <v>1.5639591340900316E-3</v>
      </c>
      <c r="EC20" s="26">
        <f t="shared" si="66"/>
        <v>-2.033051961722887E-7</v>
      </c>
      <c r="ED20" s="26">
        <f t="shared" si="67"/>
        <v>8.0894628376353866E-4</v>
      </c>
      <c r="EE20" s="26">
        <f t="shared" si="68"/>
        <v>0.99433332025818766</v>
      </c>
      <c r="EF20" s="26">
        <f t="shared" si="69"/>
        <v>0.9711188576491051</v>
      </c>
      <c r="EG20" s="26">
        <f t="shared" si="70"/>
        <v>-7.1711711816002666E-4</v>
      </c>
      <c r="EH20" s="26">
        <f t="shared" si="71"/>
        <v>-0.96920907277111845</v>
      </c>
      <c r="EI20" s="26">
        <f t="shared" si="72"/>
        <v>0.97109607546348575</v>
      </c>
      <c r="EM20">
        <f t="shared" si="21"/>
        <v>387.53038811853878</v>
      </c>
      <c r="EW20">
        <f t="shared" ref="EW20:EW57" si="111">(EM20*$EQ$18)/(DO20*10.73*$EL$18)</f>
        <v>1.0291199777900042</v>
      </c>
      <c r="EX20">
        <f t="shared" si="73"/>
        <v>1.5355965862549602E-2</v>
      </c>
      <c r="EY20">
        <f t="shared" ref="EY20:EY57" si="112">EXP($EU$18*EX20^$EV$18)</f>
        <v>1.0211624787427502</v>
      </c>
      <c r="EZ20">
        <f t="shared" ref="EZ20:EZ57" si="113">$ET$18*10^-4*EY20</f>
        <v>1.4003755285263722E-2</v>
      </c>
      <c r="FB20" s="30">
        <v>260.60000000000002</v>
      </c>
      <c r="FC20" s="30">
        <v>1509.8</v>
      </c>
      <c r="FE20" s="37">
        <v>491</v>
      </c>
      <c r="FF20" s="37">
        <v>1000.3</v>
      </c>
    </row>
    <row r="21" spans="3:162">
      <c r="C21" s="6">
        <f t="shared" si="74"/>
        <v>402.49839844474536</v>
      </c>
      <c r="D21" s="6">
        <f>Sheet4!J21</f>
        <v>433.0874893322225</v>
      </c>
      <c r="E21" s="6">
        <f t="shared" si="22"/>
        <v>433.09632283445785</v>
      </c>
      <c r="F21" s="6">
        <f t="shared" si="23"/>
        <v>-8.8335022353476234E-3</v>
      </c>
      <c r="G21" s="6">
        <f>Sheet5!D21</f>
        <v>435.7320283679212</v>
      </c>
      <c r="H21" s="6">
        <f>Sheet5!F21</f>
        <v>2.5873154976588353</v>
      </c>
      <c r="I21" s="6">
        <f t="shared" si="24"/>
        <v>0.98170190148404013</v>
      </c>
      <c r="J21" s="6">
        <f t="shared" si="25"/>
        <v>433.09648748351668</v>
      </c>
      <c r="K21" s="6">
        <f t="shared" si="0"/>
        <v>417.79294388848393</v>
      </c>
      <c r="M21" s="6">
        <f t="shared" si="1"/>
        <v>417.79294388848393</v>
      </c>
      <c r="Q21">
        <f t="shared" si="26"/>
        <v>50.439228483977743</v>
      </c>
      <c r="S21">
        <f t="shared" si="27"/>
        <v>1.1033653714093887</v>
      </c>
      <c r="T21">
        <f t="shared" si="28"/>
        <v>4.4632144956712111E-2</v>
      </c>
      <c r="U21">
        <f t="shared" si="29"/>
        <v>5516.8268570469436</v>
      </c>
      <c r="V21">
        <f t="shared" si="75"/>
        <v>30976.982802318591</v>
      </c>
      <c r="W21">
        <f t="shared" si="30"/>
        <v>44534.126409882061</v>
      </c>
      <c r="X21">
        <f t="shared" si="76"/>
        <v>0.88423551674468825</v>
      </c>
      <c r="Y21">
        <f t="shared" si="2"/>
        <v>54.006116207951074</v>
      </c>
      <c r="Z21">
        <f t="shared" ref="Z21:Z57" si="114">0.01361*X21*Q21</f>
        <v>0.60700814034580242</v>
      </c>
      <c r="AA21">
        <f t="shared" si="77"/>
        <v>49.496862746867393</v>
      </c>
      <c r="AB21">
        <f t="shared" si="31"/>
        <v>54.613124348296878</v>
      </c>
      <c r="AC21">
        <f t="shared" si="3"/>
        <v>1.1033653714093887</v>
      </c>
      <c r="AD21">
        <f t="shared" si="32"/>
        <v>49.496862746867393</v>
      </c>
      <c r="AI21">
        <f t="shared" ref="AI21:AI57" si="115">10.715*(Q21+100)^-0.515</f>
        <v>0.81031002166361221</v>
      </c>
      <c r="AJ21">
        <f t="shared" ref="AJ21:AJ57" si="116">5.44*(Q21+150)^-0.338</f>
        <v>0.90683597264255011</v>
      </c>
      <c r="AK21">
        <f t="shared" si="33"/>
        <v>1.429679815252993</v>
      </c>
      <c r="AL21">
        <f t="shared" si="4"/>
        <v>0</v>
      </c>
      <c r="AM21">
        <f t="shared" si="5"/>
        <v>1.429679815252993</v>
      </c>
      <c r="AN21">
        <f t="shared" si="78"/>
        <v>1.429679815252993</v>
      </c>
      <c r="AO21">
        <f t="shared" si="6"/>
        <v>0</v>
      </c>
      <c r="AP21">
        <f t="shared" si="7"/>
        <v>30</v>
      </c>
      <c r="AQ21">
        <f t="shared" si="79"/>
        <v>30</v>
      </c>
      <c r="AS21">
        <f t="shared" si="80"/>
        <v>0.62637622771886647</v>
      </c>
      <c r="AU21">
        <f t="shared" si="34"/>
        <v>0.96897709590117986</v>
      </c>
      <c r="AW21">
        <f t="shared" si="8"/>
        <v>4.1084403385640265</v>
      </c>
      <c r="AX21">
        <f t="shared" si="8"/>
        <v>5.9065081500246768</v>
      </c>
      <c r="AY21">
        <f t="shared" si="81"/>
        <v>10.014948488588704</v>
      </c>
      <c r="AZ21">
        <f t="shared" si="35"/>
        <v>0.41023080081193541</v>
      </c>
      <c r="BA21">
        <f t="shared" si="82"/>
        <v>0.58976919918806459</v>
      </c>
      <c r="BB21">
        <f t="shared" si="9"/>
        <v>-65.668083174633281</v>
      </c>
      <c r="BC21">
        <f t="shared" si="83"/>
        <v>0.13</v>
      </c>
      <c r="BD21">
        <f t="shared" si="84"/>
        <v>9.0239122176212341</v>
      </c>
      <c r="BE21">
        <f t="shared" si="85"/>
        <v>12.973246941956644</v>
      </c>
      <c r="BF21">
        <f t="shared" si="10"/>
        <v>51.752658318305265</v>
      </c>
      <c r="BG21">
        <f t="shared" si="86"/>
        <v>6.6125915489595576E-3</v>
      </c>
      <c r="BH21">
        <f t="shared" si="87"/>
        <v>2.0853267011351722E-3</v>
      </c>
      <c r="BI21">
        <f t="shared" si="88"/>
        <v>0.93533804848173119</v>
      </c>
      <c r="BJ21">
        <f t="shared" si="89"/>
        <v>2.2294898668135409E-3</v>
      </c>
      <c r="BK21">
        <f t="shared" si="36"/>
        <v>3.5918625975479887E-2</v>
      </c>
      <c r="BL21">
        <f t="shared" si="37"/>
        <v>295.57479010473571</v>
      </c>
      <c r="BM21">
        <f t="shared" si="90"/>
        <v>1.2152127711146228E-4</v>
      </c>
      <c r="BN21">
        <f t="shared" si="91"/>
        <v>0.15197996148125761</v>
      </c>
      <c r="BO21">
        <f t="shared" si="92"/>
        <v>1.1439922227740071</v>
      </c>
      <c r="BP21">
        <f t="shared" si="93"/>
        <v>0.3644866524767652</v>
      </c>
      <c r="BQ21">
        <f t="shared" si="38"/>
        <v>4.1397492107026146E-4</v>
      </c>
      <c r="BR21">
        <f t="shared" si="94"/>
        <v>1.0600427067766602</v>
      </c>
      <c r="BS21">
        <f t="shared" si="95"/>
        <v>0.97813667826993977</v>
      </c>
      <c r="BT21">
        <f t="shared" si="96"/>
        <v>1.0837367929516661</v>
      </c>
      <c r="BU21">
        <f t="shared" si="39"/>
        <v>0.39500759582885797</v>
      </c>
      <c r="BV21">
        <f t="shared" si="40"/>
        <v>0.39500759582885797</v>
      </c>
      <c r="BW21">
        <f t="shared" si="41"/>
        <v>0.39500759582885797</v>
      </c>
      <c r="BX21">
        <f t="shared" si="11"/>
        <v>203.35490754159702</v>
      </c>
      <c r="BY21">
        <f t="shared" si="12"/>
        <v>6.5673873798386149</v>
      </c>
      <c r="BZ21">
        <f t="shared" si="13"/>
        <v>1582780.516140437</v>
      </c>
      <c r="CA21">
        <f t="shared" si="14"/>
        <v>8.7176982363796673E-2</v>
      </c>
      <c r="CB21">
        <f t="shared" si="15"/>
        <v>1198292.3844431099</v>
      </c>
      <c r="CC21">
        <f t="shared" si="97"/>
        <v>1.6187778227438283E-4</v>
      </c>
      <c r="CD21">
        <f t="shared" si="98"/>
        <v>4.2103246799358482E-6</v>
      </c>
      <c r="CE21">
        <f t="shared" si="99"/>
        <v>-3.941743271855592</v>
      </c>
      <c r="CF21">
        <f t="shared" si="100"/>
        <v>14.993702105455343</v>
      </c>
      <c r="CG21">
        <f t="shared" si="101"/>
        <v>4.4481788818452181E-3</v>
      </c>
      <c r="CH21">
        <f t="shared" si="16"/>
        <v>20.224321762355572</v>
      </c>
      <c r="CI21" s="20">
        <f t="shared" si="17"/>
        <v>133892404963.34038</v>
      </c>
      <c r="CJ21" s="33">
        <f t="shared" si="42"/>
        <v>0.1529896219485625</v>
      </c>
      <c r="CK21" s="33">
        <f t="shared" si="18"/>
        <v>30.5979243897125</v>
      </c>
      <c r="CL21">
        <f t="shared" si="102"/>
        <v>800</v>
      </c>
      <c r="CM21" s="6">
        <f t="shared" si="19"/>
        <v>433.09632283445785</v>
      </c>
      <c r="CN21" s="20"/>
      <c r="CO21" s="20"/>
      <c r="CP21" s="20"/>
      <c r="CQ21" s="20"/>
      <c r="CR21" s="20"/>
      <c r="CS21" s="20"/>
      <c r="CT21" s="20"/>
      <c r="CU21" s="25">
        <f t="shared" si="20"/>
        <v>0.62637622771886647</v>
      </c>
      <c r="CV21" s="26">
        <v>0.8</v>
      </c>
      <c r="CW21" s="26">
        <f t="shared" si="103"/>
        <v>0.1162710872703146</v>
      </c>
      <c r="CX21" s="26">
        <f t="shared" si="43"/>
        <v>-4.0926416187599277E-2</v>
      </c>
      <c r="CY21" s="26">
        <f t="shared" si="104"/>
        <v>2.6825142949372994E-3</v>
      </c>
      <c r="CZ21" s="26">
        <f t="shared" si="105"/>
        <v>-7.8332157593155159E-7</v>
      </c>
      <c r="DA21" s="26">
        <f t="shared" si="44"/>
        <v>1.3931181613191725E-3</v>
      </c>
      <c r="DB21" s="26">
        <f t="shared" si="45"/>
        <v>0.99030017544149407</v>
      </c>
      <c r="DC21" s="26">
        <f t="shared" si="46"/>
        <v>0.96313648658847906</v>
      </c>
      <c r="DD21" s="26">
        <f t="shared" si="47"/>
        <v>0.16313648658847901</v>
      </c>
      <c r="DE21" s="26">
        <v>0.85</v>
      </c>
      <c r="DF21" s="26">
        <f t="shared" si="48"/>
        <v>0.10943161154853139</v>
      </c>
      <c r="DG21" s="26">
        <f t="shared" si="49"/>
        <v>-3.8518979941269911E-2</v>
      </c>
      <c r="DH21" s="26">
        <f t="shared" si="50"/>
        <v>2.3762064342697183E-3</v>
      </c>
      <c r="DI21" s="26">
        <f t="shared" si="51"/>
        <v>-5.7848938646920245E-7</v>
      </c>
      <c r="DJ21" s="26">
        <f t="shared" si="52"/>
        <v>1.2326821553948013E-3</v>
      </c>
      <c r="DK21" s="26">
        <f t="shared" si="106"/>
        <v>0.99140299228929663</v>
      </c>
      <c r="DL21" s="26">
        <f t="shared" si="107"/>
        <v>0.96507988975978631</v>
      </c>
      <c r="DM21" s="26">
        <f t="shared" si="108"/>
        <v>0.11507988975978634</v>
      </c>
      <c r="DN21" s="26">
        <f t="shared" si="109"/>
        <v>-0.96113193657385487</v>
      </c>
      <c r="DO21" s="26">
        <f t="shared" si="110"/>
        <v>0.96973370708085238</v>
      </c>
      <c r="DP21" s="26">
        <f t="shared" si="53"/>
        <v>0.85</v>
      </c>
      <c r="DQ21" s="26">
        <f t="shared" si="54"/>
        <v>0.10943161154853139</v>
      </c>
      <c r="DR21" s="26">
        <f t="shared" si="55"/>
        <v>-3.8518979941269911E-2</v>
      </c>
      <c r="DS21" s="26">
        <f t="shared" si="56"/>
        <v>2.3762064342697183E-3</v>
      </c>
      <c r="DT21" s="26">
        <f t="shared" si="57"/>
        <v>-5.7848938646920245E-7</v>
      </c>
      <c r="DU21" s="26">
        <f t="shared" si="58"/>
        <v>1.2326821553948013E-3</v>
      </c>
      <c r="DV21" s="26">
        <f t="shared" si="59"/>
        <v>0.99140299228929663</v>
      </c>
      <c r="DW21" s="26">
        <f t="shared" si="60"/>
        <v>0.96507988975978631</v>
      </c>
      <c r="DX21" s="26">
        <f t="shared" si="61"/>
        <v>0.11507988975978634</v>
      </c>
      <c r="DY21" s="26">
        <f t="shared" si="62"/>
        <v>0.96973370708085238</v>
      </c>
      <c r="DZ21" s="26">
        <f t="shared" si="63"/>
        <v>9.5920013027345777E-2</v>
      </c>
      <c r="EA21" s="26">
        <f t="shared" si="64"/>
        <v>-3.376301422855419E-2</v>
      </c>
      <c r="EB21" s="26">
        <f t="shared" si="65"/>
        <v>1.8256479584659489E-3</v>
      </c>
      <c r="EC21" s="26">
        <f t="shared" si="66"/>
        <v>-2.9931436891930689E-7</v>
      </c>
      <c r="ED21" s="26">
        <f t="shared" si="67"/>
        <v>9.4519572779306498E-4</v>
      </c>
      <c r="EE21" s="26">
        <f t="shared" si="68"/>
        <v>0.99338828634586218</v>
      </c>
      <c r="EF21" s="26">
        <f t="shared" si="69"/>
        <v>0.96900187940857452</v>
      </c>
      <c r="EG21" s="26">
        <f t="shared" si="70"/>
        <v>-7.3182767227786272E-4</v>
      </c>
      <c r="EH21" s="26">
        <f t="shared" si="71"/>
        <v>-0.96724406397824292</v>
      </c>
      <c r="EI21" s="26">
        <f t="shared" si="72"/>
        <v>0.96897709590117986</v>
      </c>
      <c r="EM21">
        <f t="shared" si="21"/>
        <v>417.79294388848393</v>
      </c>
      <c r="EW21">
        <f t="shared" si="111"/>
        <v>1.1118900055714267</v>
      </c>
      <c r="EX21">
        <f t="shared" si="73"/>
        <v>1.6591014980712929E-2</v>
      </c>
      <c r="EY21">
        <f t="shared" si="112"/>
        <v>1.0234554563450708</v>
      </c>
      <c r="EZ21">
        <f t="shared" si="113"/>
        <v>1.4035200131589277E-2</v>
      </c>
      <c r="FB21" s="30">
        <v>355.1</v>
      </c>
      <c r="FC21" s="30">
        <v>2140.4</v>
      </c>
      <c r="FE21" s="37">
        <v>802</v>
      </c>
      <c r="FF21" s="37">
        <v>1750.1</v>
      </c>
    </row>
    <row r="22" spans="3:162">
      <c r="C22" s="6">
        <f t="shared" si="74"/>
        <v>433.09632283445785</v>
      </c>
      <c r="D22" s="6">
        <f>Sheet4!J22</f>
        <v>464.33401434343278</v>
      </c>
      <c r="E22" s="6">
        <f t="shared" si="22"/>
        <v>464.35722256267667</v>
      </c>
      <c r="F22" s="6">
        <f t="shared" si="23"/>
        <v>-2.3208219243883832E-2</v>
      </c>
      <c r="G22" s="6">
        <f>Sheet5!D22</f>
        <v>468.78137481389234</v>
      </c>
      <c r="H22" s="6">
        <f>Sheet5!F22</f>
        <v>4.3280862999706073</v>
      </c>
      <c r="I22" s="6">
        <f t="shared" si="24"/>
        <v>0.97839933329372342</v>
      </c>
      <c r="J22" s="6">
        <f t="shared" si="25"/>
        <v>464.35773494345176</v>
      </c>
      <c r="K22" s="6">
        <f t="shared" si="0"/>
        <v>448.71516858894529</v>
      </c>
      <c r="M22" s="6">
        <f t="shared" si="1"/>
        <v>448.71516858894529</v>
      </c>
      <c r="Q22">
        <f t="shared" si="26"/>
        <v>54.900574556284873</v>
      </c>
      <c r="S22">
        <f t="shared" si="27"/>
        <v>1.1054918339362225</v>
      </c>
      <c r="T22">
        <f t="shared" si="28"/>
        <v>4.1464551835493663E-2</v>
      </c>
      <c r="U22">
        <f t="shared" si="29"/>
        <v>5527.4591696811131</v>
      </c>
      <c r="V22">
        <f t="shared" si="75"/>
        <v>31036.683237759451</v>
      </c>
      <c r="W22">
        <f t="shared" si="30"/>
        <v>40448.55119692978</v>
      </c>
      <c r="X22">
        <f t="shared" si="76"/>
        <v>0.88372564862213887</v>
      </c>
      <c r="Y22">
        <f t="shared" si="2"/>
        <v>54.006116207951074</v>
      </c>
      <c r="Z22">
        <f t="shared" si="114"/>
        <v>0.66031699414753564</v>
      </c>
      <c r="AA22">
        <f t="shared" si="77"/>
        <v>49.449875181305408</v>
      </c>
      <c r="AB22">
        <f t="shared" si="31"/>
        <v>54.666433202098609</v>
      </c>
      <c r="AC22">
        <f t="shared" si="3"/>
        <v>1.1054918339362225</v>
      </c>
      <c r="AD22">
        <f t="shared" si="32"/>
        <v>49.449875181305408</v>
      </c>
      <c r="AI22">
        <f t="shared" si="115"/>
        <v>0.79820577510311619</v>
      </c>
      <c r="AJ22">
        <f t="shared" si="116"/>
        <v>0.9001135638315052</v>
      </c>
      <c r="AK22">
        <f t="shared" si="33"/>
        <v>1.4024083157073575</v>
      </c>
      <c r="AL22">
        <f t="shared" si="4"/>
        <v>0</v>
      </c>
      <c r="AM22">
        <f t="shared" si="5"/>
        <v>1.4024083157073575</v>
      </c>
      <c r="AN22">
        <f t="shared" si="78"/>
        <v>1.4024083157073575</v>
      </c>
      <c r="AO22">
        <f t="shared" si="6"/>
        <v>0</v>
      </c>
      <c r="AP22">
        <f t="shared" si="7"/>
        <v>30</v>
      </c>
      <c r="AQ22">
        <f t="shared" si="79"/>
        <v>30</v>
      </c>
      <c r="AS22">
        <f t="shared" si="80"/>
        <v>0.67273638469107244</v>
      </c>
      <c r="AU22">
        <f t="shared" si="34"/>
        <v>0.96683503259865933</v>
      </c>
      <c r="AW22">
        <f t="shared" si="8"/>
        <v>4.1163583362192639</v>
      </c>
      <c r="AX22">
        <f t="shared" si="8"/>
        <v>5.3646431750448</v>
      </c>
      <c r="AY22">
        <f t="shared" si="81"/>
        <v>9.4810015112640649</v>
      </c>
      <c r="AZ22">
        <f t="shared" si="35"/>
        <v>0.43416914672239576</v>
      </c>
      <c r="BA22">
        <f t="shared" si="82"/>
        <v>0.56583085327760418</v>
      </c>
      <c r="BB22">
        <f t="shared" si="9"/>
        <v>-58.741399877495972</v>
      </c>
      <c r="BC22">
        <f t="shared" si="83"/>
        <v>0.13</v>
      </c>
      <c r="BD22">
        <f t="shared" si="84"/>
        <v>9.0391570651507269</v>
      </c>
      <c r="BE22">
        <f t="shared" si="85"/>
        <v>11.780279629945179</v>
      </c>
      <c r="BF22">
        <f t="shared" si="10"/>
        <v>51.728087985178206</v>
      </c>
      <c r="BG22">
        <f t="shared" si="86"/>
        <v>6.4879950318504067E-3</v>
      </c>
      <c r="BH22">
        <f t="shared" si="87"/>
        <v>2.0823187450736912E-3</v>
      </c>
      <c r="BI22">
        <f t="shared" si="88"/>
        <v>0.93652611313625045</v>
      </c>
      <c r="BJ22">
        <f t="shared" si="89"/>
        <v>2.2234497424747676E-3</v>
      </c>
      <c r="BK22">
        <f t="shared" si="36"/>
        <v>3.5881831324472195E-2</v>
      </c>
      <c r="BL22">
        <f t="shared" si="37"/>
        <v>279.49409008273585</v>
      </c>
      <c r="BM22">
        <f t="shared" si="90"/>
        <v>1.2838135974127559E-4</v>
      </c>
      <c r="BN22">
        <f t="shared" si="91"/>
        <v>0.16093663206281517</v>
      </c>
      <c r="BO22">
        <f t="shared" si="92"/>
        <v>1.1527568343437367</v>
      </c>
      <c r="BP22">
        <f t="shared" si="93"/>
        <v>0.3736445064975914</v>
      </c>
      <c r="BQ22">
        <f t="shared" si="38"/>
        <v>3.7357950402989922E-4</v>
      </c>
      <c r="BR22">
        <f t="shared" si="94"/>
        <v>1.0627942356447082</v>
      </c>
      <c r="BS22">
        <f t="shared" si="95"/>
        <v>0.9802472807318926</v>
      </c>
      <c r="BT22">
        <f t="shared" si="96"/>
        <v>1.08421033808039</v>
      </c>
      <c r="BU22">
        <f t="shared" si="39"/>
        <v>0.40510923671163407</v>
      </c>
      <c r="BV22">
        <f t="shared" si="40"/>
        <v>0.40510923671163407</v>
      </c>
      <c r="BW22">
        <f t="shared" si="41"/>
        <v>0.40510923671163407</v>
      </c>
      <c r="BX22">
        <f t="shared" si="11"/>
        <v>203.5534059275686</v>
      </c>
      <c r="BY22">
        <f t="shared" si="12"/>
        <v>6.4204746321757789</v>
      </c>
      <c r="BZ22">
        <f t="shared" si="13"/>
        <v>1583169.4635995829</v>
      </c>
      <c r="CA22">
        <f t="shared" si="14"/>
        <v>9.0762517865234441E-2</v>
      </c>
      <c r="CB22">
        <f t="shared" si="15"/>
        <v>1151237.1742784791</v>
      </c>
      <c r="CC22">
        <f t="shared" si="97"/>
        <v>1.6187778227438283E-4</v>
      </c>
      <c r="CD22">
        <f t="shared" si="98"/>
        <v>4.3824158155438342E-6</v>
      </c>
      <c r="CE22">
        <f t="shared" si="99"/>
        <v>-3.9389246712791555</v>
      </c>
      <c r="CF22">
        <f t="shared" si="100"/>
        <v>14.987231775834127</v>
      </c>
      <c r="CG22">
        <f t="shared" si="101"/>
        <v>4.452020471373796E-3</v>
      </c>
      <c r="CH22">
        <f t="shared" si="16"/>
        <v>20.744574182605419</v>
      </c>
      <c r="CI22" s="20">
        <f t="shared" si="17"/>
        <v>130711473577.52141</v>
      </c>
      <c r="CJ22" s="33">
        <f t="shared" si="42"/>
        <v>0.15630449864109419</v>
      </c>
      <c r="CK22" s="33">
        <f t="shared" si="18"/>
        <v>31.260899728218838</v>
      </c>
      <c r="CL22">
        <f t="shared" si="102"/>
        <v>1000</v>
      </c>
      <c r="CM22" s="6">
        <f t="shared" si="19"/>
        <v>464.35722256267667</v>
      </c>
      <c r="CN22" s="20"/>
      <c r="CO22" s="20"/>
      <c r="CP22" s="20"/>
      <c r="CQ22" s="20"/>
      <c r="CR22" s="20"/>
      <c r="CS22" s="20"/>
      <c r="CT22" s="20"/>
      <c r="CU22" s="25">
        <f t="shared" si="20"/>
        <v>0.67273638469107244</v>
      </c>
      <c r="CV22" s="26">
        <v>0.8</v>
      </c>
      <c r="CW22" s="26">
        <f t="shared" si="103"/>
        <v>0.12487669140828034</v>
      </c>
      <c r="CX22" s="26">
        <f t="shared" si="43"/>
        <v>-4.3955514347465134E-2</v>
      </c>
      <c r="CY22" s="26">
        <f t="shared" si="104"/>
        <v>3.0942923594139329E-3</v>
      </c>
      <c r="CZ22" s="26">
        <f t="shared" si="105"/>
        <v>-1.1194078262417439E-6</v>
      </c>
      <c r="DA22" s="26">
        <f t="shared" si="44"/>
        <v>1.6093492859833116E-3</v>
      </c>
      <c r="DB22" s="26">
        <f t="shared" si="45"/>
        <v>0.98881956131692095</v>
      </c>
      <c r="DC22" s="26">
        <f t="shared" si="46"/>
        <v>0.96073125347474675</v>
      </c>
      <c r="DD22" s="26">
        <f t="shared" si="47"/>
        <v>0.1607312534747467</v>
      </c>
      <c r="DE22" s="26">
        <v>0.85</v>
      </c>
      <c r="DF22" s="26">
        <f t="shared" si="48"/>
        <v>0.1175310036783815</v>
      </c>
      <c r="DG22" s="26">
        <f t="shared" si="49"/>
        <v>-4.1369895856437779E-2</v>
      </c>
      <c r="DH22" s="26">
        <f t="shared" si="50"/>
        <v>2.7409648581659752E-3</v>
      </c>
      <c r="DI22" s="26">
        <f t="shared" si="51"/>
        <v>-8.266918293949764E-7</v>
      </c>
      <c r="DJ22" s="26">
        <f t="shared" si="52"/>
        <v>1.4237728740250461E-3</v>
      </c>
      <c r="DK22" s="26">
        <f t="shared" si="106"/>
        <v>0.99008987212323263</v>
      </c>
      <c r="DL22" s="26">
        <f t="shared" si="107"/>
        <v>0.96278155879633365</v>
      </c>
      <c r="DM22" s="26">
        <f t="shared" si="108"/>
        <v>0.11278155879633367</v>
      </c>
      <c r="DN22" s="26">
        <f t="shared" si="109"/>
        <v>-0.95899389356826203</v>
      </c>
      <c r="DO22" s="26">
        <f t="shared" si="110"/>
        <v>0.96760404268758338</v>
      </c>
      <c r="DP22" s="26">
        <f t="shared" si="53"/>
        <v>0.85</v>
      </c>
      <c r="DQ22" s="26">
        <f t="shared" si="54"/>
        <v>0.1175310036783815</v>
      </c>
      <c r="DR22" s="26">
        <f t="shared" si="55"/>
        <v>-4.1369895856437779E-2</v>
      </c>
      <c r="DS22" s="26">
        <f t="shared" si="56"/>
        <v>2.7409648581659752E-3</v>
      </c>
      <c r="DT22" s="26">
        <f t="shared" si="57"/>
        <v>-8.266918293949764E-7</v>
      </c>
      <c r="DU22" s="26">
        <f t="shared" si="58"/>
        <v>1.4237728740250464E-3</v>
      </c>
      <c r="DV22" s="26">
        <f t="shared" si="59"/>
        <v>0.99008987212323263</v>
      </c>
      <c r="DW22" s="26">
        <f t="shared" si="60"/>
        <v>0.96278155879633365</v>
      </c>
      <c r="DX22" s="26">
        <f t="shared" si="61"/>
        <v>0.11278155879633367</v>
      </c>
      <c r="DY22" s="26">
        <f t="shared" si="62"/>
        <v>0.96760404268758338</v>
      </c>
      <c r="DZ22" s="26">
        <f t="shared" si="63"/>
        <v>0.10324610968877491</v>
      </c>
      <c r="EA22" s="26">
        <f t="shared" si="64"/>
        <v>-3.6341736833075504E-2</v>
      </c>
      <c r="EB22" s="26">
        <f t="shared" si="65"/>
        <v>2.115173372246234E-3</v>
      </c>
      <c r="EC22" s="26">
        <f t="shared" si="66"/>
        <v>-4.324639422235015E-7</v>
      </c>
      <c r="ED22" s="26">
        <f t="shared" si="67"/>
        <v>1.0962366629106567E-3</v>
      </c>
      <c r="EE22" s="26">
        <f t="shared" si="68"/>
        <v>0.99234377300867949</v>
      </c>
      <c r="EF22" s="26">
        <f t="shared" si="69"/>
        <v>0.9668617126292961</v>
      </c>
      <c r="EG22" s="26">
        <f t="shared" si="70"/>
        <v>-7.4233005828727716E-4</v>
      </c>
      <c r="EH22" s="26">
        <f t="shared" si="71"/>
        <v>-0.96530600700690683</v>
      </c>
      <c r="EI22" s="26">
        <f t="shared" si="72"/>
        <v>0.96683503259865933</v>
      </c>
      <c r="EM22">
        <f t="shared" si="21"/>
        <v>448.71516858894529</v>
      </c>
      <c r="EW22">
        <f t="shared" si="111"/>
        <v>1.1968129888009116</v>
      </c>
      <c r="EX22">
        <f t="shared" si="73"/>
        <v>1.7858189323415215E-2</v>
      </c>
      <c r="EY22">
        <f t="shared" si="112"/>
        <v>1.0258702430751332</v>
      </c>
      <c r="EZ22">
        <f t="shared" si="113"/>
        <v>1.4068315412592874E-2</v>
      </c>
      <c r="FB22" s="30">
        <v>472.9</v>
      </c>
      <c r="FC22" s="30">
        <v>3019.3</v>
      </c>
      <c r="FE22" s="37">
        <v>1124.9000000000001</v>
      </c>
      <c r="FF22" s="37">
        <v>2538.3000000000002</v>
      </c>
    </row>
    <row r="23" spans="3:162">
      <c r="C23" s="6">
        <f t="shared" si="74"/>
        <v>464.35722256267667</v>
      </c>
      <c r="D23" s="6">
        <f>Sheet4!J23</f>
        <v>496.23513088358629</v>
      </c>
      <c r="E23" s="6">
        <f t="shared" si="22"/>
        <v>496.28236402029376</v>
      </c>
      <c r="F23" s="6">
        <f t="shared" si="23"/>
        <v>-4.7233136707461654E-2</v>
      </c>
      <c r="G23" s="6">
        <f>Sheet5!D23</f>
        <v>502.96631329676075</v>
      </c>
      <c r="H23" s="6">
        <f>Sheet5!F23</f>
        <v>6.5167498653355551</v>
      </c>
      <c r="I23" s="6">
        <f t="shared" si="24"/>
        <v>0.97516046945865154</v>
      </c>
      <c r="J23" s="6">
        <f t="shared" si="25"/>
        <v>496.28356715452503</v>
      </c>
      <c r="K23" s="6">
        <f t="shared" si="0"/>
        <v>480.29617672313145</v>
      </c>
      <c r="M23" s="6">
        <f t="shared" si="1"/>
        <v>480.29617672313145</v>
      </c>
      <c r="Q23">
        <f t="shared" si="26"/>
        <v>59.516713975770799</v>
      </c>
      <c r="S23">
        <f t="shared" si="27"/>
        <v>1.1076920773907952</v>
      </c>
      <c r="T23">
        <f t="shared" si="28"/>
        <v>3.8651458053197973E-2</v>
      </c>
      <c r="U23">
        <f t="shared" si="29"/>
        <v>5538.460386953976</v>
      </c>
      <c r="V23">
        <f t="shared" si="75"/>
        <v>31098.455072746576</v>
      </c>
      <c r="W23">
        <f t="shared" si="30"/>
        <v>36812.28369800403</v>
      </c>
      <c r="X23">
        <f t="shared" si="76"/>
        <v>0.88319808983134052</v>
      </c>
      <c r="Y23">
        <f t="shared" si="2"/>
        <v>54.006116207951074</v>
      </c>
      <c r="Z23">
        <f t="shared" si="114"/>
        <v>0.71541030459253507</v>
      </c>
      <c r="AA23">
        <f t="shared" si="77"/>
        <v>49.401388372698257</v>
      </c>
      <c r="AB23">
        <f t="shared" si="31"/>
        <v>54.721526512543612</v>
      </c>
      <c r="AC23">
        <f t="shared" si="3"/>
        <v>1.1076920773907952</v>
      </c>
      <c r="AD23">
        <f t="shared" si="32"/>
        <v>49.401388372698257</v>
      </c>
      <c r="AI23">
        <f t="shared" si="115"/>
        <v>0.78622524610958944</v>
      </c>
      <c r="AJ23">
        <f t="shared" si="116"/>
        <v>0.89336099711317896</v>
      </c>
      <c r="AK23">
        <f t="shared" si="33"/>
        <v>1.3755311644804469</v>
      </c>
      <c r="AL23">
        <f t="shared" si="4"/>
        <v>0</v>
      </c>
      <c r="AM23">
        <f t="shared" si="5"/>
        <v>1.3755311644804469</v>
      </c>
      <c r="AN23">
        <f t="shared" si="78"/>
        <v>1.3755311644804469</v>
      </c>
      <c r="AO23">
        <f t="shared" si="6"/>
        <v>0</v>
      </c>
      <c r="AP23">
        <f t="shared" si="7"/>
        <v>30</v>
      </c>
      <c r="AQ23">
        <f t="shared" si="79"/>
        <v>30</v>
      </c>
      <c r="AS23">
        <f t="shared" si="80"/>
        <v>0.72008422297321062</v>
      </c>
      <c r="AU23">
        <f t="shared" si="34"/>
        <v>0.96467197712146535</v>
      </c>
      <c r="AW23">
        <f t="shared" si="8"/>
        <v>4.1245510611294911</v>
      </c>
      <c r="AX23">
        <f t="shared" si="8"/>
        <v>4.882369347095433</v>
      </c>
      <c r="AY23">
        <f t="shared" si="81"/>
        <v>9.006920408224925</v>
      </c>
      <c r="AZ23">
        <f t="shared" si="35"/>
        <v>0.4579313321524458</v>
      </c>
      <c r="BA23">
        <f t="shared" si="82"/>
        <v>0.54206866784755414</v>
      </c>
      <c r="BB23">
        <f t="shared" si="9"/>
        <v>-52.90931898076164</v>
      </c>
      <c r="BC23">
        <f t="shared" si="83"/>
        <v>0.13</v>
      </c>
      <c r="BD23">
        <f t="shared" si="84"/>
        <v>9.054926555584677</v>
      </c>
      <c r="BE23">
        <f t="shared" si="85"/>
        <v>10.718620087365453</v>
      </c>
      <c r="BF23">
        <f t="shared" si="10"/>
        <v>51.702721439612674</v>
      </c>
      <c r="BG23">
        <f t="shared" si="86"/>
        <v>6.3652135120556225E-3</v>
      </c>
      <c r="BH23">
        <f t="shared" si="87"/>
        <v>2.0793373851787163E-3</v>
      </c>
      <c r="BI23">
        <f t="shared" si="88"/>
        <v>0.9376980639320398</v>
      </c>
      <c r="BJ23">
        <f t="shared" si="89"/>
        <v>2.2174913921219502E-3</v>
      </c>
      <c r="BK23">
        <f t="shared" si="36"/>
        <v>3.584810681167417E-2</v>
      </c>
      <c r="BL23">
        <f t="shared" si="37"/>
        <v>264.59095368828923</v>
      </c>
      <c r="BM23">
        <f t="shared" si="90"/>
        <v>1.3548500548475406E-4</v>
      </c>
      <c r="BN23">
        <f t="shared" si="91"/>
        <v>0.17028366439686279</v>
      </c>
      <c r="BO23">
        <f t="shared" si="92"/>
        <v>1.1619042610761912</v>
      </c>
      <c r="BP23">
        <f t="shared" si="93"/>
        <v>0.38282590817770062</v>
      </c>
      <c r="BQ23">
        <f t="shared" si="38"/>
        <v>3.3780737412137562E-4</v>
      </c>
      <c r="BR23">
        <f t="shared" si="94"/>
        <v>1.0652371706786337</v>
      </c>
      <c r="BS23">
        <f t="shared" si="95"/>
        <v>0.98212043315642239</v>
      </c>
      <c r="BT23">
        <f t="shared" si="96"/>
        <v>1.0846298831754102</v>
      </c>
      <c r="BU23">
        <f t="shared" si="39"/>
        <v>0.41522442006329974</v>
      </c>
      <c r="BV23">
        <f t="shared" si="40"/>
        <v>0.41522442006329974</v>
      </c>
      <c r="BW23">
        <f t="shared" si="41"/>
        <v>0.41522442006329974</v>
      </c>
      <c r="BX23">
        <f t="shared" si="11"/>
        <v>203.75854883388271</v>
      </c>
      <c r="BY23">
        <f t="shared" si="12"/>
        <v>6.2684996953710481</v>
      </c>
      <c r="BZ23">
        <f t="shared" si="13"/>
        <v>1583570.3415828084</v>
      </c>
      <c r="CA23">
        <f t="shared" si="14"/>
        <v>9.4462921166432443E-2</v>
      </c>
      <c r="CB23">
        <f t="shared" si="15"/>
        <v>1106419.75977348</v>
      </c>
      <c r="CC23">
        <f t="shared" si="97"/>
        <v>1.6187778227438283E-4</v>
      </c>
      <c r="CD23">
        <f t="shared" si="98"/>
        <v>4.5599330230986804E-6</v>
      </c>
      <c r="CE23">
        <f t="shared" si="99"/>
        <v>-3.9360479166008568</v>
      </c>
      <c r="CF23">
        <f t="shared" si="100"/>
        <v>14.980591057321968</v>
      </c>
      <c r="CG23">
        <f t="shared" si="101"/>
        <v>4.4559684020621538E-3</v>
      </c>
      <c r="CH23">
        <f t="shared" si="16"/>
        <v>21.263459281498317</v>
      </c>
      <c r="CI23" s="20">
        <f t="shared" si="17"/>
        <v>127699493564.7999</v>
      </c>
      <c r="CJ23" s="33">
        <f t="shared" si="42"/>
        <v>0.15962570728808531</v>
      </c>
      <c r="CK23" s="33">
        <f t="shared" si="18"/>
        <v>31.925141457617062</v>
      </c>
      <c r="CL23">
        <f t="shared" si="102"/>
        <v>1200</v>
      </c>
      <c r="CM23" s="6">
        <f t="shared" si="19"/>
        <v>496.28236402029376</v>
      </c>
      <c r="CN23" s="20"/>
      <c r="CO23" s="20"/>
      <c r="CP23" s="20"/>
      <c r="CQ23" s="20"/>
      <c r="CR23" s="20"/>
      <c r="CS23" s="20"/>
      <c r="CT23" s="20"/>
      <c r="CU23" s="25">
        <f t="shared" si="20"/>
        <v>0.72008422297321062</v>
      </c>
      <c r="CV23" s="26">
        <v>0.8</v>
      </c>
      <c r="CW23" s="26">
        <f t="shared" si="103"/>
        <v>0.13366563388940222</v>
      </c>
      <c r="CX23" s="26">
        <f t="shared" si="43"/>
        <v>-4.7049146017004891E-2</v>
      </c>
      <c r="CY23" s="26">
        <f t="shared" si="104"/>
        <v>3.5451784629620129E-3</v>
      </c>
      <c r="CZ23" s="26">
        <f t="shared" si="105"/>
        <v>-1.5728243794351552E-6</v>
      </c>
      <c r="DA23" s="26">
        <f t="shared" si="44"/>
        <v>1.8468435622904851E-3</v>
      </c>
      <c r="DB23" s="26">
        <f t="shared" si="45"/>
        <v>0.98720086687800679</v>
      </c>
      <c r="DC23" s="26">
        <f t="shared" si="46"/>
        <v>0.95832081083601772</v>
      </c>
      <c r="DD23" s="26">
        <f t="shared" si="47"/>
        <v>0.15832081083601768</v>
      </c>
      <c r="DE23" s="26">
        <v>0.85</v>
      </c>
      <c r="DF23" s="26">
        <f t="shared" si="48"/>
        <v>0.12580294954296681</v>
      </c>
      <c r="DG23" s="26">
        <f t="shared" si="49"/>
        <v>-4.4281549192475192E-2</v>
      </c>
      <c r="DH23" s="26">
        <f t="shared" si="50"/>
        <v>3.1403656972950706E-3</v>
      </c>
      <c r="DI23" s="26">
        <f t="shared" si="51"/>
        <v>-1.1615436600239306E-6</v>
      </c>
      <c r="DJ23" s="26">
        <f t="shared" si="52"/>
        <v>1.6335825413437942E-3</v>
      </c>
      <c r="DK23" s="26">
        <f t="shared" si="106"/>
        <v>0.98865403499666404</v>
      </c>
      <c r="DL23" s="26">
        <f t="shared" si="107"/>
        <v>0.96047502601947954</v>
      </c>
      <c r="DM23" s="26">
        <f t="shared" si="108"/>
        <v>0.11047502601947956</v>
      </c>
      <c r="DN23" s="26">
        <f t="shared" si="109"/>
        <v>-0.95691569633076357</v>
      </c>
      <c r="DO23" s="26">
        <f t="shared" si="110"/>
        <v>0.96544906875609782</v>
      </c>
      <c r="DP23" s="26">
        <f t="shared" si="53"/>
        <v>0.85</v>
      </c>
      <c r="DQ23" s="26">
        <f t="shared" si="54"/>
        <v>0.12580294954296681</v>
      </c>
      <c r="DR23" s="26">
        <f t="shared" si="55"/>
        <v>-4.4281549192475192E-2</v>
      </c>
      <c r="DS23" s="26">
        <f t="shared" si="56"/>
        <v>3.1403656972950706E-3</v>
      </c>
      <c r="DT23" s="26">
        <f t="shared" si="57"/>
        <v>-1.1615436600239306E-6</v>
      </c>
      <c r="DU23" s="26">
        <f t="shared" si="58"/>
        <v>1.6335825413437944E-3</v>
      </c>
      <c r="DV23" s="26">
        <f t="shared" si="59"/>
        <v>0.98865403499666404</v>
      </c>
      <c r="DW23" s="26">
        <f t="shared" si="60"/>
        <v>0.96047502601947954</v>
      </c>
      <c r="DX23" s="26">
        <f t="shared" si="61"/>
        <v>0.11047502601947956</v>
      </c>
      <c r="DY23" s="26">
        <f t="shared" si="62"/>
        <v>0.96544906875609782</v>
      </c>
      <c r="DZ23" s="26">
        <f t="shared" si="63"/>
        <v>0.11075934564761201</v>
      </c>
      <c r="EA23" s="26">
        <f t="shared" si="64"/>
        <v>-3.898633085026338E-2</v>
      </c>
      <c r="EB23" s="26">
        <f t="shared" si="65"/>
        <v>2.434217275869034E-3</v>
      </c>
      <c r="EC23" s="26">
        <f t="shared" si="66"/>
        <v>-6.1444544260959985E-7</v>
      </c>
      <c r="ED23" s="26">
        <f t="shared" si="67"/>
        <v>1.2630397908878746E-3</v>
      </c>
      <c r="EE23" s="26">
        <f t="shared" si="68"/>
        <v>0.99119403847307253</v>
      </c>
      <c r="EF23" s="26">
        <f t="shared" si="69"/>
        <v>0.96470041838213061</v>
      </c>
      <c r="EG23" s="26">
        <f t="shared" si="70"/>
        <v>-7.486503739672079E-4</v>
      </c>
      <c r="EH23" s="26">
        <f t="shared" si="71"/>
        <v>-0.9634003772557248</v>
      </c>
      <c r="EI23" s="26">
        <f t="shared" si="72"/>
        <v>0.96467197712146535</v>
      </c>
      <c r="EM23">
        <f t="shared" si="21"/>
        <v>480.29617672313145</v>
      </c>
      <c r="EW23">
        <f t="shared" si="111"/>
        <v>1.2839052619196532</v>
      </c>
      <c r="EX23">
        <f t="shared" si="73"/>
        <v>1.9157732624260689E-2</v>
      </c>
      <c r="EY23">
        <f t="shared" si="112"/>
        <v>1.0284096008976717</v>
      </c>
      <c r="EZ23">
        <f t="shared" si="113"/>
        <v>1.4103139004595915E-2</v>
      </c>
      <c r="FB23" s="30">
        <v>591.20000000000005</v>
      </c>
      <c r="FC23" s="30">
        <v>3745.5</v>
      </c>
      <c r="FE23" s="37">
        <v>1603.3</v>
      </c>
      <c r="FF23" s="37">
        <v>3672.7</v>
      </c>
    </row>
    <row r="24" spans="3:162">
      <c r="C24" s="6">
        <f t="shared" si="74"/>
        <v>496.28236402029376</v>
      </c>
      <c r="D24" s="6">
        <f>Sheet4!J24</f>
        <v>528.79180350262709</v>
      </c>
      <c r="E24" s="6">
        <f t="shared" si="22"/>
        <v>528.87494324626175</v>
      </c>
      <c r="F24" s="6">
        <f t="shared" si="23"/>
        <v>-8.313974363466059E-2</v>
      </c>
      <c r="G24" s="6">
        <f>Sheet5!D24</f>
        <v>538.30069271995285</v>
      </c>
      <c r="H24" s="6">
        <f>Sheet5!F24</f>
        <v>9.1591726755872287</v>
      </c>
      <c r="I24" s="6">
        <f t="shared" si="24"/>
        <v>0.97196551647503149</v>
      </c>
      <c r="J24" s="6">
        <f t="shared" si="25"/>
        <v>528.87734125291286</v>
      </c>
      <c r="K24" s="6">
        <f t="shared" si="0"/>
        <v>512.53708376146039</v>
      </c>
      <c r="M24" s="6">
        <f t="shared" si="1"/>
        <v>512.53708376146039</v>
      </c>
      <c r="Q24">
        <f t="shared" si="26"/>
        <v>64.288239298830263</v>
      </c>
      <c r="S24">
        <f t="shared" si="27"/>
        <v>1.1099663842100551</v>
      </c>
      <c r="T24">
        <f t="shared" si="28"/>
        <v>3.6138179819995134E-2</v>
      </c>
      <c r="U24">
        <f t="shared" si="29"/>
        <v>5549.8319210502759</v>
      </c>
      <c r="V24">
        <f t="shared" si="75"/>
        <v>31162.306236697299</v>
      </c>
      <c r="W24">
        <f t="shared" si="30"/>
        <v>33556.425014533888</v>
      </c>
      <c r="X24">
        <f t="shared" si="76"/>
        <v>0.88265277265156228</v>
      </c>
      <c r="Y24">
        <f t="shared" si="2"/>
        <v>54.006116207951074</v>
      </c>
      <c r="Z24">
        <f t="shared" si="114"/>
        <v>0.7722884621842554</v>
      </c>
      <c r="AA24">
        <f t="shared" si="77"/>
        <v>49.351408699751047</v>
      </c>
      <c r="AB24">
        <f t="shared" si="31"/>
        <v>54.77840467013533</v>
      </c>
      <c r="AC24">
        <f t="shared" si="3"/>
        <v>1.1099663842100551</v>
      </c>
      <c r="AD24">
        <f t="shared" si="32"/>
        <v>49.351408699751047</v>
      </c>
      <c r="AI24">
        <f t="shared" si="115"/>
        <v>0.77438127090049191</v>
      </c>
      <c r="AJ24">
        <f t="shared" si="116"/>
        <v>0.88658721028375909</v>
      </c>
      <c r="AK24">
        <f t="shared" si="33"/>
        <v>1.3490758134485603</v>
      </c>
      <c r="AL24">
        <f t="shared" si="4"/>
        <v>0</v>
      </c>
      <c r="AM24">
        <f t="shared" si="5"/>
        <v>1.3490758134485603</v>
      </c>
      <c r="AN24">
        <f t="shared" si="78"/>
        <v>1.3490758134485603</v>
      </c>
      <c r="AO24">
        <f t="shared" si="6"/>
        <v>0</v>
      </c>
      <c r="AP24">
        <f t="shared" si="7"/>
        <v>30</v>
      </c>
      <c r="AQ24">
        <f t="shared" si="79"/>
        <v>30</v>
      </c>
      <c r="AS24">
        <f t="shared" si="80"/>
        <v>0.76842141493472327</v>
      </c>
      <c r="AU24">
        <f t="shared" si="34"/>
        <v>0.96248998635354222</v>
      </c>
      <c r="AW24">
        <f t="shared" si="8"/>
        <v>4.1330195649638855</v>
      </c>
      <c r="AX24">
        <f t="shared" si="8"/>
        <v>4.4505486873108566</v>
      </c>
      <c r="AY24">
        <f t="shared" si="81"/>
        <v>8.5835682522747412</v>
      </c>
      <c r="AZ24">
        <f t="shared" si="35"/>
        <v>0.48150366415139639</v>
      </c>
      <c r="BA24">
        <f t="shared" si="82"/>
        <v>0.51849633584860366</v>
      </c>
      <c r="BB24">
        <f t="shared" si="9"/>
        <v>-47.954104278646724</v>
      </c>
      <c r="BC24">
        <f t="shared" si="83"/>
        <v>0.13</v>
      </c>
      <c r="BD24">
        <f t="shared" si="84"/>
        <v>9.0712222732249526</v>
      </c>
      <c r="BE24">
        <f t="shared" si="85"/>
        <v>9.7681406404760356</v>
      </c>
      <c r="BF24">
        <f t="shared" si="10"/>
        <v>51.676560848711311</v>
      </c>
      <c r="BG24">
        <f t="shared" si="86"/>
        <v>6.2443724370546969E-3</v>
      </c>
      <c r="BH24">
        <f t="shared" si="87"/>
        <v>2.0763863974120949E-3</v>
      </c>
      <c r="BI24">
        <f t="shared" si="88"/>
        <v>0.93885264616633191</v>
      </c>
      <c r="BJ24">
        <f t="shared" si="89"/>
        <v>2.2116211802679754E-3</v>
      </c>
      <c r="BK24">
        <f t="shared" si="36"/>
        <v>3.5817551930793085E-2</v>
      </c>
      <c r="BL24">
        <f t="shared" si="37"/>
        <v>250.70741630009334</v>
      </c>
      <c r="BM24">
        <f t="shared" si="90"/>
        <v>1.4286594493048409E-4</v>
      </c>
      <c r="BN24">
        <f t="shared" si="91"/>
        <v>0.18007355156681706</v>
      </c>
      <c r="BO24">
        <f t="shared" si="92"/>
        <v>1.1714859667033182</v>
      </c>
      <c r="BP24">
        <f t="shared" si="93"/>
        <v>0.39206350652979349</v>
      </c>
      <c r="BQ24">
        <f t="shared" si="38"/>
        <v>3.0594921041594185E-4</v>
      </c>
      <c r="BR24">
        <f t="shared" si="94"/>
        <v>1.0674178160699492</v>
      </c>
      <c r="BS24">
        <f t="shared" si="95"/>
        <v>0.98379188883204172</v>
      </c>
      <c r="BT24">
        <f t="shared" si="96"/>
        <v>1.0850036762726192</v>
      </c>
      <c r="BU24">
        <f t="shared" si="39"/>
        <v>0.42539034591715996</v>
      </c>
      <c r="BV24">
        <f t="shared" si="40"/>
        <v>0.42539034591715996</v>
      </c>
      <c r="BW24">
        <f t="shared" si="41"/>
        <v>0.42539034591715996</v>
      </c>
      <c r="BX24">
        <f t="shared" si="11"/>
        <v>203.97033771459999</v>
      </c>
      <c r="BY24">
        <f t="shared" si="12"/>
        <v>6.1114412766594404</v>
      </c>
      <c r="BZ24">
        <f t="shared" si="13"/>
        <v>1583983.0005094574</v>
      </c>
      <c r="CA24">
        <f t="shared" si="14"/>
        <v>9.8297283265663407E-2</v>
      </c>
      <c r="CB24">
        <f t="shared" si="15"/>
        <v>1063537.8167174887</v>
      </c>
      <c r="CC24">
        <f t="shared" si="97"/>
        <v>1.6187778227438283E-4</v>
      </c>
      <c r="CD24">
        <f t="shared" si="98"/>
        <v>4.7437899439923489E-6</v>
      </c>
      <c r="CE24">
        <f t="shared" si="99"/>
        <v>-3.9331002600974192</v>
      </c>
      <c r="CF24">
        <f t="shared" si="100"/>
        <v>14.973748741847256</v>
      </c>
      <c r="CG24">
        <f t="shared" si="101"/>
        <v>4.4600416783200534E-3</v>
      </c>
      <c r="CH24">
        <f t="shared" si="16"/>
        <v>21.78266005822346</v>
      </c>
      <c r="CI24" s="20">
        <f t="shared" si="17"/>
        <v>124834696459.01999</v>
      </c>
      <c r="CJ24" s="33">
        <f t="shared" si="42"/>
        <v>0.16296289612983994</v>
      </c>
      <c r="CK24" s="33">
        <f t="shared" si="18"/>
        <v>32.592579225967988</v>
      </c>
      <c r="CL24">
        <f t="shared" si="102"/>
        <v>1400</v>
      </c>
      <c r="CM24" s="6">
        <f t="shared" si="19"/>
        <v>528.87494324626175</v>
      </c>
      <c r="CN24" s="20"/>
      <c r="CO24" s="20"/>
      <c r="CP24" s="20"/>
      <c r="CQ24" s="20"/>
      <c r="CR24" s="20"/>
      <c r="CS24" s="20"/>
      <c r="CT24" s="20"/>
      <c r="CU24" s="25">
        <f t="shared" si="20"/>
        <v>0.76842141493472327</v>
      </c>
      <c r="CV24" s="26">
        <v>0.8</v>
      </c>
      <c r="CW24" s="26">
        <f t="shared" si="103"/>
        <v>0.14263822514725802</v>
      </c>
      <c r="CX24" s="26">
        <f t="shared" si="43"/>
        <v>-5.0207420466150558E-2</v>
      </c>
      <c r="CY24" s="26">
        <f t="shared" si="104"/>
        <v>4.0371085806400198E-3</v>
      </c>
      <c r="CZ24" s="26">
        <f t="shared" si="105"/>
        <v>-2.1765119303803543E-6</v>
      </c>
      <c r="DA24" s="26">
        <f t="shared" si="44"/>
        <v>2.1068236277668783E-3</v>
      </c>
      <c r="DB24" s="26">
        <f t="shared" si="45"/>
        <v>0.98543784565654102</v>
      </c>
      <c r="DC24" s="26">
        <f t="shared" si="46"/>
        <v>0.95590800836334466</v>
      </c>
      <c r="DD24" s="26">
        <f t="shared" si="47"/>
        <v>0.15590800836334462</v>
      </c>
      <c r="DE24" s="26">
        <v>0.85</v>
      </c>
      <c r="DF24" s="26">
        <f t="shared" si="48"/>
        <v>0.13424774131506637</v>
      </c>
      <c r="DG24" s="26">
        <f t="shared" si="49"/>
        <v>-4.7254042791671114E-2</v>
      </c>
      <c r="DH24" s="26">
        <f t="shared" si="50"/>
        <v>3.5761238638195333E-3</v>
      </c>
      <c r="DI24" s="26">
        <f t="shared" si="51"/>
        <v>-1.6073718507642041E-6</v>
      </c>
      <c r="DJ24" s="26">
        <f t="shared" si="52"/>
        <v>1.8631712324690584E-3</v>
      </c>
      <c r="DK24" s="26">
        <f t="shared" si="106"/>
        <v>0.98708986919548902</v>
      </c>
      <c r="DL24" s="26">
        <f t="shared" si="107"/>
        <v>0.95816280589214586</v>
      </c>
      <c r="DM24" s="26">
        <f t="shared" si="108"/>
        <v>0.10816280589214589</v>
      </c>
      <c r="DN24" s="26">
        <f t="shared" si="109"/>
        <v>-0.95490404942397589</v>
      </c>
      <c r="DO24" s="26">
        <f t="shared" si="110"/>
        <v>0.96327086313791699</v>
      </c>
      <c r="DP24" s="26">
        <f t="shared" si="53"/>
        <v>0.85</v>
      </c>
      <c r="DQ24" s="26">
        <f t="shared" si="54"/>
        <v>0.13424774131506637</v>
      </c>
      <c r="DR24" s="26">
        <f t="shared" si="55"/>
        <v>-4.7254042791671114E-2</v>
      </c>
      <c r="DS24" s="26">
        <f t="shared" si="56"/>
        <v>3.5761238638195333E-3</v>
      </c>
      <c r="DT24" s="26">
        <f t="shared" si="57"/>
        <v>-1.6073718507642041E-6</v>
      </c>
      <c r="DU24" s="26">
        <f t="shared" si="58"/>
        <v>1.8631712324690584E-3</v>
      </c>
      <c r="DV24" s="26">
        <f t="shared" si="59"/>
        <v>0.98708986919548902</v>
      </c>
      <c r="DW24" s="26">
        <f t="shared" si="60"/>
        <v>0.95816280589214586</v>
      </c>
      <c r="DX24" s="26">
        <f t="shared" si="61"/>
        <v>0.10816280589214589</v>
      </c>
      <c r="DY24" s="26">
        <f t="shared" si="62"/>
        <v>0.96327086313791699</v>
      </c>
      <c r="DZ24" s="26">
        <f t="shared" si="63"/>
        <v>0.11846157138614558</v>
      </c>
      <c r="EA24" s="26">
        <f t="shared" si="64"/>
        <v>-4.1697447633864189E-2</v>
      </c>
      <c r="EB24" s="26">
        <f t="shared" si="65"/>
        <v>2.7845406105638103E-3</v>
      </c>
      <c r="EC24" s="26">
        <f t="shared" si="66"/>
        <v>-8.5994141846147013E-7</v>
      </c>
      <c r="ED24" s="26">
        <f t="shared" si="67"/>
        <v>1.4466347206580901E-3</v>
      </c>
      <c r="EE24" s="26">
        <f t="shared" si="68"/>
        <v>0.9899331169733222</v>
      </c>
      <c r="EF24" s="26">
        <f t="shared" si="69"/>
        <v>0.96252002453626084</v>
      </c>
      <c r="EG24" s="26">
        <f t="shared" si="70"/>
        <v>-7.5083860165614524E-4</v>
      </c>
      <c r="EH24" s="26">
        <f t="shared" si="71"/>
        <v>-0.96153274969919056</v>
      </c>
      <c r="EI24" s="26">
        <f t="shared" si="72"/>
        <v>0.96248998635354222</v>
      </c>
      <c r="EM24">
        <f t="shared" si="21"/>
        <v>512.53708376146039</v>
      </c>
      <c r="EW24">
        <f t="shared" si="111"/>
        <v>1.3731882754330995</v>
      </c>
      <c r="EX24">
        <f t="shared" si="73"/>
        <v>2.0489964955968276E-2</v>
      </c>
      <c r="EY24">
        <f t="shared" si="112"/>
        <v>1.0310765771019577</v>
      </c>
      <c r="EZ24">
        <f t="shared" si="113"/>
        <v>1.4139712696730023E-2</v>
      </c>
      <c r="FB24" s="30">
        <v>709.5</v>
      </c>
      <c r="FC24" s="30">
        <v>4490.8</v>
      </c>
      <c r="FE24" s="37">
        <v>2141.6</v>
      </c>
      <c r="FF24" s="37">
        <v>4960.8</v>
      </c>
    </row>
    <row r="25" spans="3:162">
      <c r="C25" s="6">
        <f t="shared" si="74"/>
        <v>528.87494324626175</v>
      </c>
      <c r="D25" s="6">
        <f>Sheet4!J25</f>
        <v>562.0070294265721</v>
      </c>
      <c r="E25" s="6">
        <f t="shared" si="22"/>
        <v>562.14007977076108</v>
      </c>
      <c r="F25" s="6">
        <f t="shared" si="23"/>
        <v>-0.13305034418897321</v>
      </c>
      <c r="G25" s="6">
        <f>Sheet5!D25</f>
        <v>574.80091782606064</v>
      </c>
      <c r="H25" s="6">
        <f>Sheet5!F25</f>
        <v>12.261613558496038</v>
      </c>
      <c r="I25" s="6">
        <f t="shared" si="24"/>
        <v>0.9687956871017035</v>
      </c>
      <c r="J25" s="6">
        <f t="shared" si="25"/>
        <v>562.14436524047005</v>
      </c>
      <c r="K25" s="6">
        <f t="shared" si="0"/>
        <v>545.44098633641693</v>
      </c>
      <c r="M25" s="6">
        <f t="shared" si="1"/>
        <v>545.44098633641693</v>
      </c>
      <c r="Q25">
        <f t="shared" si="26"/>
        <v>69.216113564232217</v>
      </c>
      <c r="S25">
        <f t="shared" si="27"/>
        <v>1.1123152134182108</v>
      </c>
      <c r="T25">
        <f t="shared" si="28"/>
        <v>3.3880552272261472E-2</v>
      </c>
      <c r="U25">
        <f t="shared" si="29"/>
        <v>5561.576067091054</v>
      </c>
      <c r="V25">
        <f t="shared" si="75"/>
        <v>31228.249616716268</v>
      </c>
      <c r="W25">
        <f t="shared" si="30"/>
        <v>30625.289571848061</v>
      </c>
      <c r="X25">
        <f t="shared" si="76"/>
        <v>0.88208958702123064</v>
      </c>
      <c r="Y25">
        <f t="shared" si="2"/>
        <v>54.006116207951074</v>
      </c>
      <c r="Z25">
        <f t="shared" si="114"/>
        <v>0.83095600532589042</v>
      </c>
      <c r="AA25">
        <f t="shared" si="77"/>
        <v>49.299939038646585</v>
      </c>
      <c r="AB25">
        <f t="shared" si="31"/>
        <v>54.837072213276961</v>
      </c>
      <c r="AC25">
        <f t="shared" si="3"/>
        <v>1.1123152134182108</v>
      </c>
      <c r="AD25">
        <f t="shared" si="32"/>
        <v>49.299939038646585</v>
      </c>
      <c r="AI25">
        <f t="shared" si="115"/>
        <v>0.7626840981423243</v>
      </c>
      <c r="AJ25">
        <f t="shared" si="116"/>
        <v>0.87980009289635408</v>
      </c>
      <c r="AK25">
        <f t="shared" si="33"/>
        <v>1.3230633784622867</v>
      </c>
      <c r="AL25">
        <f t="shared" si="4"/>
        <v>0</v>
      </c>
      <c r="AM25">
        <f t="shared" si="5"/>
        <v>1.3230633784622867</v>
      </c>
      <c r="AN25">
        <f t="shared" si="78"/>
        <v>1.3230633784622867</v>
      </c>
      <c r="AO25">
        <f t="shared" si="6"/>
        <v>0</v>
      </c>
      <c r="AP25">
        <f t="shared" si="7"/>
        <v>30</v>
      </c>
      <c r="AQ25">
        <f t="shared" si="79"/>
        <v>30</v>
      </c>
      <c r="AS25">
        <f t="shared" si="80"/>
        <v>0.8177526032030239</v>
      </c>
      <c r="AU25">
        <f t="shared" si="34"/>
        <v>0.96029109587428951</v>
      </c>
      <c r="AW25">
        <f t="shared" si="8"/>
        <v>4.1417655569237901</v>
      </c>
      <c r="AX25">
        <f t="shared" si="8"/>
        <v>4.0617956842384002</v>
      </c>
      <c r="AY25">
        <f t="shared" si="81"/>
        <v>8.2035612411621912</v>
      </c>
      <c r="AZ25">
        <f t="shared" si="35"/>
        <v>0.50487409494087354</v>
      </c>
      <c r="BA25">
        <f t="shared" si="82"/>
        <v>0.49512590505912646</v>
      </c>
      <c r="BB25">
        <f t="shared" si="9"/>
        <v>-43.709366696751538</v>
      </c>
      <c r="BC25">
        <f t="shared" si="83"/>
        <v>0.13</v>
      </c>
      <c r="BD25">
        <f t="shared" si="84"/>
        <v>9.0880470501004389</v>
      </c>
      <c r="BE25">
        <f t="shared" si="85"/>
        <v>8.9125735821876013</v>
      </c>
      <c r="BF25">
        <f t="shared" si="10"/>
        <v>51.649606512551003</v>
      </c>
      <c r="BG25">
        <f t="shared" si="86"/>
        <v>6.125568253972773E-3</v>
      </c>
      <c r="BH25">
        <f t="shared" si="87"/>
        <v>2.0734689054386409E-3</v>
      </c>
      <c r="BI25">
        <f t="shared" si="88"/>
        <v>0.93998887901287476</v>
      </c>
      <c r="BJ25">
        <f t="shared" si="89"/>
        <v>2.2058440814917784E-3</v>
      </c>
      <c r="BK25">
        <f t="shared" si="36"/>
        <v>3.5790249696001371E-2</v>
      </c>
      <c r="BL25">
        <f t="shared" si="37"/>
        <v>237.71169541874249</v>
      </c>
      <c r="BM25">
        <f t="shared" si="90"/>
        <v>1.5056158525542817E-4</v>
      </c>
      <c r="BN25">
        <f t="shared" si="91"/>
        <v>0.19036548810185408</v>
      </c>
      <c r="BO25">
        <f t="shared" si="92"/>
        <v>1.18155999435244</v>
      </c>
      <c r="BP25">
        <f t="shared" si="93"/>
        <v>0.40138969574014594</v>
      </c>
      <c r="BQ25">
        <f t="shared" si="38"/>
        <v>2.7743122351499294E-4</v>
      </c>
      <c r="BR25">
        <f t="shared" si="94"/>
        <v>1.0693738300153319</v>
      </c>
      <c r="BS25">
        <f t="shared" si="95"/>
        <v>0.9852907005755509</v>
      </c>
      <c r="BT25">
        <f t="shared" si="96"/>
        <v>1.0853383974807278</v>
      </c>
      <c r="BU25">
        <f t="shared" si="39"/>
        <v>0.4356436491398869</v>
      </c>
      <c r="BV25">
        <f t="shared" si="40"/>
        <v>0.4356436491398869</v>
      </c>
      <c r="BW25">
        <f t="shared" si="41"/>
        <v>0.4356436491398869</v>
      </c>
      <c r="BX25">
        <f t="shared" si="11"/>
        <v>204.18878946870896</v>
      </c>
      <c r="BY25">
        <f t="shared" si="12"/>
        <v>5.9492656075350254</v>
      </c>
      <c r="BZ25">
        <f t="shared" si="13"/>
        <v>1584407.3131860674</v>
      </c>
      <c r="CA25">
        <f t="shared" si="14"/>
        <v>0.1022867622275571</v>
      </c>
      <c r="CB25">
        <f t="shared" si="15"/>
        <v>1022330.5576692503</v>
      </c>
      <c r="CC25">
        <f t="shared" si="97"/>
        <v>1.6187778227438283E-4</v>
      </c>
      <c r="CD25">
        <f t="shared" si="98"/>
        <v>4.9349987263437057E-6</v>
      </c>
      <c r="CE25">
        <f t="shared" si="99"/>
        <v>-3.9300680053531925</v>
      </c>
      <c r="CF25">
        <f t="shared" si="100"/>
        <v>14.966670741866237</v>
      </c>
      <c r="CG25">
        <f t="shared" si="101"/>
        <v>4.4642611390177207E-3</v>
      </c>
      <c r="CH25">
        <f t="shared" si="16"/>
        <v>22.303811627114349</v>
      </c>
      <c r="CI25" s="20">
        <f t="shared" si="17"/>
        <v>122098534886.02917</v>
      </c>
      <c r="CJ25" s="33">
        <f t="shared" si="42"/>
        <v>0.1663256826224965</v>
      </c>
      <c r="CK25" s="33">
        <f t="shared" si="18"/>
        <v>33.265136524499297</v>
      </c>
      <c r="CL25">
        <f t="shared" si="102"/>
        <v>1600</v>
      </c>
      <c r="CM25" s="6">
        <f t="shared" si="19"/>
        <v>562.14007977076108</v>
      </c>
      <c r="CN25" s="20"/>
      <c r="CO25" s="20"/>
      <c r="CP25" s="20"/>
      <c r="CQ25" s="20"/>
      <c r="CR25" s="20"/>
      <c r="CS25" s="20"/>
      <c r="CT25" s="20"/>
      <c r="CU25" s="25">
        <f t="shared" si="20"/>
        <v>0.8177526032030239</v>
      </c>
      <c r="CV25" s="26">
        <v>0.8</v>
      </c>
      <c r="CW25" s="26">
        <f t="shared" si="103"/>
        <v>0.1517953269695613</v>
      </c>
      <c r="CX25" s="26">
        <f t="shared" si="43"/>
        <v>-5.343064103671704E-2</v>
      </c>
      <c r="CY25" s="26">
        <f t="shared" si="104"/>
        <v>4.5720964312490654E-3</v>
      </c>
      <c r="CZ25" s="26">
        <f t="shared" si="105"/>
        <v>-2.9708001053549592E-6</v>
      </c>
      <c r="DA25" s="26">
        <f t="shared" si="44"/>
        <v>2.3905859816322496E-3</v>
      </c>
      <c r="DB25" s="26">
        <f t="shared" si="45"/>
        <v>0.98352408424591586</v>
      </c>
      <c r="DC25" s="26">
        <f t="shared" si="46"/>
        <v>0.95349562508303343</v>
      </c>
      <c r="DD25" s="26">
        <f t="shared" si="47"/>
        <v>0.15349562508303338</v>
      </c>
      <c r="DE25" s="26">
        <v>0.85</v>
      </c>
      <c r="DF25" s="26">
        <f t="shared" si="48"/>
        <v>0.1428661900889989</v>
      </c>
      <c r="DG25" s="26">
        <f t="shared" si="49"/>
        <v>-5.0287662152204281E-2</v>
      </c>
      <c r="DH25" s="26">
        <f t="shared" si="50"/>
        <v>4.050023136331354E-3</v>
      </c>
      <c r="DI25" s="26">
        <f t="shared" si="51"/>
        <v>-2.1939601602645089E-6</v>
      </c>
      <c r="DJ25" s="26">
        <f t="shared" si="52"/>
        <v>2.1136610236261086E-3</v>
      </c>
      <c r="DK25" s="26">
        <f t="shared" si="106"/>
        <v>0.98539160380619073</v>
      </c>
      <c r="DL25" s="26">
        <f t="shared" si="107"/>
        <v>0.95584733877026096</v>
      </c>
      <c r="DM25" s="26">
        <f t="shared" si="108"/>
        <v>0.10584733877026098</v>
      </c>
      <c r="DN25" s="26">
        <f t="shared" si="109"/>
        <v>-0.95296572625544929</v>
      </c>
      <c r="DO25" s="26">
        <f t="shared" si="110"/>
        <v>0.96107150640786831</v>
      </c>
      <c r="DP25" s="26">
        <f t="shared" si="53"/>
        <v>0.85</v>
      </c>
      <c r="DQ25" s="26">
        <f t="shared" si="54"/>
        <v>0.1428661900889989</v>
      </c>
      <c r="DR25" s="26">
        <f t="shared" si="55"/>
        <v>-5.0287662152204281E-2</v>
      </c>
      <c r="DS25" s="26">
        <f t="shared" si="56"/>
        <v>4.050023136331354E-3</v>
      </c>
      <c r="DT25" s="26">
        <f t="shared" si="57"/>
        <v>-2.1939601602645089E-6</v>
      </c>
      <c r="DU25" s="26">
        <f t="shared" si="58"/>
        <v>2.1136610236261086E-3</v>
      </c>
      <c r="DV25" s="26">
        <f t="shared" si="59"/>
        <v>0.98539160380619073</v>
      </c>
      <c r="DW25" s="26">
        <f t="shared" si="60"/>
        <v>0.95584733877026096</v>
      </c>
      <c r="DX25" s="26">
        <f t="shared" si="61"/>
        <v>0.10584733877026098</v>
      </c>
      <c r="DY25" s="26">
        <f t="shared" si="62"/>
        <v>0.96107150640786831</v>
      </c>
      <c r="DZ25" s="26">
        <f t="shared" si="63"/>
        <v>0.12635507427489254</v>
      </c>
      <c r="EA25" s="26">
        <f t="shared" si="64"/>
        <v>-4.4475892318498647E-2</v>
      </c>
      <c r="EB25" s="26">
        <f t="shared" si="65"/>
        <v>3.16799109705537E-3</v>
      </c>
      <c r="EC25" s="26">
        <f t="shared" si="66"/>
        <v>-1.1872573247545224E-6</v>
      </c>
      <c r="ED25" s="26">
        <f t="shared" si="67"/>
        <v>1.6481165147908584E-3</v>
      </c>
      <c r="EE25" s="26">
        <f t="shared" si="68"/>
        <v>0.9885547993270416</v>
      </c>
      <c r="EF25" s="26">
        <f t="shared" si="69"/>
        <v>0.9603225395264281</v>
      </c>
      <c r="EG25" s="26">
        <f t="shared" si="70"/>
        <v>-7.4896688144021617E-4</v>
      </c>
      <c r="EH25" s="26">
        <f t="shared" si="71"/>
        <v>-0.95970883171662724</v>
      </c>
      <c r="EI25" s="26">
        <f t="shared" si="72"/>
        <v>0.96029109587428951</v>
      </c>
      <c r="EM25">
        <f t="shared" si="21"/>
        <v>545.44098633641693</v>
      </c>
      <c r="EW25">
        <f t="shared" si="111"/>
        <v>1.4646885441877</v>
      </c>
      <c r="EX25">
        <f t="shared" si="73"/>
        <v>2.1855281958585507E-2</v>
      </c>
      <c r="EY25">
        <f t="shared" si="112"/>
        <v>1.0338745162479426</v>
      </c>
      <c r="EZ25">
        <f t="shared" si="113"/>
        <v>1.4178082354761009E-2</v>
      </c>
      <c r="FB25" s="30">
        <v>852.3</v>
      </c>
      <c r="FC25" s="30">
        <v>5140.8</v>
      </c>
      <c r="FE25" s="37">
        <v>2584.1999999999998</v>
      </c>
      <c r="FF25" s="37">
        <v>5999</v>
      </c>
    </row>
    <row r="26" spans="3:162">
      <c r="C26" s="6">
        <f t="shared" si="74"/>
        <v>562.14007977076108</v>
      </c>
      <c r="D26" s="6">
        <f>Sheet4!J26</f>
        <v>595.88588656965726</v>
      </c>
      <c r="E26" s="6">
        <f t="shared" si="22"/>
        <v>596.08484799405494</v>
      </c>
      <c r="F26" s="6">
        <f t="shared" si="23"/>
        <v>-0.19896142439768028</v>
      </c>
      <c r="G26" s="6">
        <f>Sheet5!D26</f>
        <v>612.48603577763834</v>
      </c>
      <c r="H26" s="6">
        <f>Sheet5!F26</f>
        <v>15.830684883766367</v>
      </c>
      <c r="I26" s="6">
        <f t="shared" si="24"/>
        <v>0.96563266434118911</v>
      </c>
      <c r="J26" s="6">
        <f t="shared" si="25"/>
        <v>596.091929127811</v>
      </c>
      <c r="K26" s="6">
        <f t="shared" si="0"/>
        <v>579.01298317020917</v>
      </c>
      <c r="M26" s="6">
        <f t="shared" si="1"/>
        <v>579.01298317020917</v>
      </c>
      <c r="Q26">
        <f t="shared" si="26"/>
        <v>74.301678152993489</v>
      </c>
      <c r="S26">
        <f t="shared" si="27"/>
        <v>1.1147392043730757</v>
      </c>
      <c r="T26">
        <f t="shared" si="28"/>
        <v>3.1842533251343196E-2</v>
      </c>
      <c r="U26">
        <f t="shared" si="29"/>
        <v>5573.6960218653785</v>
      </c>
      <c r="V26">
        <f t="shared" si="75"/>
        <v>31296.3031627741</v>
      </c>
      <c r="W26">
        <f t="shared" si="30"/>
        <v>27973.398278092518</v>
      </c>
      <c r="X26">
        <f t="shared" si="76"/>
        <v>0.88150837963965789</v>
      </c>
      <c r="Y26">
        <f t="shared" si="2"/>
        <v>54.006116207951074</v>
      </c>
      <c r="Z26">
        <f t="shared" si="114"/>
        <v>0.89142168153800783</v>
      </c>
      <c r="AA26">
        <f t="shared" si="77"/>
        <v>49.246978732001452</v>
      </c>
      <c r="AB26">
        <f t="shared" si="31"/>
        <v>54.89753788948908</v>
      </c>
      <c r="AC26">
        <f t="shared" si="3"/>
        <v>1.1147392043730757</v>
      </c>
      <c r="AD26">
        <f t="shared" si="32"/>
        <v>49.246978732001452</v>
      </c>
      <c r="AI26">
        <f t="shared" si="115"/>
        <v>0.75114169118079011</v>
      </c>
      <c r="AJ26">
        <f t="shared" si="116"/>
        <v>0.87300655970982577</v>
      </c>
      <c r="AK26">
        <f t="shared" si="33"/>
        <v>1.2975094263459517</v>
      </c>
      <c r="AL26">
        <f t="shared" si="4"/>
        <v>0</v>
      </c>
      <c r="AM26">
        <f t="shared" si="5"/>
        <v>1.2975094263459517</v>
      </c>
      <c r="AN26">
        <f t="shared" si="78"/>
        <v>1.2975094263459517</v>
      </c>
      <c r="AO26">
        <f t="shared" si="6"/>
        <v>0</v>
      </c>
      <c r="AP26">
        <f t="shared" si="7"/>
        <v>30</v>
      </c>
      <c r="AQ26">
        <f t="shared" si="79"/>
        <v>30</v>
      </c>
      <c r="AS26">
        <f t="shared" si="80"/>
        <v>0.86808543203929411</v>
      </c>
      <c r="AU26">
        <f t="shared" si="34"/>
        <v>0.95807733161280428</v>
      </c>
      <c r="AW26">
        <f t="shared" si="8"/>
        <v>4.1507914176924317</v>
      </c>
      <c r="AX26">
        <f t="shared" si="8"/>
        <v>3.7100785000865431</v>
      </c>
      <c r="AY26">
        <f t="shared" si="81"/>
        <v>7.8608699177789747</v>
      </c>
      <c r="AZ26">
        <f t="shared" si="35"/>
        <v>0.5280320703825111</v>
      </c>
      <c r="BA26">
        <f t="shared" si="82"/>
        <v>0.4719679296174889</v>
      </c>
      <c r="BB26">
        <f t="shared" si="9"/>
        <v>-40.04624576006691</v>
      </c>
      <c r="BC26">
        <f t="shared" si="83"/>
        <v>0.13</v>
      </c>
      <c r="BD26">
        <f t="shared" si="84"/>
        <v>9.1054049906776608</v>
      </c>
      <c r="BE26">
        <f t="shared" si="85"/>
        <v>8.138632827104173</v>
      </c>
      <c r="BF26">
        <f t="shared" si="10"/>
        <v>51.621856843227803</v>
      </c>
      <c r="BG26">
        <f t="shared" si="86"/>
        <v>6.0088720153996314E-3</v>
      </c>
      <c r="BH26">
        <f t="shared" si="87"/>
        <v>2.0705874479773102E-3</v>
      </c>
      <c r="BI26">
        <f t="shared" si="88"/>
        <v>0.94110602251808229</v>
      </c>
      <c r="BJ26">
        <f t="shared" si="89"/>
        <v>2.2001638481040815E-3</v>
      </c>
      <c r="BK26">
        <f t="shared" si="36"/>
        <v>3.576626924849826E-2</v>
      </c>
      <c r="BL26">
        <f t="shared" si="37"/>
        <v>225.49267709364389</v>
      </c>
      <c r="BM26">
        <f t="shared" si="90"/>
        <v>1.5861388365017741E-4</v>
      </c>
      <c r="BN26">
        <f t="shared" si="91"/>
        <v>0.20122691374243423</v>
      </c>
      <c r="BO26">
        <f t="shared" si="92"/>
        <v>1.192192481802262</v>
      </c>
      <c r="BP26">
        <f t="shared" si="93"/>
        <v>0.41083727863629993</v>
      </c>
      <c r="BQ26">
        <f t="shared" si="38"/>
        <v>2.5178440482498036E-4</v>
      </c>
      <c r="BR26">
        <f t="shared" si="94"/>
        <v>1.0711361418454111</v>
      </c>
      <c r="BS26">
        <f t="shared" si="95"/>
        <v>0.98664071202741488</v>
      </c>
      <c r="BT26">
        <f t="shared" si="96"/>
        <v>1.0856395127303933</v>
      </c>
      <c r="BU26">
        <f t="shared" si="39"/>
        <v>0.44602118299019344</v>
      </c>
      <c r="BV26">
        <f t="shared" si="40"/>
        <v>0.44602118299019344</v>
      </c>
      <c r="BW26">
        <f t="shared" si="41"/>
        <v>0.44602118299019344</v>
      </c>
      <c r="BX26">
        <f t="shared" si="11"/>
        <v>204.41393666807335</v>
      </c>
      <c r="BY26">
        <f t="shared" si="12"/>
        <v>5.7819262098858299</v>
      </c>
      <c r="BZ26">
        <f t="shared" si="13"/>
        <v>1584843.1747617514</v>
      </c>
      <c r="CA26">
        <f t="shared" si="14"/>
        <v>0.10645508145859831</v>
      </c>
      <c r="CB26">
        <f t="shared" si="15"/>
        <v>982570.75285744527</v>
      </c>
      <c r="CC26">
        <f t="shared" si="97"/>
        <v>1.6187778227438283E-4</v>
      </c>
      <c r="CD26">
        <f t="shared" si="98"/>
        <v>5.1346938480795337E-6</v>
      </c>
      <c r="CE26">
        <f t="shared" si="99"/>
        <v>-3.9269362266844494</v>
      </c>
      <c r="CF26">
        <f t="shared" si="100"/>
        <v>14.959319356033712</v>
      </c>
      <c r="CG26">
        <f t="shared" si="101"/>
        <v>4.4686499175748875E-3</v>
      </c>
      <c r="CH26">
        <f t="shared" si="16"/>
        <v>22.82853718697471</v>
      </c>
      <c r="CI26" s="20">
        <f t="shared" si="17"/>
        <v>119475019572.35986</v>
      </c>
      <c r="CJ26" s="33">
        <f t="shared" si="42"/>
        <v>0.1697238411164691</v>
      </c>
      <c r="CK26" s="33">
        <f t="shared" si="18"/>
        <v>33.944768223293821</v>
      </c>
      <c r="CL26">
        <f t="shared" si="102"/>
        <v>1800</v>
      </c>
      <c r="CM26" s="6">
        <f t="shared" si="19"/>
        <v>596.08484799405494</v>
      </c>
      <c r="CN26" s="20"/>
      <c r="CO26" s="20"/>
      <c r="CP26" s="20"/>
      <c r="CQ26" s="20"/>
      <c r="CR26" s="20"/>
      <c r="CS26" s="20"/>
      <c r="CT26" s="20"/>
      <c r="CU26" s="25">
        <f t="shared" si="20"/>
        <v>0.86808543203929411</v>
      </c>
      <c r="CV26" s="26">
        <v>0.8</v>
      </c>
      <c r="CW26" s="26">
        <f t="shared" si="103"/>
        <v>0.16113835832229395</v>
      </c>
      <c r="CX26" s="26">
        <f t="shared" si="43"/>
        <v>-5.6719307192446285E-2</v>
      </c>
      <c r="CY26" s="26">
        <f t="shared" si="104"/>
        <v>5.152244296557907E-3</v>
      </c>
      <c r="CZ26" s="26">
        <f t="shared" si="105"/>
        <v>-4.0047563109846371E-6</v>
      </c>
      <c r="DA26" s="26">
        <f t="shared" si="44"/>
        <v>2.6995106403421556E-3</v>
      </c>
      <c r="DB26" s="26">
        <f t="shared" si="45"/>
        <v>0.98145297640016882</v>
      </c>
      <c r="DC26" s="26">
        <f t="shared" si="46"/>
        <v>0.95108638461321038</v>
      </c>
      <c r="DD26" s="26">
        <f t="shared" si="47"/>
        <v>0.15108638461321033</v>
      </c>
      <c r="DE26" s="26">
        <v>0.85</v>
      </c>
      <c r="DF26" s="26">
        <f t="shared" si="48"/>
        <v>0.15165963136215904</v>
      </c>
      <c r="DG26" s="26">
        <f t="shared" si="49"/>
        <v>-5.338287735759651E-2</v>
      </c>
      <c r="DH26" s="26">
        <f t="shared" si="50"/>
        <v>4.5639257436637529E-3</v>
      </c>
      <c r="DI26" s="26">
        <f t="shared" si="51"/>
        <v>-2.9575452693806704E-6</v>
      </c>
      <c r="DJ26" s="26">
        <f t="shared" si="52"/>
        <v>2.3862441313563547E-3</v>
      </c>
      <c r="DK26" s="26">
        <f t="shared" si="106"/>
        <v>0.98355328450725221</v>
      </c>
      <c r="DL26" s="26">
        <f t="shared" si="107"/>
        <v>0.95353100418436831</v>
      </c>
      <c r="DM26" s="26">
        <f t="shared" si="108"/>
        <v>0.10353100418436834</v>
      </c>
      <c r="DN26" s="26">
        <f t="shared" si="109"/>
        <v>-0.95110760857684118</v>
      </c>
      <c r="DO26" s="26">
        <f t="shared" si="110"/>
        <v>0.95885309217458947</v>
      </c>
      <c r="DP26" s="26">
        <f t="shared" si="53"/>
        <v>0.85</v>
      </c>
      <c r="DQ26" s="26">
        <f t="shared" si="54"/>
        <v>0.15165963136215904</v>
      </c>
      <c r="DR26" s="26">
        <f t="shared" si="55"/>
        <v>-5.338287735759651E-2</v>
      </c>
      <c r="DS26" s="26">
        <f t="shared" si="56"/>
        <v>4.5639257436637529E-3</v>
      </c>
      <c r="DT26" s="26">
        <f t="shared" si="57"/>
        <v>-2.9575452693806704E-6</v>
      </c>
      <c r="DU26" s="26">
        <f t="shared" si="58"/>
        <v>2.3862441313563547E-3</v>
      </c>
      <c r="DV26" s="26">
        <f t="shared" si="59"/>
        <v>0.98355328450725221</v>
      </c>
      <c r="DW26" s="26">
        <f t="shared" si="60"/>
        <v>0.95353100418436831</v>
      </c>
      <c r="DX26" s="26">
        <f t="shared" si="61"/>
        <v>0.10353100418436834</v>
      </c>
      <c r="DY26" s="26">
        <f t="shared" si="62"/>
        <v>0.95885309217458947</v>
      </c>
      <c r="DZ26" s="26">
        <f t="shared" si="63"/>
        <v>0.13444258323814523</v>
      </c>
      <c r="EA26" s="26">
        <f t="shared" si="64"/>
        <v>-4.7322625461894016E-2</v>
      </c>
      <c r="EB26" s="26">
        <f t="shared" si="65"/>
        <v>3.58651188946161E-3</v>
      </c>
      <c r="EC26" s="26">
        <f t="shared" si="66"/>
        <v>-1.61907014170549E-6</v>
      </c>
      <c r="ED26" s="26">
        <f t="shared" si="67"/>
        <v>1.8686530515164253E-3</v>
      </c>
      <c r="EE26" s="26">
        <f t="shared" si="68"/>
        <v>0.98705261131045596</v>
      </c>
      <c r="EF26" s="26">
        <f t="shared" si="69"/>
        <v>0.95810996437184182</v>
      </c>
      <c r="EG26" s="26">
        <f t="shared" si="70"/>
        <v>-7.4312780274765622E-4</v>
      </c>
      <c r="EH26" s="26">
        <f t="shared" si="71"/>
        <v>-0.95793449597068581</v>
      </c>
      <c r="EI26" s="26">
        <f t="shared" si="72"/>
        <v>0.95807733161280428</v>
      </c>
      <c r="EM26">
        <f t="shared" si="21"/>
        <v>579.01298317020917</v>
      </c>
      <c r="EW26">
        <f t="shared" si="111"/>
        <v>1.5584377014532058</v>
      </c>
      <c r="EX26">
        <f t="shared" si="73"/>
        <v>2.3254155646475042E-2</v>
      </c>
      <c r="EY26">
        <f t="shared" si="112"/>
        <v>1.0368070766255404</v>
      </c>
      <c r="EZ26">
        <f t="shared" si="113"/>
        <v>1.4218298146803919E-2</v>
      </c>
      <c r="FB26" s="30">
        <v>982.9</v>
      </c>
      <c r="FC26" s="30">
        <v>5809.9</v>
      </c>
      <c r="FE26" s="37">
        <v>2966.7</v>
      </c>
      <c r="FF26" s="37">
        <v>6979.3</v>
      </c>
    </row>
    <row r="27" spans="3:162">
      <c r="C27" s="6">
        <f t="shared" si="74"/>
        <v>596.08484799405494</v>
      </c>
      <c r="D27" s="6">
        <f>Sheet4!J27</f>
        <v>630.43562807652518</v>
      </c>
      <c r="E27" s="6">
        <f t="shared" si="22"/>
        <v>630.71834696168185</v>
      </c>
      <c r="F27" s="6">
        <f t="shared" si="23"/>
        <v>-0.28271888515666888</v>
      </c>
      <c r="G27" s="6">
        <f>Sheet5!D27</f>
        <v>651.37784551516756</v>
      </c>
      <c r="H27" s="6">
        <f>Sheet5!F27</f>
        <v>19.873287730857555</v>
      </c>
      <c r="I27" s="6">
        <f t="shared" si="24"/>
        <v>0.96245809093847656</v>
      </c>
      <c r="J27" s="6">
        <f t="shared" si="25"/>
        <v>630.72937477346545</v>
      </c>
      <c r="K27" s="6">
        <f t="shared" si="0"/>
        <v>613.26023803529006</v>
      </c>
      <c r="M27" s="6">
        <f t="shared" si="1"/>
        <v>613.26023803529006</v>
      </c>
      <c r="Q27">
        <f t="shared" si="26"/>
        <v>79.546668277992566</v>
      </c>
      <c r="S27">
        <f t="shared" si="27"/>
        <v>1.1172391841490577</v>
      </c>
      <c r="T27">
        <f t="shared" si="28"/>
        <v>2.9994429958026324E-2</v>
      </c>
      <c r="U27">
        <f t="shared" si="29"/>
        <v>5586.1959207452883</v>
      </c>
      <c r="V27">
        <f t="shared" si="75"/>
        <v>31366.490094984794</v>
      </c>
      <c r="W27">
        <f t="shared" si="30"/>
        <v>25563.252597239891</v>
      </c>
      <c r="X27">
        <f t="shared" si="76"/>
        <v>0.88090895219680088</v>
      </c>
      <c r="Y27">
        <f t="shared" si="2"/>
        <v>54.006116207951074</v>
      </c>
      <c r="Z27">
        <f t="shared" si="114"/>
        <v>0.95369859568981108</v>
      </c>
      <c r="AA27">
        <f t="shared" si="77"/>
        <v>49.192523484128316</v>
      </c>
      <c r="AB27">
        <f t="shared" si="31"/>
        <v>54.959814803640882</v>
      </c>
      <c r="AC27">
        <f t="shared" si="3"/>
        <v>1.1172391841490577</v>
      </c>
      <c r="AD27">
        <f t="shared" si="32"/>
        <v>49.192523484128316</v>
      </c>
      <c r="AI27">
        <f t="shared" si="115"/>
        <v>0.73975999178753948</v>
      </c>
      <c r="AJ27">
        <f t="shared" si="116"/>
        <v>0.866212614208275</v>
      </c>
      <c r="AK27">
        <f t="shared" si="33"/>
        <v>1.2724246640034991</v>
      </c>
      <c r="AL27">
        <f t="shared" si="4"/>
        <v>0</v>
      </c>
      <c r="AM27">
        <f t="shared" si="5"/>
        <v>1.2724246640034991</v>
      </c>
      <c r="AN27">
        <f t="shared" si="78"/>
        <v>1.2724246640034991</v>
      </c>
      <c r="AO27">
        <f t="shared" si="6"/>
        <v>0</v>
      </c>
      <c r="AP27">
        <f t="shared" si="7"/>
        <v>30</v>
      </c>
      <c r="AQ27">
        <f t="shared" si="79"/>
        <v>30</v>
      </c>
      <c r="AS27">
        <f t="shared" si="80"/>
        <v>0.91943064173206901</v>
      </c>
      <c r="AU27">
        <f t="shared" si="34"/>
        <v>0.95585072000582305</v>
      </c>
      <c r="AW27">
        <f t="shared" si="8"/>
        <v>4.1601002269258762</v>
      </c>
      <c r="AX27">
        <f t="shared" si="8"/>
        <v>3.3904237486790025</v>
      </c>
      <c r="AY27">
        <f t="shared" si="81"/>
        <v>7.5505239756048788</v>
      </c>
      <c r="AZ27">
        <f t="shared" si="35"/>
        <v>0.5509684149559444</v>
      </c>
      <c r="BA27">
        <f t="shared" si="82"/>
        <v>0.4490315850440556</v>
      </c>
      <c r="BB27">
        <f t="shared" si="9"/>
        <v>-36.863728348534906</v>
      </c>
      <c r="BC27">
        <f t="shared" si="83"/>
        <v>0.13</v>
      </c>
      <c r="BD27">
        <f t="shared" si="84"/>
        <v>9.1233015223697826</v>
      </c>
      <c r="BE27">
        <f t="shared" si="85"/>
        <v>7.435363683691592</v>
      </c>
      <c r="BF27">
        <f t="shared" si="10"/>
        <v>51.593308304755631</v>
      </c>
      <c r="BG27">
        <f t="shared" si="86"/>
        <v>5.8943325370075907E-3</v>
      </c>
      <c r="BH27">
        <f t="shared" si="87"/>
        <v>2.0677440385548163E-3</v>
      </c>
      <c r="BI27">
        <f t="shared" si="88"/>
        <v>0.94220354862581768</v>
      </c>
      <c r="BJ27">
        <f t="shared" si="89"/>
        <v>2.1945831572918332E-3</v>
      </c>
      <c r="BK27">
        <f t="shared" si="36"/>
        <v>3.5745668244462674E-2</v>
      </c>
      <c r="BL27">
        <f t="shared" si="37"/>
        <v>213.95571158172268</v>
      </c>
      <c r="BM27">
        <f t="shared" si="90"/>
        <v>1.6707040901223723E-4</v>
      </c>
      <c r="BN27">
        <f t="shared" si="91"/>
        <v>0.21273542716140598</v>
      </c>
      <c r="BO27">
        <f t="shared" si="92"/>
        <v>1.203459540175168</v>
      </c>
      <c r="BP27">
        <f t="shared" si="93"/>
        <v>0.42044013107040495</v>
      </c>
      <c r="BQ27">
        <f t="shared" si="38"/>
        <v>2.2862175276838111E-4</v>
      </c>
      <c r="BR27">
        <f t="shared" si="94"/>
        <v>1.0727303831329504</v>
      </c>
      <c r="BS27">
        <f t="shared" si="95"/>
        <v>0.98786166943962783</v>
      </c>
      <c r="BT27">
        <f t="shared" si="96"/>
        <v>1.0859115363201257</v>
      </c>
      <c r="BU27">
        <f t="shared" si="39"/>
        <v>0.45656078866129846</v>
      </c>
      <c r="BV27">
        <f t="shared" si="40"/>
        <v>0.45656078866129846</v>
      </c>
      <c r="BW27">
        <f t="shared" si="41"/>
        <v>0.45656078866129846</v>
      </c>
      <c r="BX27">
        <f t="shared" si="11"/>
        <v>204.6458281093787</v>
      </c>
      <c r="BY27">
        <f t="shared" si="12"/>
        <v>5.6093634113079913</v>
      </c>
      <c r="BZ27">
        <f t="shared" si="13"/>
        <v>1585290.5032353343</v>
      </c>
      <c r="CA27">
        <f t="shared" si="14"/>
        <v>0.11082913427646422</v>
      </c>
      <c r="CB27">
        <f t="shared" si="15"/>
        <v>944058.38227098039</v>
      </c>
      <c r="CC27">
        <f t="shared" si="97"/>
        <v>1.6187778227438283E-4</v>
      </c>
      <c r="CD27">
        <f t="shared" si="98"/>
        <v>5.344161012440264E-6</v>
      </c>
      <c r="CE27">
        <f t="shared" si="99"/>
        <v>-3.9236884427324545</v>
      </c>
      <c r="CF27">
        <f t="shared" si="100"/>
        <v>14.951652395301739</v>
      </c>
      <c r="CG27">
        <f t="shared" si="101"/>
        <v>4.4732339925340169E-3</v>
      </c>
      <c r="CH27">
        <f t="shared" si="16"/>
        <v>23.358482637817346</v>
      </c>
      <c r="CI27" s="20">
        <f t="shared" si="17"/>
        <v>116950202557.13371</v>
      </c>
      <c r="CJ27" s="33">
        <f t="shared" si="42"/>
        <v>0.17316749483813473</v>
      </c>
      <c r="CK27" s="33">
        <f t="shared" si="18"/>
        <v>34.633498967626949</v>
      </c>
      <c r="CL27">
        <f t="shared" si="102"/>
        <v>2000</v>
      </c>
      <c r="CM27" s="6">
        <f t="shared" si="19"/>
        <v>630.71834696168185</v>
      </c>
      <c r="CN27" s="20"/>
      <c r="CO27" s="20"/>
      <c r="CP27" s="20"/>
      <c r="CQ27" s="20"/>
      <c r="CR27" s="20"/>
      <c r="CS27" s="20"/>
      <c r="CT27" s="20"/>
      <c r="CU27" s="25">
        <f t="shared" si="20"/>
        <v>0.91943064173206901</v>
      </c>
      <c r="CV27" s="26">
        <v>0.8</v>
      </c>
      <c r="CW27" s="26">
        <f t="shared" si="103"/>
        <v>0.17066931287151532</v>
      </c>
      <c r="CX27" s="26">
        <f t="shared" si="43"/>
        <v>-6.0074120686532492E-2</v>
      </c>
      <c r="CY27" s="26">
        <f t="shared" si="104"/>
        <v>5.7797553766106369E-3</v>
      </c>
      <c r="CZ27" s="26">
        <f t="shared" si="105"/>
        <v>-5.3377548114235567E-6</v>
      </c>
      <c r="DA27" s="26">
        <f t="shared" si="44"/>
        <v>3.0350721139161593E-3</v>
      </c>
      <c r="DB27" s="26">
        <f t="shared" si="45"/>
        <v>0.97921769320065544</v>
      </c>
      <c r="DC27" s="26">
        <f t="shared" si="46"/>
        <v>0.94868296875897618</v>
      </c>
      <c r="DD27" s="26">
        <f t="shared" si="47"/>
        <v>0.14868296875897613</v>
      </c>
      <c r="DE27" s="26">
        <v>0.85</v>
      </c>
      <c r="DF27" s="26">
        <f t="shared" si="48"/>
        <v>0.16062994152613208</v>
      </c>
      <c r="DG27" s="26">
        <f t="shared" si="49"/>
        <v>-5.6540348881442347E-2</v>
      </c>
      <c r="DH27" s="26">
        <f t="shared" si="50"/>
        <v>5.1197833093852025E-3</v>
      </c>
      <c r="DI27" s="26">
        <f t="shared" si="51"/>
        <v>-3.9419755574985863E-6</v>
      </c>
      <c r="DJ27" s="26">
        <f t="shared" si="52"/>
        <v>2.6821921680115833E-3</v>
      </c>
      <c r="DK27" s="26">
        <f t="shared" si="106"/>
        <v>0.98156874573001407</v>
      </c>
      <c r="DL27" s="26">
        <f t="shared" si="107"/>
        <v>0.95121613240566238</v>
      </c>
      <c r="DM27" s="26">
        <f t="shared" si="108"/>
        <v>0.10121613240566241</v>
      </c>
      <c r="DN27" s="26">
        <f t="shared" si="109"/>
        <v>-0.9493367270662757</v>
      </c>
      <c r="DO27" s="26">
        <f t="shared" si="110"/>
        <v>0.95661773585695919</v>
      </c>
      <c r="DP27" s="26">
        <f t="shared" si="53"/>
        <v>0.85</v>
      </c>
      <c r="DQ27" s="26">
        <f t="shared" si="54"/>
        <v>0.16062994152613208</v>
      </c>
      <c r="DR27" s="26">
        <f t="shared" si="55"/>
        <v>-5.6540348881442347E-2</v>
      </c>
      <c r="DS27" s="26">
        <f t="shared" si="56"/>
        <v>5.1197833093852025E-3</v>
      </c>
      <c r="DT27" s="26">
        <f t="shared" si="57"/>
        <v>-3.9419755574985863E-6</v>
      </c>
      <c r="DU27" s="26">
        <f t="shared" si="58"/>
        <v>2.6821921680115833E-3</v>
      </c>
      <c r="DV27" s="26">
        <f t="shared" si="59"/>
        <v>0.98156874573001407</v>
      </c>
      <c r="DW27" s="26">
        <f t="shared" si="60"/>
        <v>0.95121613240566238</v>
      </c>
      <c r="DX27" s="26">
        <f t="shared" si="61"/>
        <v>0.10121613240566241</v>
      </c>
      <c r="DY27" s="26">
        <f t="shared" si="62"/>
        <v>0.95661773585695919</v>
      </c>
      <c r="DZ27" s="26">
        <f t="shared" si="63"/>
        <v>0.14272728298822604</v>
      </c>
      <c r="EA27" s="26">
        <f t="shared" si="64"/>
        <v>-5.0238768055218451E-2</v>
      </c>
      <c r="EB27" s="26">
        <f t="shared" si="65"/>
        <v>4.0421513861555493E-3</v>
      </c>
      <c r="EC27" s="26">
        <f t="shared" si="66"/>
        <v>-2.1833150734785159E-6</v>
      </c>
      <c r="ED27" s="26">
        <f t="shared" si="67"/>
        <v>2.1094933827560808E-3</v>
      </c>
      <c r="EE27" s="26">
        <f t="shared" si="68"/>
        <v>0.98541978913191142</v>
      </c>
      <c r="EF27" s="26">
        <f t="shared" si="69"/>
        <v>0.95588430317042139</v>
      </c>
      <c r="EG27" s="26">
        <f t="shared" si="70"/>
        <v>-7.3343268653780491E-4</v>
      </c>
      <c r="EH27" s="26">
        <f t="shared" si="71"/>
        <v>-0.95621581412100209</v>
      </c>
      <c r="EI27" s="26">
        <f t="shared" si="72"/>
        <v>0.95585072000582305</v>
      </c>
      <c r="EM27">
        <f t="shared" si="21"/>
        <v>613.26023803529006</v>
      </c>
      <c r="EW27">
        <f t="shared" si="111"/>
        <v>1.6544726639239551</v>
      </c>
      <c r="EX27">
        <f t="shared" si="73"/>
        <v>2.4687136870373678E-2</v>
      </c>
      <c r="EY27">
        <f t="shared" si="112"/>
        <v>1.0398782517857639</v>
      </c>
      <c r="EZ27">
        <f t="shared" si="113"/>
        <v>1.4260414838591204E-2</v>
      </c>
      <c r="FB27" s="30">
        <v>1126.0999999999999</v>
      </c>
      <c r="FC27" s="30">
        <v>6364.5</v>
      </c>
      <c r="FE27" s="37">
        <v>3385.2</v>
      </c>
      <c r="FF27" s="37">
        <v>8017.3</v>
      </c>
    </row>
    <row r="28" spans="3:162">
      <c r="C28" s="6">
        <f t="shared" si="74"/>
        <v>630.71834696168185</v>
      </c>
      <c r="D28" s="6">
        <f>Sheet4!J28</f>
        <v>665.66582989138601</v>
      </c>
      <c r="E28" s="6">
        <f t="shared" si="22"/>
        <v>666.05181138167256</v>
      </c>
      <c r="F28" s="6">
        <f t="shared" si="23"/>
        <v>-0.38598149028655371</v>
      </c>
      <c r="G28" s="6">
        <f>Sheet5!D28</f>
        <v>691.50103134184678</v>
      </c>
      <c r="H28" s="6">
        <f>Sheet5!F28</f>
        <v>24.396514210890132</v>
      </c>
      <c r="I28" s="6">
        <f t="shared" si="24"/>
        <v>0.95925304661151334</v>
      </c>
      <c r="J28" s="6">
        <f t="shared" si="25"/>
        <v>666.06820702393725</v>
      </c>
      <c r="K28" s="6">
        <f t="shared" si="0"/>
        <v>648.19208842653393</v>
      </c>
      <c r="M28" s="6">
        <f t="shared" si="1"/>
        <v>648.19208842653393</v>
      </c>
      <c r="Q28">
        <f t="shared" si="26"/>
        <v>84.953236863790792</v>
      </c>
      <c r="S28">
        <f t="shared" si="27"/>
        <v>1.1198161789192733</v>
      </c>
      <c r="T28">
        <f t="shared" si="28"/>
        <v>2.8311567837836404E-2</v>
      </c>
      <c r="U28">
        <f t="shared" si="29"/>
        <v>5599.0808945963663</v>
      </c>
      <c r="V28">
        <f t="shared" si="75"/>
        <v>31438.839223158597</v>
      </c>
      <c r="W28">
        <f t="shared" si="30"/>
        <v>23363.663154730522</v>
      </c>
      <c r="X28">
        <f t="shared" si="76"/>
        <v>0.88029105864413826</v>
      </c>
      <c r="Y28">
        <f t="shared" si="2"/>
        <v>54.006116207951074</v>
      </c>
      <c r="Z28">
        <f t="shared" si="114"/>
        <v>1.0178044532195285</v>
      </c>
      <c r="AA28">
        <f t="shared" si="77"/>
        <v>49.136565176504057</v>
      </c>
      <c r="AB28">
        <f t="shared" si="31"/>
        <v>55.0239206611706</v>
      </c>
      <c r="AC28">
        <f t="shared" si="3"/>
        <v>1.1198161789192733</v>
      </c>
      <c r="AD28">
        <f t="shared" si="32"/>
        <v>49.136565176504057</v>
      </c>
      <c r="AI28">
        <f t="shared" si="115"/>
        <v>0.72854314834611633</v>
      </c>
      <c r="AJ28">
        <f t="shared" si="116"/>
        <v>0.85942340241710713</v>
      </c>
      <c r="AK28">
        <f t="shared" si="33"/>
        <v>1.2478155374473436</v>
      </c>
      <c r="AL28">
        <f t="shared" si="4"/>
        <v>0</v>
      </c>
      <c r="AM28">
        <f t="shared" si="5"/>
        <v>1.2478155374473436</v>
      </c>
      <c r="AN28">
        <f t="shared" si="78"/>
        <v>1.2478155374473436</v>
      </c>
      <c r="AO28">
        <f t="shared" si="6"/>
        <v>0</v>
      </c>
      <c r="AP28">
        <f t="shared" si="7"/>
        <v>30</v>
      </c>
      <c r="AQ28">
        <f t="shared" si="79"/>
        <v>30</v>
      </c>
      <c r="AS28">
        <f t="shared" si="80"/>
        <v>0.97180223152403888</v>
      </c>
      <c r="AU28">
        <f t="shared" si="34"/>
        <v>0.95361329679051487</v>
      </c>
      <c r="AW28">
        <f t="shared" si="8"/>
        <v>4.1696958056349462</v>
      </c>
      <c r="AX28">
        <f t="shared" si="8"/>
        <v>3.0986948204113776</v>
      </c>
      <c r="AY28">
        <f t="shared" si="81"/>
        <v>7.2683906260463242</v>
      </c>
      <c r="AZ28">
        <f t="shared" si="35"/>
        <v>0.57367524946895598</v>
      </c>
      <c r="BA28">
        <f t="shared" si="82"/>
        <v>0.42632475053104402</v>
      </c>
      <c r="BB28">
        <f t="shared" si="9"/>
        <v>-34.081750825627843</v>
      </c>
      <c r="BC28">
        <f t="shared" si="83"/>
        <v>0.13</v>
      </c>
      <c r="BD28">
        <f t="shared" si="84"/>
        <v>9.1417434743695996</v>
      </c>
      <c r="BE28">
        <f t="shared" si="85"/>
        <v>6.7936546151104622</v>
      </c>
      <c r="BF28">
        <f t="shared" si="10"/>
        <v>51.563955310453217</v>
      </c>
      <c r="BG28">
        <f t="shared" si="86"/>
        <v>5.7819791428158082E-3</v>
      </c>
      <c r="BH28">
        <f t="shared" si="87"/>
        <v>2.0649402180921883E-3</v>
      </c>
      <c r="BI28">
        <f t="shared" si="88"/>
        <v>0.94328111592439345</v>
      </c>
      <c r="BJ28">
        <f t="shared" si="89"/>
        <v>2.1891037393116848E-3</v>
      </c>
      <c r="BK28">
        <f t="shared" si="36"/>
        <v>3.5728495056846964E-2</v>
      </c>
      <c r="BL28">
        <f t="shared" si="37"/>
        <v>203.01935726933024</v>
      </c>
      <c r="BM28">
        <f t="shared" si="90"/>
        <v>1.7598565741417803E-4</v>
      </c>
      <c r="BN28">
        <f t="shared" si="91"/>
        <v>0.2249811970309433</v>
      </c>
      <c r="BO28">
        <f t="shared" si="92"/>
        <v>1.2154496212011159</v>
      </c>
      <c r="BP28">
        <f t="shared" si="93"/>
        <v>0.43023390288898988</v>
      </c>
      <c r="BQ28">
        <f t="shared" si="38"/>
        <v>2.0762116507953455E-4</v>
      </c>
      <c r="BR28">
        <f t="shared" si="94"/>
        <v>1.0741779704145222</v>
      </c>
      <c r="BS28">
        <f t="shared" si="95"/>
        <v>0.98897006184026459</v>
      </c>
      <c r="BT28">
        <f t="shared" si="96"/>
        <v>1.0861582285066382</v>
      </c>
      <c r="BU28">
        <f t="shared" si="39"/>
        <v>0.46730209380540227</v>
      </c>
      <c r="BV28">
        <f t="shared" si="40"/>
        <v>0.46730209380540227</v>
      </c>
      <c r="BW28">
        <f t="shared" si="41"/>
        <v>0.46730209380540227</v>
      </c>
      <c r="BX28">
        <f t="shared" si="11"/>
        <v>204.88452971977713</v>
      </c>
      <c r="BY28">
        <f t="shared" si="12"/>
        <v>5.4315035845846316</v>
      </c>
      <c r="BZ28">
        <f t="shared" si="13"/>
        <v>1585749.2405495585</v>
      </c>
      <c r="CA28">
        <f t="shared" si="14"/>
        <v>0.1154397323865199</v>
      </c>
      <c r="CB28">
        <f t="shared" si="15"/>
        <v>906615.49288633093</v>
      </c>
      <c r="CC28">
        <f t="shared" si="97"/>
        <v>1.6187778227438283E-4</v>
      </c>
      <c r="CD28">
        <f t="shared" si="98"/>
        <v>5.5648729142471808E-6</v>
      </c>
      <c r="CE28">
        <f t="shared" si="99"/>
        <v>-3.9203062256412129</v>
      </c>
      <c r="CF28">
        <f t="shared" si="100"/>
        <v>14.943622118247658</v>
      </c>
      <c r="CG28">
        <f t="shared" si="101"/>
        <v>4.4780428614344244E-3</v>
      </c>
      <c r="CH28">
        <f t="shared" si="16"/>
        <v>23.895351813571732</v>
      </c>
      <c r="CI28" s="20">
        <f t="shared" si="17"/>
        <v>114511766626.74658</v>
      </c>
      <c r="CJ28" s="33">
        <f t="shared" si="42"/>
        <v>0.17666732209995381</v>
      </c>
      <c r="CK28" s="33">
        <f t="shared" si="18"/>
        <v>35.333464419990761</v>
      </c>
      <c r="CL28">
        <f t="shared" si="102"/>
        <v>2200</v>
      </c>
      <c r="CM28" s="6">
        <f t="shared" si="19"/>
        <v>666.05181138167256</v>
      </c>
      <c r="CN28" s="20"/>
      <c r="CO28" s="20"/>
      <c r="CP28" s="20"/>
      <c r="CQ28" s="20"/>
      <c r="CR28" s="20"/>
      <c r="CS28" s="20"/>
      <c r="CT28" s="20"/>
      <c r="CU28" s="25">
        <f t="shared" si="20"/>
        <v>0.97180223152403888</v>
      </c>
      <c r="CV28" s="26">
        <v>0.8</v>
      </c>
      <c r="CW28" s="26">
        <f t="shared" si="103"/>
        <v>0.18039078922664975</v>
      </c>
      <c r="CX28" s="26">
        <f t="shared" si="43"/>
        <v>-6.3495996206997474E-2</v>
      </c>
      <c r="CY28" s="26">
        <f t="shared" si="104"/>
        <v>6.4569480903799966E-3</v>
      </c>
      <c r="CZ28" s="26">
        <f t="shared" si="105"/>
        <v>-7.0413059314090757E-6</v>
      </c>
      <c r="DA28" s="26">
        <f t="shared" si="44"/>
        <v>3.3988520140451361E-3</v>
      </c>
      <c r="DB28" s="26">
        <f t="shared" si="45"/>
        <v>0.97681114811164071</v>
      </c>
      <c r="DC28" s="26">
        <f t="shared" si="46"/>
        <v>0.94628802972741499</v>
      </c>
      <c r="DD28" s="26">
        <f t="shared" si="47"/>
        <v>0.14628802972741495</v>
      </c>
      <c r="DE28" s="26">
        <v>0.85</v>
      </c>
      <c r="DF28" s="26">
        <f t="shared" si="48"/>
        <v>0.1697795663309645</v>
      </c>
      <c r="DG28" s="26">
        <f t="shared" si="49"/>
        <v>-5.9760937606585865E-2</v>
      </c>
      <c r="DH28" s="26">
        <f t="shared" si="50"/>
        <v>5.719649519506158E-3</v>
      </c>
      <c r="DI28" s="26">
        <f t="shared" si="51"/>
        <v>-5.2000619839414867E-6</v>
      </c>
      <c r="DJ28" s="26">
        <f t="shared" si="52"/>
        <v>3.0028667788498465E-3</v>
      </c>
      <c r="DK28" s="26">
        <f t="shared" si="106"/>
        <v>0.97943157811763704</v>
      </c>
      <c r="DL28" s="26">
        <f t="shared" si="107"/>
        <v>0.94890501452299014</v>
      </c>
      <c r="DM28" s="26">
        <f t="shared" si="108"/>
        <v>9.8905014522990164E-2</v>
      </c>
      <c r="DN28" s="26">
        <f t="shared" si="109"/>
        <v>-0.94766030408849689</v>
      </c>
      <c r="DO28" s="26">
        <f t="shared" si="110"/>
        <v>0.95436758202942928</v>
      </c>
      <c r="DP28" s="26">
        <f t="shared" si="53"/>
        <v>0.85</v>
      </c>
      <c r="DQ28" s="26">
        <f t="shared" si="54"/>
        <v>0.1697795663309645</v>
      </c>
      <c r="DR28" s="26">
        <f t="shared" si="55"/>
        <v>-5.9760937606585865E-2</v>
      </c>
      <c r="DS28" s="26">
        <f t="shared" si="56"/>
        <v>5.719649519506158E-3</v>
      </c>
      <c r="DT28" s="26">
        <f t="shared" si="57"/>
        <v>-5.2000619839414867E-6</v>
      </c>
      <c r="DU28" s="26">
        <f t="shared" si="58"/>
        <v>3.0028667788498465E-3</v>
      </c>
      <c r="DV28" s="26">
        <f t="shared" si="59"/>
        <v>0.97943157811763704</v>
      </c>
      <c r="DW28" s="26">
        <f t="shared" si="60"/>
        <v>0.94890501452299014</v>
      </c>
      <c r="DX28" s="26">
        <f t="shared" si="61"/>
        <v>9.8905014522990164E-2</v>
      </c>
      <c r="DY28" s="26">
        <f t="shared" si="62"/>
        <v>0.95436758202942928</v>
      </c>
      <c r="DZ28" s="26">
        <f t="shared" si="63"/>
        <v>0.15121283884605977</v>
      </c>
      <c r="EA28" s="26">
        <f t="shared" si="64"/>
        <v>-5.3225610259707658E-2</v>
      </c>
      <c r="EB28" s="26">
        <f t="shared" si="65"/>
        <v>4.5370745085543023E-3</v>
      </c>
      <c r="EC28" s="26">
        <f t="shared" si="66"/>
        <v>-2.9142362429416859E-6</v>
      </c>
      <c r="ED28" s="26">
        <f t="shared" si="67"/>
        <v>2.3719773169583948E-3</v>
      </c>
      <c r="EE28" s="26">
        <f t="shared" si="68"/>
        <v>0.98364925109075763</v>
      </c>
      <c r="EF28" s="26">
        <f t="shared" si="69"/>
        <v>0.95364757219652008</v>
      </c>
      <c r="EG28" s="26">
        <f t="shared" si="70"/>
        <v>-7.200098329092075E-4</v>
      </c>
      <c r="EH28" s="26">
        <f t="shared" si="71"/>
        <v>-0.95455909218829427</v>
      </c>
      <c r="EI28" s="26">
        <f t="shared" si="72"/>
        <v>0.95361329679051487</v>
      </c>
      <c r="EM28">
        <f t="shared" si="21"/>
        <v>648.19208842653393</v>
      </c>
      <c r="EW28">
        <f t="shared" si="111"/>
        <v>1.7528359194351233</v>
      </c>
      <c r="EX28">
        <f t="shared" si="73"/>
        <v>2.6154859610536981E-2</v>
      </c>
      <c r="EY28">
        <f t="shared" si="112"/>
        <v>1.0430923980054472</v>
      </c>
      <c r="EZ28">
        <f t="shared" si="113"/>
        <v>1.4304492170111373E-2</v>
      </c>
      <c r="FB28" s="30">
        <v>1269.0999999999999</v>
      </c>
      <c r="FC28" s="30">
        <v>6957.3</v>
      </c>
      <c r="FE28" s="37">
        <v>3815.9</v>
      </c>
      <c r="FF28" s="37">
        <v>9017.2000000000007</v>
      </c>
    </row>
    <row r="29" spans="3:162">
      <c r="C29" s="6">
        <f t="shared" si="74"/>
        <v>666.05181138167256</v>
      </c>
      <c r="D29" s="6">
        <f>Sheet4!J29</f>
        <v>701.5886012516205</v>
      </c>
      <c r="E29" s="6">
        <f t="shared" si="22"/>
        <v>702.09876892391196</v>
      </c>
      <c r="F29" s="6">
        <f t="shared" si="23"/>
        <v>-0.51016767229145898</v>
      </c>
      <c r="G29" s="6">
        <f>Sheet5!D29</f>
        <v>732.88332264561973</v>
      </c>
      <c r="H29" s="6">
        <f>Sheet5!F29</f>
        <v>29.40750705753851</v>
      </c>
      <c r="I29" s="6">
        <f t="shared" si="24"/>
        <v>0.95599747807841784</v>
      </c>
      <c r="J29" s="6">
        <f t="shared" si="25"/>
        <v>702.122250852158</v>
      </c>
      <c r="K29" s="6">
        <f t="shared" si="0"/>
        <v>683.82020631664659</v>
      </c>
      <c r="M29" s="6">
        <f t="shared" si="1"/>
        <v>683.82020631664659</v>
      </c>
      <c r="Q29">
        <f t="shared" si="26"/>
        <v>90.523988082288042</v>
      </c>
      <c r="S29">
        <f t="shared" si="27"/>
        <v>1.1224714299400316</v>
      </c>
      <c r="T29">
        <f t="shared" si="28"/>
        <v>2.6773278387903263E-2</v>
      </c>
      <c r="U29">
        <f t="shared" si="29"/>
        <v>5612.3571497001576</v>
      </c>
      <c r="V29">
        <f t="shared" si="75"/>
        <v>31513.385395566387</v>
      </c>
      <c r="W29">
        <f t="shared" si="30"/>
        <v>21348.478316327401</v>
      </c>
      <c r="X29">
        <f t="shared" si="76"/>
        <v>0.87965440136202422</v>
      </c>
      <c r="Y29">
        <f t="shared" si="2"/>
        <v>54.006116207951074</v>
      </c>
      <c r="Z29">
        <f t="shared" si="114"/>
        <v>1.0837619120632767</v>
      </c>
      <c r="AA29">
        <f t="shared" si="77"/>
        <v>49.07909159252057</v>
      </c>
      <c r="AB29">
        <f t="shared" si="31"/>
        <v>55.089878120014347</v>
      </c>
      <c r="AC29">
        <f t="shared" si="3"/>
        <v>1.1224714299400316</v>
      </c>
      <c r="AD29">
        <f t="shared" si="32"/>
        <v>49.07909159252057</v>
      </c>
      <c r="AI29">
        <f t="shared" si="115"/>
        <v>0.71749371076939783</v>
      </c>
      <c r="AJ29">
        <f t="shared" si="116"/>
        <v>0.85264325686568021</v>
      </c>
      <c r="AK29">
        <f t="shared" si="33"/>
        <v>1.2236847472271781</v>
      </c>
      <c r="AL29">
        <f t="shared" si="4"/>
        <v>0</v>
      </c>
      <c r="AM29">
        <f t="shared" si="5"/>
        <v>1.2236847472271781</v>
      </c>
      <c r="AN29">
        <f t="shared" si="78"/>
        <v>1.2236847472271781</v>
      </c>
      <c r="AO29">
        <f t="shared" si="6"/>
        <v>0</v>
      </c>
      <c r="AP29">
        <f t="shared" si="7"/>
        <v>30</v>
      </c>
      <c r="AQ29">
        <f t="shared" si="79"/>
        <v>30</v>
      </c>
      <c r="AS29">
        <f t="shared" si="80"/>
        <v>1.0252177006246574</v>
      </c>
      <c r="AU29">
        <f t="shared" si="34"/>
        <v>0.95136711447666933</v>
      </c>
      <c r="AW29">
        <f t="shared" si="8"/>
        <v>4.1795827757043105</v>
      </c>
      <c r="AX29">
        <f t="shared" si="8"/>
        <v>2.8314232551788105</v>
      </c>
      <c r="AY29">
        <f t="shared" si="81"/>
        <v>7.011006030883121</v>
      </c>
      <c r="AZ29">
        <f t="shared" si="35"/>
        <v>0.59614593929793569</v>
      </c>
      <c r="BA29">
        <f t="shared" si="82"/>
        <v>0.40385406070206431</v>
      </c>
      <c r="BB29">
        <f t="shared" si="9"/>
        <v>-31.636208383003893</v>
      </c>
      <c r="BC29">
        <f t="shared" si="83"/>
        <v>0.13</v>
      </c>
      <c r="BD29">
        <f t="shared" si="84"/>
        <v>9.160739189038857</v>
      </c>
      <c r="BE29">
        <f t="shared" si="85"/>
        <v>6.205865840305469</v>
      </c>
      <c r="BF29">
        <f t="shared" si="10"/>
        <v>51.533790071885711</v>
      </c>
      <c r="BG29">
        <f t="shared" si="86"/>
        <v>5.6718240278385967E-3</v>
      </c>
      <c r="BH29">
        <f t="shared" si="87"/>
        <v>2.0621771006279505E-3</v>
      </c>
      <c r="BI29">
        <f t="shared" si="88"/>
        <v>0.94433854786527438</v>
      </c>
      <c r="BJ29">
        <f t="shared" si="89"/>
        <v>2.1837264880159848E-3</v>
      </c>
      <c r="BK29">
        <f t="shared" si="36"/>
        <v>3.5714790825136476E-2</v>
      </c>
      <c r="BL29">
        <f t="shared" si="37"/>
        <v>192.61281902816694</v>
      </c>
      <c r="BM29">
        <f t="shared" si="90"/>
        <v>1.8542270968950248E-4</v>
      </c>
      <c r="BN29">
        <f t="shared" si="91"/>
        <v>0.23807004559067185</v>
      </c>
      <c r="BO29">
        <f t="shared" si="92"/>
        <v>1.2282665451337169</v>
      </c>
      <c r="BP29">
        <f t="shared" si="93"/>
        <v>0.44025679340390561</v>
      </c>
      <c r="BQ29">
        <f t="shared" si="38"/>
        <v>1.8851241938340751E-4</v>
      </c>
      <c r="BR29">
        <f t="shared" si="94"/>
        <v>1.0754969344779735</v>
      </c>
      <c r="BS29">
        <f t="shared" si="95"/>
        <v>0.98997976387209563</v>
      </c>
      <c r="BT29">
        <f t="shared" si="96"/>
        <v>1.0863827461193707</v>
      </c>
      <c r="BU29">
        <f t="shared" si="39"/>
        <v>0.47828738421584344</v>
      </c>
      <c r="BV29">
        <f t="shared" si="40"/>
        <v>0.47828738421584344</v>
      </c>
      <c r="BW29">
        <f t="shared" si="41"/>
        <v>0.47828738421584344</v>
      </c>
      <c r="BX29">
        <f t="shared" si="11"/>
        <v>205.13012586731321</v>
      </c>
      <c r="BY29">
        <f t="shared" si="12"/>
        <v>5.2482580696200127</v>
      </c>
      <c r="BZ29">
        <f t="shared" si="13"/>
        <v>1586219.3543430467</v>
      </c>
      <c r="CA29">
        <f t="shared" si="14"/>
        <v>0.12032254848582222</v>
      </c>
      <c r="CB29">
        <f t="shared" si="15"/>
        <v>870081.94809784077</v>
      </c>
      <c r="CC29">
        <f t="shared" si="97"/>
        <v>1.6187778227438283E-4</v>
      </c>
      <c r="CD29">
        <f t="shared" si="98"/>
        <v>5.7985342771789901E-6</v>
      </c>
      <c r="CE29">
        <f t="shared" si="99"/>
        <v>-3.916768722137637</v>
      </c>
      <c r="CF29">
        <f t="shared" si="100"/>
        <v>14.935173908812043</v>
      </c>
      <c r="CG29">
        <f t="shared" si="101"/>
        <v>4.4831103811066768E-3</v>
      </c>
      <c r="CH29">
        <f t="shared" si="16"/>
        <v>24.44094429850778</v>
      </c>
      <c r="CI29" s="20">
        <f t="shared" si="17"/>
        <v>112148692228.08572</v>
      </c>
      <c r="CJ29" s="33">
        <f t="shared" si="42"/>
        <v>0.18023478771119686</v>
      </c>
      <c r="CK29" s="33">
        <f t="shared" si="18"/>
        <v>36.046957542239369</v>
      </c>
      <c r="CL29">
        <f t="shared" si="102"/>
        <v>2400</v>
      </c>
      <c r="CM29" s="6">
        <f t="shared" si="19"/>
        <v>702.09876892391196</v>
      </c>
      <c r="CN29" s="20"/>
      <c r="CO29" s="20"/>
      <c r="CP29" s="20"/>
      <c r="CQ29" s="20"/>
      <c r="CR29" s="20"/>
      <c r="CS29" s="20"/>
      <c r="CT29" s="20"/>
      <c r="CU29" s="25">
        <f t="shared" si="20"/>
        <v>1.0252177006246574</v>
      </c>
      <c r="CV29" s="26">
        <v>0.8</v>
      </c>
      <c r="CW29" s="26">
        <f t="shared" si="103"/>
        <v>0.19030603567845206</v>
      </c>
      <c r="CX29" s="26">
        <f t="shared" si="43"/>
        <v>-6.6986077124067234E-2</v>
      </c>
      <c r="CY29" s="26">
        <f t="shared" si="104"/>
        <v>7.1862728496522223E-3</v>
      </c>
      <c r="CZ29" s="26">
        <f t="shared" si="105"/>
        <v>-9.2011949612825312E-6</v>
      </c>
      <c r="DA29" s="26">
        <f t="shared" si="44"/>
        <v>3.7925536926482258E-3</v>
      </c>
      <c r="DB29" s="26">
        <f t="shared" si="45"/>
        <v>0.97422595539834611</v>
      </c>
      <c r="DC29" s="26">
        <f t="shared" si="46"/>
        <v>0.94390420116516605</v>
      </c>
      <c r="DD29" s="26">
        <f t="shared" si="47"/>
        <v>0.143904201165166</v>
      </c>
      <c r="DE29" s="26">
        <v>0.85</v>
      </c>
      <c r="DF29" s="26">
        <f t="shared" si="48"/>
        <v>0.17911156299148431</v>
      </c>
      <c r="DG29" s="26">
        <f t="shared" si="49"/>
        <v>-6.3045719646180942E-2</v>
      </c>
      <c r="DH29" s="26">
        <f t="shared" si="50"/>
        <v>6.3656949810068147E-3</v>
      </c>
      <c r="DI29" s="26">
        <f t="shared" si="51"/>
        <v>-6.7951576868105714E-6</v>
      </c>
      <c r="DJ29" s="26">
        <f t="shared" si="52"/>
        <v>3.3497320010177421E-3</v>
      </c>
      <c r="DK29" s="26">
        <f t="shared" si="106"/>
        <v>0.97713508989528697</v>
      </c>
      <c r="DL29" s="26">
        <f t="shared" si="107"/>
        <v>0.94659991117245224</v>
      </c>
      <c r="DM29" s="26">
        <f t="shared" si="108"/>
        <v>9.6599911172452257E-2</v>
      </c>
      <c r="DN29" s="26">
        <f t="shared" si="109"/>
        <v>-0.9460857998542761</v>
      </c>
      <c r="DO29" s="26">
        <f t="shared" si="110"/>
        <v>0.95210481035370298</v>
      </c>
      <c r="DP29" s="26">
        <f t="shared" si="53"/>
        <v>0.85</v>
      </c>
      <c r="DQ29" s="26">
        <f t="shared" si="54"/>
        <v>0.17911156299148431</v>
      </c>
      <c r="DR29" s="26">
        <f t="shared" si="55"/>
        <v>-6.3045719646180942E-2</v>
      </c>
      <c r="DS29" s="26">
        <f t="shared" si="56"/>
        <v>6.3656949810068147E-3</v>
      </c>
      <c r="DT29" s="26">
        <f t="shared" si="57"/>
        <v>-6.7951576868105714E-6</v>
      </c>
      <c r="DU29" s="26">
        <f t="shared" si="58"/>
        <v>3.3497320010177421E-3</v>
      </c>
      <c r="DV29" s="26">
        <f t="shared" si="59"/>
        <v>0.97713508989528697</v>
      </c>
      <c r="DW29" s="26">
        <f t="shared" si="60"/>
        <v>0.94659991117245224</v>
      </c>
      <c r="DX29" s="26">
        <f t="shared" si="61"/>
        <v>9.6599911172452257E-2</v>
      </c>
      <c r="DY29" s="26">
        <f t="shared" si="62"/>
        <v>0.95210481035370298</v>
      </c>
      <c r="DZ29" s="26">
        <f t="shared" si="63"/>
        <v>0.15990343383120112</v>
      </c>
      <c r="EA29" s="26">
        <f t="shared" si="64"/>
        <v>-5.6284624462033486E-2</v>
      </c>
      <c r="EB29" s="26">
        <f t="shared" si="65"/>
        <v>5.0735758539721745E-3</v>
      </c>
      <c r="EC29" s="26">
        <f t="shared" si="66"/>
        <v>-3.8536331662224098E-6</v>
      </c>
      <c r="ED29" s="26">
        <f t="shared" si="67"/>
        <v>2.6575465213569717E-3</v>
      </c>
      <c r="EE29" s="26">
        <f t="shared" si="68"/>
        <v>0.98173356421623481</v>
      </c>
      <c r="EF29" s="26">
        <f t="shared" si="69"/>
        <v>0.95140180764358706</v>
      </c>
      <c r="EG29" s="26">
        <f t="shared" si="70"/>
        <v>-7.0300271011591864E-4</v>
      </c>
      <c r="EH29" s="26">
        <f t="shared" si="71"/>
        <v>-0.95297090847629518</v>
      </c>
      <c r="EI29" s="26">
        <f t="shared" si="72"/>
        <v>0.95136711447666933</v>
      </c>
      <c r="EM29">
        <f t="shared" si="21"/>
        <v>683.82020631664659</v>
      </c>
      <c r="EW29">
        <f t="shared" si="111"/>
        <v>1.853575956904604</v>
      </c>
      <c r="EX29">
        <f t="shared" si="73"/>
        <v>2.7658047392097061E-2</v>
      </c>
      <c r="EY29">
        <f t="shared" si="112"/>
        <v>1.0464542689212681</v>
      </c>
      <c r="EZ29">
        <f t="shared" si="113"/>
        <v>1.435059533056412E-2</v>
      </c>
      <c r="FB29" s="30">
        <v>1400.4</v>
      </c>
      <c r="FC29" s="30">
        <v>7435.5</v>
      </c>
      <c r="FE29" s="37">
        <v>4222.5</v>
      </c>
      <c r="FF29" s="37">
        <v>9997.6</v>
      </c>
    </row>
    <row r="30" spans="3:162">
      <c r="C30" s="6">
        <f t="shared" si="74"/>
        <v>702.09876892391196</v>
      </c>
      <c r="D30" s="6">
        <f>Sheet4!J30</f>
        <v>738.21887248969847</v>
      </c>
      <c r="E30" s="6">
        <f t="shared" si="22"/>
        <v>738.87525147199017</v>
      </c>
      <c r="F30" s="6">
        <f t="shared" si="23"/>
        <v>-0.65637898229169878</v>
      </c>
      <c r="G30" s="6">
        <f>Sheet5!D30</f>
        <v>775.55568217611199</v>
      </c>
      <c r="H30" s="6">
        <f>Sheet5!F30</f>
        <v>34.913262417308943</v>
      </c>
      <c r="I30" s="6">
        <f t="shared" si="24"/>
        <v>0.95266954242595803</v>
      </c>
      <c r="J30" s="6">
        <f t="shared" si="25"/>
        <v>738.90786164392318</v>
      </c>
      <c r="K30" s="6">
        <f t="shared" si="0"/>
        <v>720.15882070680527</v>
      </c>
      <c r="M30" s="6">
        <f t="shared" si="1"/>
        <v>720.15882070680527</v>
      </c>
      <c r="Q30">
        <f t="shared" si="26"/>
        <v>96.262022437529311</v>
      </c>
      <c r="S30">
        <f t="shared" si="27"/>
        <v>1.1252064150401218</v>
      </c>
      <c r="T30">
        <f t="shared" si="28"/>
        <v>2.5362120232462832E-2</v>
      </c>
      <c r="U30">
        <f t="shared" si="29"/>
        <v>5626.0320752006091</v>
      </c>
      <c r="V30">
        <f t="shared" si="75"/>
        <v>31590.170102251421</v>
      </c>
      <c r="W30">
        <f t="shared" si="30"/>
        <v>19495.605356175274</v>
      </c>
      <c r="X30">
        <f t="shared" si="76"/>
        <v>0.87899862600713952</v>
      </c>
      <c r="Y30">
        <f t="shared" si="2"/>
        <v>54.006116207951074</v>
      </c>
      <c r="Z30">
        <f t="shared" si="114"/>
        <v>1.1515990641004838</v>
      </c>
      <c r="AA30">
        <f t="shared" si="77"/>
        <v>49.020086034689719</v>
      </c>
      <c r="AB30">
        <f t="shared" si="31"/>
        <v>55.157715272051554</v>
      </c>
      <c r="AC30">
        <f t="shared" si="3"/>
        <v>1.1252064150401218</v>
      </c>
      <c r="AD30">
        <f t="shared" si="32"/>
        <v>49.020086034689719</v>
      </c>
      <c r="AI30">
        <f t="shared" si="115"/>
        <v>0.70661279377391228</v>
      </c>
      <c r="AJ30">
        <f t="shared" si="116"/>
        <v>0.84587573014208706</v>
      </c>
      <c r="AK30">
        <f t="shared" si="33"/>
        <v>1.2000316853250168</v>
      </c>
      <c r="AL30">
        <f t="shared" si="4"/>
        <v>0</v>
      </c>
      <c r="AM30">
        <f t="shared" si="5"/>
        <v>1.2000316853250168</v>
      </c>
      <c r="AN30">
        <f t="shared" si="78"/>
        <v>1.2000316853250168</v>
      </c>
      <c r="AO30">
        <f t="shared" si="6"/>
        <v>0</v>
      </c>
      <c r="AP30">
        <f t="shared" si="7"/>
        <v>30</v>
      </c>
      <c r="AQ30">
        <f t="shared" si="79"/>
        <v>30</v>
      </c>
      <c r="AS30">
        <f t="shared" si="80"/>
        <v>1.0796983818692734</v>
      </c>
      <c r="AU30">
        <f t="shared" si="34"/>
        <v>0.94911424845326542</v>
      </c>
      <c r="AW30">
        <f t="shared" si="8"/>
        <v>4.189766639908993</v>
      </c>
      <c r="AX30">
        <f t="shared" si="8"/>
        <v>2.5856789210613589</v>
      </c>
      <c r="AY30">
        <f t="shared" si="81"/>
        <v>6.7754455609703523</v>
      </c>
      <c r="AZ30">
        <f t="shared" si="35"/>
        <v>0.61837507248880486</v>
      </c>
      <c r="BA30">
        <f t="shared" si="82"/>
        <v>0.38162492751119514</v>
      </c>
      <c r="BB30">
        <f t="shared" si="9"/>
        <v>-29.47529326055232</v>
      </c>
      <c r="BC30">
        <f t="shared" si="83"/>
        <v>0.13</v>
      </c>
      <c r="BD30">
        <f t="shared" si="84"/>
        <v>9.180298672204172</v>
      </c>
      <c r="BE30">
        <f t="shared" si="85"/>
        <v>5.6655434075157736</v>
      </c>
      <c r="BF30">
        <f t="shared" si="10"/>
        <v>51.502802390275285</v>
      </c>
      <c r="BG30">
        <f t="shared" si="86"/>
        <v>5.5638642614238565E-3</v>
      </c>
      <c r="BH30">
        <f t="shared" si="87"/>
        <v>2.0594554123475281E-3</v>
      </c>
      <c r="BI30">
        <f t="shared" si="88"/>
        <v>0.94537581426197592</v>
      </c>
      <c r="BJ30">
        <f t="shared" si="89"/>
        <v>2.178451554692329E-3</v>
      </c>
      <c r="BK30">
        <f t="shared" si="36"/>
        <v>3.5704591390073738E-2</v>
      </c>
      <c r="BL30">
        <f t="shared" si="37"/>
        <v>182.67389865921439</v>
      </c>
      <c r="BM30">
        <f t="shared" si="90"/>
        <v>1.95455353239502E-4</v>
      </c>
      <c r="BN30">
        <f t="shared" si="91"/>
        <v>0.25212745065276937</v>
      </c>
      <c r="BO30">
        <f t="shared" si="92"/>
        <v>1.2420334309658185</v>
      </c>
      <c r="BP30">
        <f t="shared" si="93"/>
        <v>0.45055044551477935</v>
      </c>
      <c r="BQ30">
        <f t="shared" si="38"/>
        <v>1.7106714581363006E-4</v>
      </c>
      <c r="BR30">
        <f t="shared" si="94"/>
        <v>1.0767025628053009</v>
      </c>
      <c r="BS30">
        <f t="shared" si="95"/>
        <v>0.99090253332799638</v>
      </c>
      <c r="BT30">
        <f t="shared" si="96"/>
        <v>1.0865877587265225</v>
      </c>
      <c r="BU30">
        <f t="shared" si="39"/>
        <v>0.48956259878514025</v>
      </c>
      <c r="BV30">
        <f t="shared" si="40"/>
        <v>0.48956259878514025</v>
      </c>
      <c r="BW30">
        <f t="shared" si="41"/>
        <v>0.48956259878514025</v>
      </c>
      <c r="BX30">
        <f t="shared" si="11"/>
        <v>205.3827211536117</v>
      </c>
      <c r="BY30">
        <f t="shared" si="12"/>
        <v>5.0595217153889402</v>
      </c>
      <c r="BZ30">
        <f t="shared" si="13"/>
        <v>1586700.8404734058</v>
      </c>
      <c r="CA30">
        <f t="shared" si="14"/>
        <v>0.12551932191343954</v>
      </c>
      <c r="CB30">
        <f t="shared" si="15"/>
        <v>834311.83243216702</v>
      </c>
      <c r="CC30">
        <f t="shared" si="97"/>
        <v>1.6187778227438283E-4</v>
      </c>
      <c r="CD30">
        <f t="shared" si="98"/>
        <v>6.0471394553908546E-6</v>
      </c>
      <c r="CE30">
        <f t="shared" si="99"/>
        <v>-3.9130520550676637</v>
      </c>
      <c r="CF30">
        <f t="shared" si="100"/>
        <v>14.926244606322086</v>
      </c>
      <c r="CG30">
        <f t="shared" si="101"/>
        <v>4.4884758328460452E-3</v>
      </c>
      <c r="CH30">
        <f t="shared" si="16"/>
        <v>24.997198008244304</v>
      </c>
      <c r="CI30" s="20">
        <f t="shared" si="17"/>
        <v>109850980576.95471</v>
      </c>
      <c r="CJ30" s="33">
        <f t="shared" si="42"/>
        <v>0.18388241274039085</v>
      </c>
      <c r="CK30" s="33">
        <f t="shared" si="18"/>
        <v>36.776482548078171</v>
      </c>
      <c r="CL30">
        <f t="shared" si="102"/>
        <v>2600</v>
      </c>
      <c r="CM30" s="6">
        <f t="shared" si="19"/>
        <v>738.87525147199017</v>
      </c>
      <c r="CN30" s="20"/>
      <c r="CO30" s="20"/>
      <c r="CP30" s="20"/>
      <c r="CQ30" s="20"/>
      <c r="CR30" s="20"/>
      <c r="CS30" s="20"/>
      <c r="CT30" s="20"/>
      <c r="CU30" s="25">
        <f t="shared" si="20"/>
        <v>1.0796983818692734</v>
      </c>
      <c r="CV30" s="26">
        <v>0.8</v>
      </c>
      <c r="CW30" s="26">
        <f t="shared" si="103"/>
        <v>0.20041901213448385</v>
      </c>
      <c r="CX30" s="26">
        <f t="shared" si="43"/>
        <v>-7.054575729092348E-2</v>
      </c>
      <c r="CY30" s="26">
        <f t="shared" si="104"/>
        <v>7.9703319986035859E-3</v>
      </c>
      <c r="CZ30" s="26">
        <f t="shared" si="105"/>
        <v>-1.1919993170331504E-5</v>
      </c>
      <c r="DA30" s="26">
        <f t="shared" si="44"/>
        <v>4.218019430150672E-3</v>
      </c>
      <c r="DB30" s="26">
        <f t="shared" si="45"/>
        <v>0.97145437989577199</v>
      </c>
      <c r="DC30" s="26">
        <f t="shared" si="46"/>
        <v>0.94153410815075578</v>
      </c>
      <c r="DD30" s="26">
        <f t="shared" si="47"/>
        <v>0.14153410815075573</v>
      </c>
      <c r="DE30" s="26">
        <v>0.85</v>
      </c>
      <c r="DF30" s="26">
        <f t="shared" si="48"/>
        <v>0.18862965847951424</v>
      </c>
      <c r="DG30" s="26">
        <f t="shared" si="49"/>
        <v>-6.6396006862045637E-2</v>
      </c>
      <c r="DH30" s="26">
        <f t="shared" si="50"/>
        <v>7.0602248845761887E-3</v>
      </c>
      <c r="DI30" s="26">
        <f t="shared" si="51"/>
        <v>-8.8030123868625744E-6</v>
      </c>
      <c r="DJ30" s="26">
        <f t="shared" si="52"/>
        <v>3.7243687878965692E-3</v>
      </c>
      <c r="DK30" s="26">
        <f t="shared" si="106"/>
        <v>0.97467226032462917</v>
      </c>
      <c r="DL30" s="26">
        <f t="shared" si="107"/>
        <v>0.94430305997969899</v>
      </c>
      <c r="DM30" s="26">
        <f t="shared" si="108"/>
        <v>9.4303059979699011E-2</v>
      </c>
      <c r="DN30" s="26">
        <f t="shared" si="109"/>
        <v>-0.94462096342113566</v>
      </c>
      <c r="DO30" s="26">
        <f t="shared" si="110"/>
        <v>0.94983164002433462</v>
      </c>
      <c r="DP30" s="26">
        <f t="shared" si="53"/>
        <v>0.85</v>
      </c>
      <c r="DQ30" s="26">
        <f t="shared" si="54"/>
        <v>0.18862965847951424</v>
      </c>
      <c r="DR30" s="26">
        <f t="shared" si="55"/>
        <v>-6.6396006862045637E-2</v>
      </c>
      <c r="DS30" s="26">
        <f t="shared" si="56"/>
        <v>7.0602248845761887E-3</v>
      </c>
      <c r="DT30" s="26">
        <f t="shared" si="57"/>
        <v>-8.8030123868625744E-6</v>
      </c>
      <c r="DU30" s="26">
        <f t="shared" si="58"/>
        <v>3.7243687878965692E-3</v>
      </c>
      <c r="DV30" s="26">
        <f t="shared" si="59"/>
        <v>0.97467226032462917</v>
      </c>
      <c r="DW30" s="26">
        <f t="shared" si="60"/>
        <v>0.94430305997969899</v>
      </c>
      <c r="DX30" s="26">
        <f t="shared" si="61"/>
        <v>9.4303059979699011E-2</v>
      </c>
      <c r="DY30" s="26">
        <f t="shared" si="62"/>
        <v>0.94983164002433462</v>
      </c>
      <c r="DZ30" s="26">
        <f t="shared" si="63"/>
        <v>0.16880382054179549</v>
      </c>
      <c r="EA30" s="26">
        <f t="shared" si="64"/>
        <v>-5.941748353560098E-2</v>
      </c>
      <c r="EB30" s="26">
        <f t="shared" si="65"/>
        <v>5.6540952611496952E-3</v>
      </c>
      <c r="EC30" s="26">
        <f t="shared" si="66"/>
        <v>-5.052342452430148E-6</v>
      </c>
      <c r="ED30" s="26">
        <f t="shared" si="67"/>
        <v>2.967757529075674E-3</v>
      </c>
      <c r="EE30" s="26">
        <f t="shared" si="68"/>
        <v>0.97966490427168051</v>
      </c>
      <c r="EF30" s="26">
        <f t="shared" si="69"/>
        <v>0.94914907196362464</v>
      </c>
      <c r="EG30" s="26">
        <f t="shared" si="70"/>
        <v>-6.825680607099871E-4</v>
      </c>
      <c r="EH30" s="26">
        <f t="shared" si="71"/>
        <v>-0.9514581551225203</v>
      </c>
      <c r="EI30" s="26">
        <f t="shared" si="72"/>
        <v>0.94911424845326542</v>
      </c>
      <c r="EM30">
        <f t="shared" si="21"/>
        <v>720.15882070680527</v>
      </c>
      <c r="EW30">
        <f t="shared" si="111"/>
        <v>1.9567478677175154</v>
      </c>
      <c r="EX30">
        <f t="shared" si="73"/>
        <v>2.9197522258593494E-2</v>
      </c>
      <c r="EY30">
        <f t="shared" si="112"/>
        <v>1.0499690590593338</v>
      </c>
      <c r="EZ30">
        <f t="shared" si="113"/>
        <v>1.4398795555305171E-2</v>
      </c>
      <c r="FB30" s="30">
        <v>1531.7</v>
      </c>
      <c r="FC30" s="30">
        <v>7932.8</v>
      </c>
      <c r="FE30" s="34"/>
      <c r="FF30" s="34"/>
    </row>
    <row r="31" spans="3:162">
      <c r="C31" s="6">
        <f t="shared" si="74"/>
        <v>738.87525147199017</v>
      </c>
      <c r="D31" s="6">
        <f>Sheet4!J31</f>
        <v>775.57478071318428</v>
      </c>
      <c r="E31" s="6">
        <f t="shared" si="22"/>
        <v>776.40007135440692</v>
      </c>
      <c r="F31" s="6">
        <f t="shared" si="23"/>
        <v>-0.82529064122263662</v>
      </c>
      <c r="G31" s="6">
        <f>Sheet5!D31</f>
        <v>819.55252586451206</v>
      </c>
      <c r="H31" s="6">
        <f>Sheet5!F31</f>
        <v>40.920355872841469</v>
      </c>
      <c r="I31" s="6">
        <f t="shared" si="24"/>
        <v>0.94924481394889604</v>
      </c>
      <c r="J31" s="6">
        <f t="shared" si="25"/>
        <v>776.44419883282546</v>
      </c>
      <c r="K31" s="6">
        <f t="shared" si="0"/>
        <v>757.22501609258723</v>
      </c>
      <c r="M31" s="6">
        <f t="shared" si="1"/>
        <v>757.22501609258723</v>
      </c>
      <c r="Q31">
        <f t="shared" si="26"/>
        <v>102.1709961225707</v>
      </c>
      <c r="S31">
        <f t="shared" si="27"/>
        <v>1.1280228769127578</v>
      </c>
      <c r="T31">
        <f t="shared" si="28"/>
        <v>2.4063273006540983E-2</v>
      </c>
      <c r="U31">
        <f t="shared" si="29"/>
        <v>5640.1143845637889</v>
      </c>
      <c r="V31">
        <f t="shared" si="75"/>
        <v>31669.242269325678</v>
      </c>
      <c r="W31">
        <f t="shared" si="30"/>
        <v>17786.248392937934</v>
      </c>
      <c r="X31">
        <f t="shared" si="76"/>
        <v>0.87832331472884906</v>
      </c>
      <c r="Y31">
        <f t="shared" si="2"/>
        <v>54.006116207951074</v>
      </c>
      <c r="Z31">
        <f t="shared" si="114"/>
        <v>1.221350076255771</v>
      </c>
      <c r="AA31">
        <f t="shared" si="77"/>
        <v>48.959526809737021</v>
      </c>
      <c r="AB31">
        <f t="shared" si="31"/>
        <v>55.227466284206848</v>
      </c>
      <c r="AC31">
        <f t="shared" si="3"/>
        <v>1.1280228769127578</v>
      </c>
      <c r="AD31">
        <f t="shared" si="32"/>
        <v>48.959526809737021</v>
      </c>
      <c r="AI31">
        <f t="shared" si="115"/>
        <v>0.69590020936272534</v>
      </c>
      <c r="AJ31">
        <f t="shared" si="116"/>
        <v>0.83912361699636762</v>
      </c>
      <c r="AK31">
        <f t="shared" si="33"/>
        <v>1.1768527969612939</v>
      </c>
      <c r="AL31">
        <f t="shared" si="4"/>
        <v>0</v>
      </c>
      <c r="AM31">
        <f t="shared" si="5"/>
        <v>1.1768527969612939</v>
      </c>
      <c r="AN31">
        <f t="shared" si="78"/>
        <v>1.1768527969612939</v>
      </c>
      <c r="AO31">
        <f t="shared" si="6"/>
        <v>0</v>
      </c>
      <c r="AP31">
        <f t="shared" si="7"/>
        <v>30</v>
      </c>
      <c r="AQ31">
        <f t="shared" si="79"/>
        <v>30</v>
      </c>
      <c r="AS31">
        <f t="shared" si="80"/>
        <v>1.1352698891942836</v>
      </c>
      <c r="AU31">
        <f t="shared" si="34"/>
        <v>0.94685680158066488</v>
      </c>
      <c r="AW31">
        <f t="shared" si="8"/>
        <v>4.2002538872609598</v>
      </c>
      <c r="AX31">
        <f t="shared" si="8"/>
        <v>2.358968942701428</v>
      </c>
      <c r="AY31">
        <f t="shared" si="81"/>
        <v>6.5592228299623878</v>
      </c>
      <c r="AZ31">
        <f t="shared" si="35"/>
        <v>0.64035846870063495</v>
      </c>
      <c r="BA31">
        <f t="shared" si="82"/>
        <v>0.35964153129936505</v>
      </c>
      <c r="BB31">
        <f t="shared" si="9"/>
        <v>-27.556773110164606</v>
      </c>
      <c r="BC31">
        <f t="shared" si="83"/>
        <v>0.13</v>
      </c>
      <c r="BD31">
        <f t="shared" si="84"/>
        <v>9.2004337915064323</v>
      </c>
      <c r="BE31">
        <f t="shared" si="85"/>
        <v>5.1671965924177927</v>
      </c>
      <c r="BF31">
        <f t="shared" si="10"/>
        <v>51.470979377156418</v>
      </c>
      <c r="BG31">
        <f t="shared" si="86"/>
        <v>5.4580834471994856E-3</v>
      </c>
      <c r="BH31">
        <f t="shared" si="87"/>
        <v>2.056775523928489E-3</v>
      </c>
      <c r="BI31">
        <f t="shared" si="88"/>
        <v>0.94639301594603464</v>
      </c>
      <c r="BJ31">
        <f t="shared" si="89"/>
        <v>2.1732784258477354E-3</v>
      </c>
      <c r="BK31">
        <f t="shared" si="36"/>
        <v>3.569792915487606E-2</v>
      </c>
      <c r="BL31">
        <f t="shared" si="37"/>
        <v>173.14732320593521</v>
      </c>
      <c r="BM31">
        <f t="shared" si="90"/>
        <v>2.0617084049528287E-4</v>
      </c>
      <c r="BN31">
        <f t="shared" si="91"/>
        <v>0.26730381826444949</v>
      </c>
      <c r="BO31">
        <f t="shared" si="92"/>
        <v>1.2568978750594604</v>
      </c>
      <c r="BP31">
        <f t="shared" si="93"/>
        <v>0.46116101375399438</v>
      </c>
      <c r="BQ31">
        <f t="shared" si="38"/>
        <v>1.5509101768226282E-4</v>
      </c>
      <c r="BR31">
        <f t="shared" si="94"/>
        <v>1.0778079025842664</v>
      </c>
      <c r="BS31">
        <f t="shared" si="95"/>
        <v>0.99174840037228329</v>
      </c>
      <c r="BT31">
        <f t="shared" si="96"/>
        <v>1.0867755392190983</v>
      </c>
      <c r="BU31">
        <f t="shared" si="39"/>
        <v>0.50117850938932329</v>
      </c>
      <c r="BV31">
        <f t="shared" si="40"/>
        <v>0.50117850938932329</v>
      </c>
      <c r="BW31">
        <f t="shared" si="41"/>
        <v>0.50117850938932329</v>
      </c>
      <c r="BX31">
        <f t="shared" si="11"/>
        <v>205.6424428010551</v>
      </c>
      <c r="BY31">
        <f t="shared" si="12"/>
        <v>4.8651709520772286</v>
      </c>
      <c r="BZ31">
        <f t="shared" si="13"/>
        <v>1587193.7264804172</v>
      </c>
      <c r="CA31">
        <f t="shared" si="14"/>
        <v>0.13107942408380921</v>
      </c>
      <c r="CB31">
        <f t="shared" si="15"/>
        <v>799170.32501401368</v>
      </c>
      <c r="CC31">
        <f t="shared" si="97"/>
        <v>1.6187778227438283E-4</v>
      </c>
      <c r="CD31">
        <f t="shared" si="98"/>
        <v>6.3130472217065005E-6</v>
      </c>
      <c r="CE31">
        <f t="shared" si="99"/>
        <v>-3.9091285623459768</v>
      </c>
      <c r="CF31">
        <f t="shared" si="100"/>
        <v>14.91676036311198</v>
      </c>
      <c r="CG31">
        <f t="shared" si="101"/>
        <v>4.4941852936916113E-3</v>
      </c>
      <c r="CH31">
        <f t="shared" si="16"/>
        <v>25.56623917280719</v>
      </c>
      <c r="CI31" s="20">
        <f t="shared" si="17"/>
        <v>107609416595.96265</v>
      </c>
      <c r="CJ31" s="33">
        <f t="shared" si="42"/>
        <v>0.18762409941208383</v>
      </c>
      <c r="CK31" s="33">
        <f t="shared" si="18"/>
        <v>37.524819882416764</v>
      </c>
      <c r="CL31">
        <f t="shared" si="102"/>
        <v>2800</v>
      </c>
      <c r="CM31" s="6">
        <f t="shared" si="19"/>
        <v>776.40007135440692</v>
      </c>
      <c r="CN31" s="20"/>
      <c r="CO31" s="20"/>
      <c r="CP31" s="20"/>
      <c r="CQ31" s="20"/>
      <c r="CR31" s="20"/>
      <c r="CS31" s="20"/>
      <c r="CT31" s="20"/>
      <c r="CU31" s="25">
        <f t="shared" si="20"/>
        <v>1.1352698891942836</v>
      </c>
      <c r="CV31" s="26">
        <v>0.8</v>
      </c>
      <c r="CW31" s="26">
        <f t="shared" si="103"/>
        <v>0.21073447318168889</v>
      </c>
      <c r="CX31" s="26">
        <f t="shared" si="43"/>
        <v>-7.4176710281011055E-2</v>
      </c>
      <c r="CY31" s="26">
        <f t="shared" si="104"/>
        <v>8.811903842806194E-3</v>
      </c>
      <c r="CZ31" s="26">
        <f t="shared" si="105"/>
        <v>-1.5320020627744046E-5</v>
      </c>
      <c r="DA31" s="26">
        <f t="shared" si="44"/>
        <v>4.6772508609765149E-3</v>
      </c>
      <c r="DB31" s="26">
        <f t="shared" si="45"/>
        <v>0.96848827543141269</v>
      </c>
      <c r="DC31" s="26">
        <f t="shared" si="46"/>
        <v>0.93918037620253014</v>
      </c>
      <c r="DD31" s="26">
        <f t="shared" si="47"/>
        <v>0.1391803762025301</v>
      </c>
      <c r="DE31" s="26">
        <v>0.85</v>
      </c>
      <c r="DF31" s="26">
        <f t="shared" si="48"/>
        <v>0.19833832770041313</v>
      </c>
      <c r="DG31" s="26">
        <f t="shared" si="49"/>
        <v>-6.9813374382128063E-2</v>
      </c>
      <c r="DH31" s="26">
        <f t="shared" si="50"/>
        <v>7.8057002898214078E-3</v>
      </c>
      <c r="DI31" s="26">
        <f t="shared" si="51"/>
        <v>-1.1313960455001711E-5</v>
      </c>
      <c r="DJ31" s="26">
        <f t="shared" si="52"/>
        <v>4.1284922863199349E-3</v>
      </c>
      <c r="DK31" s="26">
        <f t="shared" si="106"/>
        <v>0.97203568279465213</v>
      </c>
      <c r="DL31" s="26">
        <f t="shared" si="107"/>
        <v>0.94201668168659369</v>
      </c>
      <c r="DM31" s="26">
        <f t="shared" si="108"/>
        <v>9.2016681686593715E-2</v>
      </c>
      <c r="DN31" s="26">
        <f t="shared" si="109"/>
        <v>-0.94327389031872888</v>
      </c>
      <c r="DO31" s="26">
        <f t="shared" si="110"/>
        <v>0.94755033255028565</v>
      </c>
      <c r="DP31" s="26">
        <f t="shared" si="53"/>
        <v>0.85</v>
      </c>
      <c r="DQ31" s="26">
        <f t="shared" si="54"/>
        <v>0.19833832770041313</v>
      </c>
      <c r="DR31" s="26">
        <f t="shared" si="55"/>
        <v>-6.9813374382128063E-2</v>
      </c>
      <c r="DS31" s="26">
        <f t="shared" si="56"/>
        <v>7.8057002898214078E-3</v>
      </c>
      <c r="DT31" s="26">
        <f t="shared" si="57"/>
        <v>-1.1313960455001711E-5</v>
      </c>
      <c r="DU31" s="26">
        <f t="shared" si="58"/>
        <v>4.1284922863199349E-3</v>
      </c>
      <c r="DV31" s="26">
        <f t="shared" si="59"/>
        <v>0.97203568279465213</v>
      </c>
      <c r="DW31" s="26">
        <f t="shared" si="60"/>
        <v>0.94201668168659369</v>
      </c>
      <c r="DX31" s="26">
        <f t="shared" si="61"/>
        <v>9.2016681686593715E-2</v>
      </c>
      <c r="DY31" s="26">
        <f t="shared" si="62"/>
        <v>0.94755033255028565</v>
      </c>
      <c r="DZ31" s="26">
        <f t="shared" si="63"/>
        <v>0.17791939146029939</v>
      </c>
      <c r="EA31" s="26">
        <f t="shared" si="64"/>
        <v>-6.2626085587553379E-2</v>
      </c>
      <c r="EB31" s="26">
        <f t="shared" si="65"/>
        <v>6.2812365138047842E-3</v>
      </c>
      <c r="EC31" s="26">
        <f t="shared" si="66"/>
        <v>-6.5720043643396993E-6</v>
      </c>
      <c r="ED31" s="26">
        <f t="shared" si="67"/>
        <v>3.3042971635847927E-3</v>
      </c>
      <c r="EE31" s="26">
        <f t="shared" si="68"/>
        <v>0.97743500692995067</v>
      </c>
      <c r="EF31" s="26">
        <f t="shared" si="69"/>
        <v>0.94689145865160296</v>
      </c>
      <c r="EG31" s="26">
        <f t="shared" si="70"/>
        <v>-6.5887389868268809E-4</v>
      </c>
      <c r="EH31" s="26">
        <f t="shared" si="71"/>
        <v>-0.95002808460446408</v>
      </c>
      <c r="EI31" s="26">
        <f t="shared" si="72"/>
        <v>0.94685680158066488</v>
      </c>
      <c r="EM31">
        <f t="shared" si="21"/>
        <v>757.22501609258723</v>
      </c>
      <c r="EW31">
        <f t="shared" si="111"/>
        <v>2.0624141606992779</v>
      </c>
      <c r="EX31">
        <f t="shared" si="73"/>
        <v>3.0774216932556192E-2</v>
      </c>
      <c r="EY31">
        <f t="shared" si="112"/>
        <v>1.0536424586562401</v>
      </c>
      <c r="EZ31">
        <f t="shared" si="113"/>
        <v>1.4449170877637222E-2</v>
      </c>
      <c r="FB31" s="30">
        <v>1687.1</v>
      </c>
      <c r="FC31" s="30">
        <v>8449.4</v>
      </c>
    </row>
    <row r="32" spans="3:162">
      <c r="C32" s="6">
        <f t="shared" si="74"/>
        <v>776.40007135440692</v>
      </c>
      <c r="D32" s="6">
        <f>Sheet4!J32</f>
        <v>813.67818275203967</v>
      </c>
      <c r="E32" s="6">
        <f t="shared" si="22"/>
        <v>814.69517807258103</v>
      </c>
      <c r="F32" s="6">
        <f t="shared" si="23"/>
        <v>-1.0169953205413549</v>
      </c>
      <c r="G32" s="6">
        <f>Sheet5!D32</f>
        <v>864.91197782694849</v>
      </c>
      <c r="H32" s="6">
        <f>Sheet5!F32</f>
        <v>47.43456320541145</v>
      </c>
      <c r="I32" s="6">
        <f t="shared" si="24"/>
        <v>0.94569528677529924</v>
      </c>
      <c r="J32" s="6">
        <f t="shared" si="25"/>
        <v>814.75357705162344</v>
      </c>
      <c r="K32" s="6">
        <f t="shared" si="0"/>
        <v>795.0391270532233</v>
      </c>
      <c r="M32" s="6">
        <f t="shared" si="1"/>
        <v>795.0391270532233</v>
      </c>
      <c r="Q32">
        <f t="shared" si="26"/>
        <v>108.25519851816875</v>
      </c>
      <c r="S32">
        <f t="shared" si="27"/>
        <v>1.130922860054667</v>
      </c>
      <c r="T32">
        <f t="shared" si="28"/>
        <v>2.2864060722946396E-2</v>
      </c>
      <c r="U32">
        <f t="shared" si="29"/>
        <v>5654.6143002733352</v>
      </c>
      <c r="V32">
        <f t="shared" si="75"/>
        <v>31750.659296034777</v>
      </c>
      <c r="W32">
        <f t="shared" si="30"/>
        <v>16204.308741212859</v>
      </c>
      <c r="X32">
        <f t="shared" si="76"/>
        <v>0.87762797731220932</v>
      </c>
      <c r="Y32">
        <f t="shared" si="2"/>
        <v>54.006116207951074</v>
      </c>
      <c r="Z32">
        <f t="shared" si="114"/>
        <v>1.2930560342719273</v>
      </c>
      <c r="AA32">
        <f t="shared" si="77"/>
        <v>48.89738654637322</v>
      </c>
      <c r="AB32">
        <f t="shared" si="31"/>
        <v>55.299172242223001</v>
      </c>
      <c r="AC32">
        <f t="shared" si="3"/>
        <v>1.130922860054667</v>
      </c>
      <c r="AD32">
        <f t="shared" si="32"/>
        <v>48.89738654637322</v>
      </c>
      <c r="AI32">
        <f t="shared" si="115"/>
        <v>0.68535456840227105</v>
      </c>
      <c r="AJ32">
        <f t="shared" si="116"/>
        <v>0.83238896330336221</v>
      </c>
      <c r="AK32">
        <f t="shared" si="33"/>
        <v>1.1541418687582288</v>
      </c>
      <c r="AL32">
        <f t="shared" si="4"/>
        <v>0</v>
      </c>
      <c r="AM32">
        <f t="shared" si="5"/>
        <v>1.1541418687582288</v>
      </c>
      <c r="AN32">
        <f t="shared" si="78"/>
        <v>1.1541418687582288</v>
      </c>
      <c r="AO32">
        <f t="shared" si="6"/>
        <v>0</v>
      </c>
      <c r="AP32">
        <f t="shared" si="7"/>
        <v>30</v>
      </c>
      <c r="AQ32">
        <f t="shared" si="79"/>
        <v>30</v>
      </c>
      <c r="AS32">
        <f t="shared" si="80"/>
        <v>1.1919627092252223</v>
      </c>
      <c r="AU32">
        <f t="shared" si="34"/>
        <v>0.94459690698727872</v>
      </c>
      <c r="AW32">
        <f t="shared" si="8"/>
        <v>4.211052130553802</v>
      </c>
      <c r="AX32">
        <f t="shared" si="8"/>
        <v>2.1491581706260159</v>
      </c>
      <c r="AY32">
        <f t="shared" si="81"/>
        <v>6.3602103011798174</v>
      </c>
      <c r="AZ32">
        <f t="shared" si="35"/>
        <v>0.66209322194466635</v>
      </c>
      <c r="BA32">
        <f t="shared" si="82"/>
        <v>0.33790677805533365</v>
      </c>
      <c r="BB32">
        <f t="shared" si="9"/>
        <v>-25.845943835060613</v>
      </c>
      <c r="BC32">
        <f t="shared" si="83"/>
        <v>0.13</v>
      </c>
      <c r="BD32">
        <f t="shared" si="84"/>
        <v>9.2211585358148298</v>
      </c>
      <c r="BE32">
        <f t="shared" si="85"/>
        <v>4.7061227445023359</v>
      </c>
      <c r="BF32">
        <f t="shared" si="10"/>
        <v>51.438305085354109</v>
      </c>
      <c r="BG32">
        <f t="shared" si="86"/>
        <v>5.3544530464441796E-3</v>
      </c>
      <c r="BH32">
        <f t="shared" si="87"/>
        <v>2.054137476003348E-3</v>
      </c>
      <c r="BI32">
        <f t="shared" si="88"/>
        <v>0.94739037254217051</v>
      </c>
      <c r="BJ32">
        <f t="shared" si="89"/>
        <v>2.1682059851330332E-3</v>
      </c>
      <c r="BK32">
        <f t="shared" si="36"/>
        <v>3.5694834921454116E-2</v>
      </c>
      <c r="BL32">
        <f t="shared" si="37"/>
        <v>163.98334923456298</v>
      </c>
      <c r="BM32">
        <f t="shared" si="90"/>
        <v>2.1767353263651154E-4</v>
      </c>
      <c r="BN32">
        <f t="shared" si="91"/>
        <v>0.28378154069437145</v>
      </c>
      <c r="BO32">
        <f t="shared" si="92"/>
        <v>1.2730388839852509</v>
      </c>
      <c r="BP32">
        <f t="shared" si="93"/>
        <v>0.4721404793206615</v>
      </c>
      <c r="BQ32">
        <f t="shared" si="38"/>
        <v>1.4041760548625431E-4</v>
      </c>
      <c r="BR32">
        <f t="shared" si="94"/>
        <v>1.0788241585332921</v>
      </c>
      <c r="BS32">
        <f t="shared" si="95"/>
        <v>0.99252597512934093</v>
      </c>
      <c r="BT32">
        <f t="shared" si="96"/>
        <v>1.0869480351813514</v>
      </c>
      <c r="BU32">
        <f t="shared" si="39"/>
        <v>0.51319216632717446</v>
      </c>
      <c r="BV32">
        <f t="shared" si="40"/>
        <v>0.51319216632717446</v>
      </c>
      <c r="BW32">
        <f t="shared" si="41"/>
        <v>0.51319216632717446</v>
      </c>
      <c r="BX32">
        <f t="shared" si="11"/>
        <v>205.90944379461777</v>
      </c>
      <c r="BY32">
        <f t="shared" si="12"/>
        <v>4.6650612657502553</v>
      </c>
      <c r="BZ32">
        <f t="shared" si="13"/>
        <v>1587698.0762343651</v>
      </c>
      <c r="CA32">
        <f t="shared" si="14"/>
        <v>0.13706192232688186</v>
      </c>
      <c r="CB32">
        <f t="shared" si="15"/>
        <v>764530.88686117239</v>
      </c>
      <c r="CC32">
        <f t="shared" si="97"/>
        <v>1.6187778227438283E-4</v>
      </c>
      <c r="CD32">
        <f t="shared" si="98"/>
        <v>6.5990793657969433E-6</v>
      </c>
      <c r="CE32">
        <f t="shared" si="99"/>
        <v>-3.9049658129312137</v>
      </c>
      <c r="CF32">
        <f t="shared" si="100"/>
        <v>14.906633853399331</v>
      </c>
      <c r="CG32">
        <f t="shared" si="101"/>
        <v>4.5002934291361847E-3</v>
      </c>
      <c r="CH32">
        <f t="shared" si="16"/>
        <v>26.15044313376211</v>
      </c>
      <c r="CI32" s="20">
        <f t="shared" si="17"/>
        <v>105415358427.35358</v>
      </c>
      <c r="CJ32" s="33">
        <f t="shared" si="42"/>
        <v>0.19147553359087066</v>
      </c>
      <c r="CK32" s="33">
        <f t="shared" si="18"/>
        <v>38.295106718174132</v>
      </c>
      <c r="CL32">
        <f t="shared" si="102"/>
        <v>3000</v>
      </c>
      <c r="CM32" s="6">
        <f t="shared" si="19"/>
        <v>814.69517807258103</v>
      </c>
      <c r="CN32" s="20"/>
      <c r="CO32" s="20"/>
      <c r="CP32" s="20"/>
      <c r="CQ32" s="20"/>
      <c r="CR32" s="20"/>
      <c r="CS32" s="20"/>
      <c r="CT32" s="20"/>
      <c r="CU32" s="25">
        <f t="shared" si="20"/>
        <v>1.1919627092252223</v>
      </c>
      <c r="CV32" s="26">
        <v>0.8</v>
      </c>
      <c r="CW32" s="26">
        <f t="shared" si="103"/>
        <v>0.22125807789993188</v>
      </c>
      <c r="CX32" s="26">
        <f t="shared" si="43"/>
        <v>-7.788092804145301E-2</v>
      </c>
      <c r="CY32" s="26">
        <f t="shared" si="104"/>
        <v>9.7139720214998448E-3</v>
      </c>
      <c r="CZ32" s="26">
        <f t="shared" si="105"/>
        <v>-1.9546864266484885E-5</v>
      </c>
      <c r="DA32" s="26">
        <f t="shared" si="44"/>
        <v>5.1724335622495383E-3</v>
      </c>
      <c r="DB32" s="26">
        <f t="shared" si="45"/>
        <v>0.9653190082228148</v>
      </c>
      <c r="DC32" s="26">
        <f t="shared" si="46"/>
        <v>0.93684563928072251</v>
      </c>
      <c r="DD32" s="26">
        <f t="shared" si="47"/>
        <v>0.13684563928072246</v>
      </c>
      <c r="DE32" s="26">
        <v>0.85</v>
      </c>
      <c r="DF32" s="26">
        <f t="shared" si="48"/>
        <v>0.20824289684699474</v>
      </c>
      <c r="DG32" s="26">
        <f t="shared" si="49"/>
        <v>-7.3299696980191079E-2</v>
      </c>
      <c r="DH32" s="26">
        <f t="shared" si="50"/>
        <v>8.6047641436123208E-3</v>
      </c>
      <c r="DI32" s="26">
        <f t="shared" si="51"/>
        <v>-1.4435519031207838E-5</v>
      </c>
      <c r="DJ32" s="26">
        <f t="shared" si="52"/>
        <v>4.5639726584850975E-3</v>
      </c>
      <c r="DK32" s="26">
        <f t="shared" si="106"/>
        <v>0.96921749421097914</v>
      </c>
      <c r="DL32" s="26">
        <f t="shared" si="107"/>
        <v>0.93974298482615681</v>
      </c>
      <c r="DM32" s="26">
        <f t="shared" si="108"/>
        <v>8.9742984826156835E-2</v>
      </c>
      <c r="DN32" s="26">
        <f t="shared" si="109"/>
        <v>-0.9420530890913138</v>
      </c>
      <c r="DO32" s="26">
        <f t="shared" si="110"/>
        <v>0.94526319255820412</v>
      </c>
      <c r="DP32" s="26">
        <f t="shared" si="53"/>
        <v>0.85</v>
      </c>
      <c r="DQ32" s="26">
        <f t="shared" si="54"/>
        <v>0.20824289684699474</v>
      </c>
      <c r="DR32" s="26">
        <f t="shared" si="55"/>
        <v>-7.3299696980191079E-2</v>
      </c>
      <c r="DS32" s="26">
        <f t="shared" si="56"/>
        <v>8.6047641436123208E-3</v>
      </c>
      <c r="DT32" s="26">
        <f t="shared" si="57"/>
        <v>-1.4435519031207838E-5</v>
      </c>
      <c r="DU32" s="26">
        <f t="shared" si="58"/>
        <v>4.5639726584850975E-3</v>
      </c>
      <c r="DV32" s="26">
        <f t="shared" si="59"/>
        <v>0.96921749421097914</v>
      </c>
      <c r="DW32" s="26">
        <f t="shared" si="60"/>
        <v>0.93974298482615681</v>
      </c>
      <c r="DX32" s="26">
        <f t="shared" si="61"/>
        <v>8.9742984826156835E-2</v>
      </c>
      <c r="DY32" s="26">
        <f t="shared" si="62"/>
        <v>0.94526319255820412</v>
      </c>
      <c r="DZ32" s="26">
        <f t="shared" si="63"/>
        <v>0.1872562728703164</v>
      </c>
      <c r="EA32" s="26">
        <f t="shared" si="64"/>
        <v>-6.5912587016685328E-2</v>
      </c>
      <c r="EB32" s="26">
        <f t="shared" si="65"/>
        <v>6.9577901747945887E-3</v>
      </c>
      <c r="EC32" s="26">
        <f t="shared" si="66"/>
        <v>-8.4871777072513735E-6</v>
      </c>
      <c r="ED32" s="26">
        <f t="shared" si="67"/>
        <v>3.6690010737543623E-3</v>
      </c>
      <c r="EE32" s="26">
        <f t="shared" si="68"/>
        <v>0.97503510709383057</v>
      </c>
      <c r="EF32" s="26">
        <f t="shared" si="69"/>
        <v>0.94463109519069199</v>
      </c>
      <c r="EG32" s="26">
        <f t="shared" si="70"/>
        <v>-6.3209736751212997E-4</v>
      </c>
      <c r="EH32" s="26">
        <f t="shared" si="71"/>
        <v>-0.94868836291048475</v>
      </c>
      <c r="EI32" s="26">
        <f t="shared" si="72"/>
        <v>0.94459690698727872</v>
      </c>
      <c r="EM32">
        <f t="shared" si="21"/>
        <v>795.0391270532233</v>
      </c>
      <c r="EW32">
        <f t="shared" si="111"/>
        <v>2.1706458507850992</v>
      </c>
      <c r="EX32">
        <f t="shared" si="73"/>
        <v>3.2389191060036453E-2</v>
      </c>
      <c r="EY32">
        <f t="shared" si="112"/>
        <v>1.0574807231101666</v>
      </c>
      <c r="EZ32">
        <f t="shared" si="113"/>
        <v>1.4501807081230495E-2</v>
      </c>
      <c r="FB32" s="30">
        <v>1818.7</v>
      </c>
      <c r="FC32" s="30">
        <v>8851.2999999999993</v>
      </c>
    </row>
    <row r="33" spans="3:159">
      <c r="C33" s="6">
        <f t="shared" si="74"/>
        <v>814.69517807258103</v>
      </c>
      <c r="D33" s="6">
        <f>Sheet4!J33</f>
        <v>852.55533770353497</v>
      </c>
      <c r="E33" s="6">
        <f t="shared" si="22"/>
        <v>853.78611727552493</v>
      </c>
      <c r="F33" s="6">
        <f t="shared" si="23"/>
        <v>-1.2307795719899559</v>
      </c>
      <c r="G33" s="6">
        <f>Sheet5!D33</f>
        <v>911.67616494923323</v>
      </c>
      <c r="H33" s="6">
        <f>Sheet5!F33</f>
        <v>54.460334780472635</v>
      </c>
      <c r="I33" s="6">
        <f t="shared" si="24"/>
        <v>0.94198807674016072</v>
      </c>
      <c r="J33" s="6">
        <f t="shared" si="25"/>
        <v>853.86191429657333</v>
      </c>
      <c r="K33" s="6">
        <f t="shared" si="0"/>
        <v>833.62525788805806</v>
      </c>
      <c r="M33" s="6">
        <f t="shared" si="1"/>
        <v>833.62525788805806</v>
      </c>
      <c r="Q33">
        <f t="shared" si="26"/>
        <v>114.51965334541858</v>
      </c>
      <c r="S33">
        <f t="shared" si="27"/>
        <v>1.1339087589796302</v>
      </c>
      <c r="T33">
        <f t="shared" si="28"/>
        <v>2.1753573123800083E-2</v>
      </c>
      <c r="U33">
        <f t="shared" si="29"/>
        <v>5669.5437948981507</v>
      </c>
      <c r="V33">
        <f t="shared" si="75"/>
        <v>31834.488408353118</v>
      </c>
      <c r="W33">
        <f t="shared" si="30"/>
        <v>14735.908138941102</v>
      </c>
      <c r="X33">
        <f t="shared" si="76"/>
        <v>0.87691203961766651</v>
      </c>
      <c r="Y33">
        <f t="shared" si="2"/>
        <v>54.006116207951074</v>
      </c>
      <c r="Z33">
        <f t="shared" si="114"/>
        <v>1.3667660505914865</v>
      </c>
      <c r="AA33">
        <f t="shared" si="77"/>
        <v>48.83363129531773</v>
      </c>
      <c r="AB33">
        <f t="shared" si="31"/>
        <v>55.372882258542553</v>
      </c>
      <c r="AC33">
        <f t="shared" si="3"/>
        <v>1.1339087589796302</v>
      </c>
      <c r="AD33">
        <f t="shared" si="32"/>
        <v>48.83363129531773</v>
      </c>
      <c r="AI33">
        <f t="shared" si="115"/>
        <v>0.6749733498948749</v>
      </c>
      <c r="AJ33">
        <f t="shared" si="116"/>
        <v>0.82567305929245483</v>
      </c>
      <c r="AK33">
        <f t="shared" si="33"/>
        <v>1.1318902420900612</v>
      </c>
      <c r="AL33">
        <f t="shared" si="4"/>
        <v>0</v>
      </c>
      <c r="AM33">
        <f t="shared" si="5"/>
        <v>1.1318902420900612</v>
      </c>
      <c r="AN33">
        <f t="shared" si="78"/>
        <v>1.1318902420900612</v>
      </c>
      <c r="AO33">
        <f t="shared" si="6"/>
        <v>0</v>
      </c>
      <c r="AP33">
        <f t="shared" si="7"/>
        <v>30</v>
      </c>
      <c r="AQ33">
        <f t="shared" si="79"/>
        <v>30</v>
      </c>
      <c r="AS33">
        <f t="shared" si="80"/>
        <v>1.2498129803419162</v>
      </c>
      <c r="AU33">
        <f t="shared" si="34"/>
        <v>0.94233672860707607</v>
      </c>
      <c r="AW33">
        <f t="shared" si="8"/>
        <v>4.2221702858884429</v>
      </c>
      <c r="AX33">
        <f t="shared" si="8"/>
        <v>1.9544059474658748</v>
      </c>
      <c r="AY33">
        <f t="shared" si="81"/>
        <v>6.1765762333543179</v>
      </c>
      <c r="AZ33">
        <f t="shared" si="35"/>
        <v>0.68357778263759983</v>
      </c>
      <c r="BA33">
        <f t="shared" si="82"/>
        <v>0.31642221736240017</v>
      </c>
      <c r="BB33">
        <f t="shared" si="9"/>
        <v>-24.314072525267456</v>
      </c>
      <c r="BC33">
        <f t="shared" si="83"/>
        <v>0.13</v>
      </c>
      <c r="BD33">
        <f t="shared" si="84"/>
        <v>9.2424893542498499</v>
      </c>
      <c r="BE33">
        <f t="shared" si="85"/>
        <v>4.2782680328429583</v>
      </c>
      <c r="BF33">
        <f t="shared" si="10"/>
        <v>51.404760023214678</v>
      </c>
      <c r="BG33">
        <f t="shared" si="86"/>
        <v>5.2529333597900315E-3</v>
      </c>
      <c r="BH33">
        <f t="shared" si="87"/>
        <v>2.0515409972547468E-3</v>
      </c>
      <c r="BI33">
        <f t="shared" si="88"/>
        <v>0.94836821343759703</v>
      </c>
      <c r="BJ33">
        <f t="shared" si="89"/>
        <v>2.1632325590272843E-3</v>
      </c>
      <c r="BK33">
        <f t="shared" si="36"/>
        <v>3.5695339760849654E-2</v>
      </c>
      <c r="BL33">
        <f t="shared" si="37"/>
        <v>155.13656226995278</v>
      </c>
      <c r="BM33">
        <f t="shared" si="90"/>
        <v>2.300897946851257E-4</v>
      </c>
      <c r="BN33">
        <f t="shared" si="91"/>
        <v>0.30178460797819479</v>
      </c>
      <c r="BO33">
        <f t="shared" si="92"/>
        <v>1.2906763166378601</v>
      </c>
      <c r="BP33">
        <f t="shared" si="93"/>
        <v>0.48354831277665467</v>
      </c>
      <c r="BQ33">
        <f t="shared" si="38"/>
        <v>1.2690349094615121E-4</v>
      </c>
      <c r="BR33">
        <f t="shared" si="94"/>
        <v>1.0797610106160147</v>
      </c>
      <c r="BS33">
        <f t="shared" si="95"/>
        <v>0.99324269315453473</v>
      </c>
      <c r="BT33">
        <f t="shared" si="96"/>
        <v>1.0871069256867103</v>
      </c>
      <c r="BU33">
        <f t="shared" si="39"/>
        <v>0.52566871972362483</v>
      </c>
      <c r="BV33">
        <f t="shared" si="40"/>
        <v>0.52566871972362483</v>
      </c>
      <c r="BW33">
        <f t="shared" si="41"/>
        <v>0.52566871972362483</v>
      </c>
      <c r="BX33">
        <f t="shared" si="11"/>
        <v>206.18390700712249</v>
      </c>
      <c r="BY33">
        <f t="shared" si="12"/>
        <v>4.4590238937177054</v>
      </c>
      <c r="BZ33">
        <f t="shared" si="13"/>
        <v>1588213.9961233907</v>
      </c>
      <c r="CA33">
        <f t="shared" si="14"/>
        <v>0.14353834493439113</v>
      </c>
      <c r="CB33">
        <f t="shared" si="15"/>
        <v>730272.6236118729</v>
      </c>
      <c r="CC33">
        <f t="shared" si="97"/>
        <v>1.6187778227438283E-4</v>
      </c>
      <c r="CD33">
        <f t="shared" si="98"/>
        <v>6.9086527919488819E-6</v>
      </c>
      <c r="CE33">
        <f t="shared" si="99"/>
        <v>-3.9005253131809035</v>
      </c>
      <c r="CF33">
        <f t="shared" si="100"/>
        <v>14.895760578735757</v>
      </c>
      <c r="CG33">
        <f t="shared" si="101"/>
        <v>4.5068658744632168E-3</v>
      </c>
      <c r="CH33">
        <f t="shared" si="16"/>
        <v>26.75251059839719</v>
      </c>
      <c r="CI33" s="20">
        <f t="shared" si="17"/>
        <v>103260541983.06403</v>
      </c>
      <c r="CJ33" s="33">
        <f t="shared" si="42"/>
        <v>0.1954546960147196</v>
      </c>
      <c r="CK33" s="33">
        <f t="shared" si="18"/>
        <v>39.090939202943922</v>
      </c>
      <c r="CL33">
        <f t="shared" si="102"/>
        <v>3200</v>
      </c>
      <c r="CM33" s="6">
        <f t="shared" si="19"/>
        <v>853.78611727552493</v>
      </c>
      <c r="CN33" s="20"/>
      <c r="CO33" s="20"/>
      <c r="CP33" s="20"/>
      <c r="CQ33" s="20"/>
      <c r="CR33" s="20"/>
      <c r="CS33" s="20"/>
      <c r="CT33" s="20"/>
      <c r="CU33" s="25">
        <f t="shared" si="20"/>
        <v>1.2498129803419162</v>
      </c>
      <c r="CV33" s="26">
        <v>0.8</v>
      </c>
      <c r="CW33" s="26">
        <f t="shared" si="103"/>
        <v>0.23199653447596821</v>
      </c>
      <c r="CX33" s="26">
        <f t="shared" si="43"/>
        <v>-8.1660771795916048E-2</v>
      </c>
      <c r="CY33" s="26">
        <f t="shared" si="104"/>
        <v>1.0679761956749877E-2</v>
      </c>
      <c r="CZ33" s="26">
        <f t="shared" si="105"/>
        <v>-2.4773587865530633E-5</v>
      </c>
      <c r="DA33" s="26">
        <f t="shared" si="44"/>
        <v>5.705967076198565E-3</v>
      </c>
      <c r="DB33" s="26">
        <f t="shared" si="45"/>
        <v>0.96193736013773834</v>
      </c>
      <c r="DC33" s="26">
        <f t="shared" si="46"/>
        <v>0.93453254665501073</v>
      </c>
      <c r="DD33" s="26">
        <f t="shared" si="47"/>
        <v>0.13453254665501069</v>
      </c>
      <c r="DE33" s="26">
        <v>0.85</v>
      </c>
      <c r="DF33" s="26">
        <f t="shared" si="48"/>
        <v>0.2183496795067936</v>
      </c>
      <c r="DG33" s="26">
        <f t="shared" si="49"/>
        <v>-7.6857196984391571E-2</v>
      </c>
      <c r="DH33" s="26">
        <f t="shared" si="50"/>
        <v>9.4602735672248035E-3</v>
      </c>
      <c r="DI33" s="26">
        <f t="shared" si="51"/>
        <v>-1.8295497130828416E-5</v>
      </c>
      <c r="DJ33" s="26">
        <f t="shared" si="52"/>
        <v>5.0328605356591335E-3</v>
      </c>
      <c r="DK33" s="26">
        <f t="shared" si="106"/>
        <v>0.96620928604786627</v>
      </c>
      <c r="DL33" s="26">
        <f t="shared" si="107"/>
        <v>0.93748416866490181</v>
      </c>
      <c r="DM33" s="26">
        <f t="shared" si="108"/>
        <v>8.7484168664901829E-2</v>
      </c>
      <c r="DN33" s="26">
        <f t="shared" si="109"/>
        <v>-0.94096755980217839</v>
      </c>
      <c r="DO33" s="26">
        <f t="shared" si="110"/>
        <v>0.94297256611406854</v>
      </c>
      <c r="DP33" s="26">
        <f t="shared" si="53"/>
        <v>0.85</v>
      </c>
      <c r="DQ33" s="26">
        <f t="shared" si="54"/>
        <v>0.2183496795067936</v>
      </c>
      <c r="DR33" s="26">
        <f t="shared" si="55"/>
        <v>-7.6857196984391571E-2</v>
      </c>
      <c r="DS33" s="26">
        <f t="shared" si="56"/>
        <v>9.4602735672248035E-3</v>
      </c>
      <c r="DT33" s="26">
        <f t="shared" si="57"/>
        <v>-1.8295497130828416E-5</v>
      </c>
      <c r="DU33" s="26">
        <f t="shared" si="58"/>
        <v>5.0328605356591335E-3</v>
      </c>
      <c r="DV33" s="26">
        <f t="shared" si="59"/>
        <v>0.96620928604786627</v>
      </c>
      <c r="DW33" s="26">
        <f t="shared" si="60"/>
        <v>0.93748416866490181</v>
      </c>
      <c r="DX33" s="26">
        <f t="shared" si="61"/>
        <v>8.7484168664901829E-2</v>
      </c>
      <c r="DY33" s="26">
        <f t="shared" si="62"/>
        <v>0.94297256611406854</v>
      </c>
      <c r="DZ33" s="26">
        <f t="shared" si="63"/>
        <v>0.19682144979637023</v>
      </c>
      <c r="EA33" s="26">
        <f t="shared" si="64"/>
        <v>-6.9279446491161467E-2</v>
      </c>
      <c r="EB33" s="26">
        <f t="shared" si="65"/>
        <v>7.6867619327897043E-3</v>
      </c>
      <c r="EC33" s="26">
        <f t="shared" si="66"/>
        <v>-1.0887885707691254E-5</v>
      </c>
      <c r="ED33" s="26">
        <f t="shared" si="67"/>
        <v>4.0638763346268463E-3</v>
      </c>
      <c r="EE33" s="26">
        <f t="shared" si="68"/>
        <v>0.97245586211932833</v>
      </c>
      <c r="EF33" s="26">
        <f t="shared" si="69"/>
        <v>0.94237014369187178</v>
      </c>
      <c r="EG33" s="26">
        <f t="shared" si="70"/>
        <v>-6.0242242219676889E-4</v>
      </c>
      <c r="EH33" s="26">
        <f t="shared" si="71"/>
        <v>-0.9474471316519828</v>
      </c>
      <c r="EI33" s="26">
        <f t="shared" si="72"/>
        <v>0.94233672860707607</v>
      </c>
      <c r="EM33">
        <f t="shared" si="21"/>
        <v>833.62525788805806</v>
      </c>
      <c r="EW33">
        <f t="shared" si="111"/>
        <v>2.2815239073025606</v>
      </c>
      <c r="EX33">
        <f t="shared" si="73"/>
        <v>3.4043652821088198E-2</v>
      </c>
      <c r="EY33">
        <f t="shared" si="112"/>
        <v>1.0614907617631262</v>
      </c>
      <c r="EZ33">
        <f t="shared" si="113"/>
        <v>1.4556798917641908E-2</v>
      </c>
      <c r="FB33" s="30">
        <v>1938.3</v>
      </c>
      <c r="FC33" s="30">
        <v>9234</v>
      </c>
    </row>
    <row r="34" spans="3:159">
      <c r="C34" s="6">
        <f t="shared" si="74"/>
        <v>853.78611727552493</v>
      </c>
      <c r="D34" s="6">
        <f>Sheet4!J34</f>
        <v>892.23782091879536</v>
      </c>
      <c r="E34" s="6">
        <f t="shared" si="22"/>
        <v>893.70262265081476</v>
      </c>
      <c r="F34" s="6">
        <f t="shared" si="23"/>
        <v>-1.4648017320193958</v>
      </c>
      <c r="G34" s="6">
        <f>Sheet5!D34</f>
        <v>959.89155634035001</v>
      </c>
      <c r="H34" s="6">
        <f>Sheet5!F34</f>
        <v>62.000063317166109</v>
      </c>
      <c r="I34" s="6">
        <f t="shared" si="24"/>
        <v>0.93808367939673953</v>
      </c>
      <c r="J34" s="6">
        <f t="shared" si="25"/>
        <v>893.79930393378754</v>
      </c>
      <c r="K34" s="6">
        <f t="shared" si="0"/>
        <v>873.01196909716009</v>
      </c>
      <c r="M34" s="6">
        <f t="shared" si="1"/>
        <v>873.01196909716009</v>
      </c>
      <c r="Q34">
        <f t="shared" si="26"/>
        <v>120.97025140942155</v>
      </c>
      <c r="S34">
        <f t="shared" si="27"/>
        <v>1.1369833814896197</v>
      </c>
      <c r="T34">
        <f t="shared" si="28"/>
        <v>2.0722361777541394E-2</v>
      </c>
      <c r="U34">
        <f t="shared" si="29"/>
        <v>5684.9169074480988</v>
      </c>
      <c r="V34">
        <f t="shared" si="75"/>
        <v>31920.808435321076</v>
      </c>
      <c r="W34">
        <f t="shared" si="30"/>
        <v>13369.005651795891</v>
      </c>
      <c r="X34">
        <f t="shared" si="76"/>
        <v>0.87617482841035188</v>
      </c>
      <c r="Y34">
        <f t="shared" si="2"/>
        <v>54.006116207951074</v>
      </c>
      <c r="Z34">
        <f t="shared" si="114"/>
        <v>1.4425387249838499</v>
      </c>
      <c r="AA34">
        <f t="shared" si="77"/>
        <v>48.76821933869325</v>
      </c>
      <c r="AB34">
        <f t="shared" si="31"/>
        <v>55.448654932934922</v>
      </c>
      <c r="AC34">
        <f t="shared" si="3"/>
        <v>1.1369833814896197</v>
      </c>
      <c r="AD34">
        <f t="shared" si="32"/>
        <v>48.76821933869325</v>
      </c>
      <c r="AI34">
        <f t="shared" si="115"/>
        <v>0.66475293474996011</v>
      </c>
      <c r="AJ34">
        <f t="shared" si="116"/>
        <v>0.81897641312686664</v>
      </c>
      <c r="AK34">
        <f t="shared" si="33"/>
        <v>1.1100869468321342</v>
      </c>
      <c r="AL34">
        <f t="shared" si="4"/>
        <v>0</v>
      </c>
      <c r="AM34">
        <f t="shared" si="5"/>
        <v>1.1100869468321342</v>
      </c>
      <c r="AN34">
        <f t="shared" si="78"/>
        <v>1.1100869468321342</v>
      </c>
      <c r="AO34">
        <f t="shared" si="6"/>
        <v>0</v>
      </c>
      <c r="AP34">
        <f t="shared" si="7"/>
        <v>30</v>
      </c>
      <c r="AQ34">
        <f t="shared" si="79"/>
        <v>30</v>
      </c>
      <c r="AS34">
        <f t="shared" si="80"/>
        <v>1.3088635218847977</v>
      </c>
      <c r="AU34">
        <f t="shared" si="34"/>
        <v>0.94007845872766249</v>
      </c>
      <c r="AW34">
        <f t="shared" si="8"/>
        <v>4.2336188082666313</v>
      </c>
      <c r="AX34">
        <f t="shared" si="8"/>
        <v>1.7731152984408012</v>
      </c>
      <c r="AY34">
        <f t="shared" si="81"/>
        <v>6.006734106707432</v>
      </c>
      <c r="AZ34">
        <f t="shared" si="35"/>
        <v>0.70481208807613971</v>
      </c>
      <c r="BA34">
        <f t="shared" si="82"/>
        <v>0.29518791192386029</v>
      </c>
      <c r="BB34">
        <f t="shared" si="9"/>
        <v>-22.937200669925222</v>
      </c>
      <c r="BC34">
        <f t="shared" si="83"/>
        <v>0.13</v>
      </c>
      <c r="BD34">
        <f t="shared" si="84"/>
        <v>9.264445601528978</v>
      </c>
      <c r="BE34">
        <f t="shared" si="85"/>
        <v>3.8801155634437694</v>
      </c>
      <c r="BF34">
        <f t="shared" si="10"/>
        <v>51.370320512993658</v>
      </c>
      <c r="BG34">
        <f t="shared" si="86"/>
        <v>5.1534741457069854E-3</v>
      </c>
      <c r="BH34">
        <f t="shared" si="87"/>
        <v>2.0489855142433503E-3</v>
      </c>
      <c r="BI34">
        <f t="shared" si="88"/>
        <v>0.94932697217788609</v>
      </c>
      <c r="BJ34">
        <f t="shared" si="89"/>
        <v>2.158355945099397E-3</v>
      </c>
      <c r="BK34">
        <f t="shared" si="36"/>
        <v>3.5699476993638464E-2</v>
      </c>
      <c r="BL34">
        <f t="shared" si="37"/>
        <v>146.56480304428896</v>
      </c>
      <c r="BM34">
        <f t="shared" si="90"/>
        <v>2.4357469359714414E-4</v>
      </c>
      <c r="BN34">
        <f t="shared" si="91"/>
        <v>0.32159194674473068</v>
      </c>
      <c r="BO34">
        <f t="shared" si="92"/>
        <v>1.3100839893450558</v>
      </c>
      <c r="BP34">
        <f t="shared" si="93"/>
        <v>0.49545362784316488</v>
      </c>
      <c r="BQ34">
        <f t="shared" si="38"/>
        <v>1.144243436174004E-4</v>
      </c>
      <c r="BR34">
        <f t="shared" si="94"/>
        <v>1.0806268702667055</v>
      </c>
      <c r="BS34">
        <f t="shared" si="95"/>
        <v>0.99390501326271341</v>
      </c>
      <c r="BT34">
        <f t="shared" si="96"/>
        <v>1.0872536669468125</v>
      </c>
      <c r="BU34">
        <f t="shared" si="39"/>
        <v>0.53868377367458231</v>
      </c>
      <c r="BV34">
        <f t="shared" si="40"/>
        <v>0.53868377367458231</v>
      </c>
      <c r="BW34">
        <f t="shared" si="41"/>
        <v>0.53868377367458231</v>
      </c>
      <c r="BX34">
        <f t="shared" si="11"/>
        <v>206.4660506379642</v>
      </c>
      <c r="BY34">
        <f t="shared" si="12"/>
        <v>4.246861478804246</v>
      </c>
      <c r="BZ34">
        <f t="shared" si="13"/>
        <v>1588741.6432944953</v>
      </c>
      <c r="CA34">
        <f t="shared" si="14"/>
        <v>0.15059645064000896</v>
      </c>
      <c r="CB34">
        <f t="shared" si="15"/>
        <v>696277.68789910222</v>
      </c>
      <c r="CC34">
        <f t="shared" si="97"/>
        <v>1.6187778227438283E-4</v>
      </c>
      <c r="CD34">
        <f t="shared" si="98"/>
        <v>7.2459596044546832E-6</v>
      </c>
      <c r="CE34">
        <f t="shared" si="99"/>
        <v>-3.8957607764704805</v>
      </c>
      <c r="CF34">
        <f t="shared" si="100"/>
        <v>14.884013894193004</v>
      </c>
      <c r="CG34">
        <f t="shared" si="101"/>
        <v>4.5139824524086129E-3</v>
      </c>
      <c r="CH34">
        <f t="shared" si="16"/>
        <v>27.375565922194447</v>
      </c>
      <c r="CI34" s="20">
        <f t="shared" si="17"/>
        <v>101136889486.29732</v>
      </c>
      <c r="CJ34" s="33">
        <f t="shared" si="42"/>
        <v>0.19958252687644937</v>
      </c>
      <c r="CK34" s="33">
        <f t="shared" si="18"/>
        <v>39.916505375289873</v>
      </c>
      <c r="CL34">
        <f t="shared" si="102"/>
        <v>3400</v>
      </c>
      <c r="CM34" s="6">
        <f t="shared" si="19"/>
        <v>893.70262265081476</v>
      </c>
      <c r="CN34" s="20"/>
      <c r="CO34" s="20"/>
      <c r="CP34" s="20"/>
      <c r="CQ34" s="20"/>
      <c r="CR34" s="20"/>
      <c r="CS34" s="20"/>
      <c r="CT34" s="20"/>
      <c r="CU34" s="25">
        <f t="shared" si="20"/>
        <v>1.3088635218847977</v>
      </c>
      <c r="CV34" s="26">
        <v>0.8</v>
      </c>
      <c r="CW34" s="26">
        <f t="shared" si="103"/>
        <v>0.24295779124986558</v>
      </c>
      <c r="CX34" s="26">
        <f t="shared" si="43"/>
        <v>-8.5519039291297075E-2</v>
      </c>
      <c r="CY34" s="26">
        <f t="shared" si="104"/>
        <v>1.1712786825172784E-2</v>
      </c>
      <c r="CZ34" s="26">
        <f t="shared" si="105"/>
        <v>-3.1205818223010122E-5</v>
      </c>
      <c r="DA34" s="26">
        <f t="shared" si="44"/>
        <v>6.2805021450507053E-3</v>
      </c>
      <c r="DB34" s="26">
        <f t="shared" si="45"/>
        <v>0.95833340456968097</v>
      </c>
      <c r="DC34" s="26">
        <f t="shared" si="46"/>
        <v>0.93224376835517231</v>
      </c>
      <c r="DD34" s="26">
        <f t="shared" si="47"/>
        <v>0.13224376835517226</v>
      </c>
      <c r="DE34" s="26">
        <v>0.85</v>
      </c>
      <c r="DF34" s="26">
        <f t="shared" si="48"/>
        <v>0.22866615647046173</v>
      </c>
      <c r="DG34" s="26">
        <f t="shared" si="49"/>
        <v>-8.0488507568279605E-2</v>
      </c>
      <c r="DH34" s="26">
        <f t="shared" si="50"/>
        <v>1.0375340578699769E-2</v>
      </c>
      <c r="DI34" s="26">
        <f t="shared" si="51"/>
        <v>-2.3045751825015533E-5</v>
      </c>
      <c r="DJ34" s="26">
        <f t="shared" si="52"/>
        <v>5.5374186266595564E-3</v>
      </c>
      <c r="DK34" s="26">
        <f t="shared" si="106"/>
        <v>0.96300199049427837</v>
      </c>
      <c r="DL34" s="26">
        <f t="shared" si="107"/>
        <v>0.93524242392191848</v>
      </c>
      <c r="DM34" s="26">
        <f t="shared" si="108"/>
        <v>8.5242423921918498E-2</v>
      </c>
      <c r="DN34" s="26">
        <f t="shared" si="109"/>
        <v>-0.94002688866507655</v>
      </c>
      <c r="DO34" s="26">
        <f t="shared" si="110"/>
        <v>0.94068083578223005</v>
      </c>
      <c r="DP34" s="26">
        <f t="shared" si="53"/>
        <v>0.85</v>
      </c>
      <c r="DQ34" s="26">
        <f t="shared" si="54"/>
        <v>0.22866615647046173</v>
      </c>
      <c r="DR34" s="26">
        <f t="shared" si="55"/>
        <v>-8.0488507568279605E-2</v>
      </c>
      <c r="DS34" s="26">
        <f t="shared" si="56"/>
        <v>1.0375340578699769E-2</v>
      </c>
      <c r="DT34" s="26">
        <f t="shared" si="57"/>
        <v>-2.3045751825015533E-5</v>
      </c>
      <c r="DU34" s="26">
        <f t="shared" si="58"/>
        <v>5.5374186266595555E-3</v>
      </c>
      <c r="DV34" s="26">
        <f t="shared" si="59"/>
        <v>0.96300199049427837</v>
      </c>
      <c r="DW34" s="26">
        <f t="shared" si="60"/>
        <v>0.93524242392191848</v>
      </c>
      <c r="DX34" s="26">
        <f t="shared" si="61"/>
        <v>8.5242423921918498E-2</v>
      </c>
      <c r="DY34" s="26">
        <f t="shared" si="62"/>
        <v>0.94068083578223005</v>
      </c>
      <c r="DZ34" s="26">
        <f t="shared" si="63"/>
        <v>0.20662293267436005</v>
      </c>
      <c r="EA34" s="26">
        <f t="shared" si="64"/>
        <v>-7.2729483615073837E-2</v>
      </c>
      <c r="EB34" s="26">
        <f t="shared" si="65"/>
        <v>8.4714084222434812E-3</v>
      </c>
      <c r="EC34" s="26">
        <f t="shared" si="66"/>
        <v>-1.3882702835426948E-5</v>
      </c>
      <c r="ED34" s="26">
        <f t="shared" si="67"/>
        <v>4.4911294565143835E-3</v>
      </c>
      <c r="EE34" s="26">
        <f t="shared" si="68"/>
        <v>0.96968725288692914</v>
      </c>
      <c r="EF34" s="26">
        <f t="shared" si="69"/>
        <v>0.94011079849505208</v>
      </c>
      <c r="EG34" s="26">
        <f t="shared" si="70"/>
        <v>-5.7003728717797131E-4</v>
      </c>
      <c r="EH34" s="26">
        <f t="shared" si="71"/>
        <v>-0.94631308223906319</v>
      </c>
      <c r="EI34" s="26">
        <f t="shared" si="72"/>
        <v>0.94007845872766249</v>
      </c>
      <c r="EM34">
        <f t="shared" si="21"/>
        <v>873.01196909716009</v>
      </c>
      <c r="EW34">
        <f t="shared" si="111"/>
        <v>2.3951411859898495</v>
      </c>
      <c r="EX34">
        <f t="shared" si="73"/>
        <v>3.5738987758288113E-2</v>
      </c>
      <c r="EY34">
        <f t="shared" si="112"/>
        <v>1.0656802527357925</v>
      </c>
      <c r="EZ34">
        <f t="shared" si="113"/>
        <v>1.4614251681107396E-2</v>
      </c>
      <c r="FB34" s="30">
        <v>2093.8000000000002</v>
      </c>
      <c r="FC34" s="30">
        <v>9712.4</v>
      </c>
    </row>
    <row r="35" spans="3:159">
      <c r="C35" s="6">
        <f t="shared" si="74"/>
        <v>893.70262265081476</v>
      </c>
      <c r="D35" s="6">
        <f>Sheet4!J35</f>
        <v>932.76376153035164</v>
      </c>
      <c r="E35" s="6">
        <f t="shared" si="22"/>
        <v>934.47938453277391</v>
      </c>
      <c r="F35" s="6">
        <f t="shared" si="23"/>
        <v>-1.7156230024222623</v>
      </c>
      <c r="G35" s="6">
        <f>Sheet5!D35</f>
        <v>1009.6093539970667</v>
      </c>
      <c r="H35" s="6">
        <f>Sheet5!F35</f>
        <v>70.053055102247072</v>
      </c>
      <c r="I35" s="6">
        <f t="shared" si="24"/>
        <v>0.93393356470971656</v>
      </c>
      <c r="J35" s="6">
        <f t="shared" si="25"/>
        <v>934.60074765789864</v>
      </c>
      <c r="K35" s="6">
        <f t="shared" si="0"/>
        <v>913.2331920905832</v>
      </c>
      <c r="M35" s="6">
        <f t="shared" si="1"/>
        <v>913.2331920905832</v>
      </c>
      <c r="Q35">
        <f t="shared" si="26"/>
        <v>127.61392655808106</v>
      </c>
      <c r="S35">
        <f t="shared" si="27"/>
        <v>1.1401500325440574</v>
      </c>
      <c r="T35">
        <f t="shared" si="28"/>
        <v>1.976219349568846E-2</v>
      </c>
      <c r="U35">
        <f t="shared" si="29"/>
        <v>5700.7501627202873</v>
      </c>
      <c r="V35">
        <f t="shared" si="75"/>
        <v>32009.712163674416</v>
      </c>
      <c r="W35">
        <f t="shared" si="30"/>
        <v>12093.086322683705</v>
      </c>
      <c r="X35">
        <f t="shared" si="76"/>
        <v>0.87541555125050508</v>
      </c>
      <c r="Y35">
        <f t="shared" si="2"/>
        <v>54.006116207951074</v>
      </c>
      <c r="Z35">
        <f t="shared" si="114"/>
        <v>1.5204440879237933</v>
      </c>
      <c r="AA35">
        <f t="shared" si="77"/>
        <v>48.701099601757207</v>
      </c>
      <c r="AB35">
        <f t="shared" si="31"/>
        <v>55.526560295874866</v>
      </c>
      <c r="AC35">
        <f t="shared" si="3"/>
        <v>1.1401500325440574</v>
      </c>
      <c r="AD35">
        <f t="shared" si="32"/>
        <v>48.701099601757207</v>
      </c>
      <c r="AI35">
        <f t="shared" si="115"/>
        <v>0.65468859821188008</v>
      </c>
      <c r="AJ35">
        <f t="shared" si="116"/>
        <v>0.81229869890147977</v>
      </c>
      <c r="AK35">
        <f t="shared" si="33"/>
        <v>1.0887187454587735</v>
      </c>
      <c r="AL35">
        <f t="shared" si="4"/>
        <v>0</v>
      </c>
      <c r="AM35">
        <f t="shared" si="5"/>
        <v>1.0887187454587735</v>
      </c>
      <c r="AN35">
        <f t="shared" si="78"/>
        <v>1.0887187454587735</v>
      </c>
      <c r="AO35">
        <f t="shared" si="6"/>
        <v>0</v>
      </c>
      <c r="AP35">
        <f t="shared" si="7"/>
        <v>30</v>
      </c>
      <c r="AQ35">
        <f t="shared" si="79"/>
        <v>30</v>
      </c>
      <c r="AS35">
        <f t="shared" si="80"/>
        <v>1.3691652055331083</v>
      </c>
      <c r="AU35">
        <f t="shared" si="34"/>
        <v>0.937824311410275</v>
      </c>
      <c r="AW35">
        <f t="shared" si="8"/>
        <v>4.2454100038826317</v>
      </c>
      <c r="AX35">
        <f t="shared" si="8"/>
        <v>1.60389163731375</v>
      </c>
      <c r="AY35">
        <f t="shared" si="81"/>
        <v>5.8493016411963819</v>
      </c>
      <c r="AZ35">
        <f t="shared" si="35"/>
        <v>0.72579775574957361</v>
      </c>
      <c r="BA35">
        <f t="shared" si="82"/>
        <v>0.27420224425042639</v>
      </c>
      <c r="BB35">
        <f t="shared" si="9"/>
        <v>-21.695214975528167</v>
      </c>
      <c r="BC35">
        <f t="shared" si="83"/>
        <v>0.13</v>
      </c>
      <c r="BD35">
        <f t="shared" si="84"/>
        <v>9.2870501287710017</v>
      </c>
      <c r="BE35">
        <f t="shared" si="85"/>
        <v>3.5085944639567943</v>
      </c>
      <c r="BF35">
        <f t="shared" si="10"/>
        <v>51.334957836015391</v>
      </c>
      <c r="BG35">
        <f t="shared" si="86"/>
        <v>5.0560148302897694E-3</v>
      </c>
      <c r="BH35">
        <f t="shared" si="87"/>
        <v>2.0464701514457664E-3</v>
      </c>
      <c r="BI35">
        <f t="shared" si="88"/>
        <v>0.9502671847524139</v>
      </c>
      <c r="BJ35">
        <f t="shared" si="89"/>
        <v>2.1535734204890609E-3</v>
      </c>
      <c r="BK35">
        <f t="shared" si="36"/>
        <v>3.5707284381865011E-2</v>
      </c>
      <c r="BL35">
        <f t="shared" si="37"/>
        <v>138.22815714496801</v>
      </c>
      <c r="BM35">
        <f t="shared" si="90"/>
        <v>2.5832135159276325E-4</v>
      </c>
      <c r="BN35">
        <f t="shared" si="91"/>
        <v>0.34355632649161982</v>
      </c>
      <c r="BO35">
        <f t="shared" si="92"/>
        <v>1.3316082529640592</v>
      </c>
      <c r="BP35">
        <f t="shared" si="93"/>
        <v>0.50793803684872407</v>
      </c>
      <c r="BQ35">
        <f t="shared" si="38"/>
        <v>1.0287173723897329E-4</v>
      </c>
      <c r="BR35">
        <f t="shared" si="94"/>
        <v>1.0814290891697342</v>
      </c>
      <c r="BS35">
        <f t="shared" si="95"/>
        <v>0.99451857861896886</v>
      </c>
      <c r="BT35">
        <f t="shared" si="96"/>
        <v>1.0873895293856179</v>
      </c>
      <c r="BU35">
        <f t="shared" si="39"/>
        <v>0.55232650284598872</v>
      </c>
      <c r="BV35">
        <f t="shared" si="40"/>
        <v>0.55232650284598872</v>
      </c>
      <c r="BW35">
        <f t="shared" si="41"/>
        <v>0.55232650284598872</v>
      </c>
      <c r="BX35">
        <f t="shared" si="11"/>
        <v>206.75613544938449</v>
      </c>
      <c r="BY35">
        <f t="shared" si="12"/>
        <v>4.0283422991882185</v>
      </c>
      <c r="BZ35">
        <f t="shared" si="13"/>
        <v>1589281.2367077982</v>
      </c>
      <c r="CA35">
        <f t="shared" si="14"/>
        <v>0.15834546683133749</v>
      </c>
      <c r="CB35">
        <f t="shared" si="15"/>
        <v>662428.57292808755</v>
      </c>
      <c r="CC35">
        <f t="shared" si="97"/>
        <v>1.6187778227438283E-4</v>
      </c>
      <c r="CD35">
        <f t="shared" si="98"/>
        <v>7.6162173646874095E-6</v>
      </c>
      <c r="CE35">
        <f t="shared" si="99"/>
        <v>-3.8906157651733047</v>
      </c>
      <c r="CF35">
        <f t="shared" si="100"/>
        <v>14.871238187669833</v>
      </c>
      <c r="CG35">
        <f t="shared" si="101"/>
        <v>4.5217416027700215E-3</v>
      </c>
      <c r="CH35">
        <f t="shared" si="16"/>
        <v>28.023287033740655</v>
      </c>
      <c r="CI35" s="20">
        <f t="shared" si="17"/>
        <v>99036310171.740753</v>
      </c>
      <c r="CJ35" s="33">
        <f t="shared" si="42"/>
        <v>0.20388380940979578</v>
      </c>
      <c r="CK35" s="33">
        <f t="shared" si="18"/>
        <v>40.776761881959153</v>
      </c>
      <c r="CL35">
        <f t="shared" si="102"/>
        <v>3600</v>
      </c>
      <c r="CM35" s="6">
        <f t="shared" si="19"/>
        <v>934.47938453277391</v>
      </c>
      <c r="CN35" s="20"/>
      <c r="CO35" s="20"/>
      <c r="CP35" s="20"/>
      <c r="CQ35" s="20"/>
      <c r="CR35" s="20"/>
      <c r="CS35" s="20"/>
      <c r="CT35" s="20"/>
      <c r="CU35" s="25">
        <f t="shared" si="20"/>
        <v>1.3691652055331083</v>
      </c>
      <c r="CV35" s="26">
        <v>0.8</v>
      </c>
      <c r="CW35" s="26">
        <f t="shared" si="103"/>
        <v>0.25415129127708325</v>
      </c>
      <c r="CX35" s="26">
        <f t="shared" si="43"/>
        <v>-8.9459054401371432E-2</v>
      </c>
      <c r="CY35" s="26">
        <f t="shared" si="104"/>
        <v>1.2816906580239571E-2</v>
      </c>
      <c r="CZ35" s="26">
        <f t="shared" si="105"/>
        <v>-3.9087961662287041E-5</v>
      </c>
      <c r="DA35" s="26">
        <f t="shared" si="44"/>
        <v>6.8989877054158261E-3</v>
      </c>
      <c r="DB35" s="26">
        <f t="shared" si="45"/>
        <v>0.95449634442458131</v>
      </c>
      <c r="DC35" s="26">
        <f t="shared" si="46"/>
        <v>0.92998199868557996</v>
      </c>
      <c r="DD35" s="26">
        <f t="shared" si="47"/>
        <v>0.12998199868557991</v>
      </c>
      <c r="DE35" s="26">
        <v>0.85</v>
      </c>
      <c r="DF35" s="26">
        <f t="shared" si="48"/>
        <v>0.23920121531960778</v>
      </c>
      <c r="DG35" s="26">
        <f t="shared" si="49"/>
        <v>-8.4196757083643714E-2</v>
      </c>
      <c r="DH35" s="26">
        <f t="shared" si="50"/>
        <v>1.1353384375575539E-2</v>
      </c>
      <c r="DI35" s="26">
        <f t="shared" si="51"/>
        <v>-2.886677918127974E-5</v>
      </c>
      <c r="DJ35" s="26">
        <f t="shared" si="52"/>
        <v>6.0801616631895464E-3</v>
      </c>
      <c r="DK35" s="26">
        <f t="shared" si="106"/>
        <v>0.95958573217804666</v>
      </c>
      <c r="DL35" s="26">
        <f t="shared" si="107"/>
        <v>0.93301993045244569</v>
      </c>
      <c r="DM35" s="26">
        <f t="shared" si="108"/>
        <v>8.3019930452445712E-2</v>
      </c>
      <c r="DN35" s="26">
        <f t="shared" si="109"/>
        <v>-0.93924136466268526</v>
      </c>
      <c r="DO35" s="26">
        <f t="shared" si="110"/>
        <v>0.93839041121475852</v>
      </c>
      <c r="DP35" s="26">
        <f t="shared" si="53"/>
        <v>0.85</v>
      </c>
      <c r="DQ35" s="26">
        <f t="shared" si="54"/>
        <v>0.23920121531960778</v>
      </c>
      <c r="DR35" s="26">
        <f t="shared" si="55"/>
        <v>-8.4196757083643714E-2</v>
      </c>
      <c r="DS35" s="26">
        <f t="shared" si="56"/>
        <v>1.1353384375575539E-2</v>
      </c>
      <c r="DT35" s="26">
        <f t="shared" si="57"/>
        <v>-2.886677918127974E-5</v>
      </c>
      <c r="DU35" s="26">
        <f t="shared" si="58"/>
        <v>6.0801616631895464E-3</v>
      </c>
      <c r="DV35" s="26">
        <f t="shared" si="59"/>
        <v>0.95958573217804666</v>
      </c>
      <c r="DW35" s="26">
        <f t="shared" si="60"/>
        <v>0.93301993045244569</v>
      </c>
      <c r="DX35" s="26">
        <f t="shared" si="61"/>
        <v>8.3019930452445712E-2</v>
      </c>
      <c r="DY35" s="26">
        <f t="shared" si="62"/>
        <v>0.93839041121475852</v>
      </c>
      <c r="DZ35" s="26">
        <f t="shared" si="63"/>
        <v>0.21666998148293617</v>
      </c>
      <c r="EA35" s="26">
        <f t="shared" si="64"/>
        <v>-7.6265957820745869E-2</v>
      </c>
      <c r="EB35" s="26">
        <f t="shared" si="65"/>
        <v>9.3152833586646472E-3</v>
      </c>
      <c r="EC35" s="26">
        <f t="shared" si="66"/>
        <v>-1.7602532377071449E-5</v>
      </c>
      <c r="ED35" s="26">
        <f t="shared" si="67"/>
        <v>4.9532017321942201E-3</v>
      </c>
      <c r="EE35" s="26">
        <f t="shared" si="68"/>
        <v>0.96671845389922662</v>
      </c>
      <c r="EF35" s="26">
        <f t="shared" si="69"/>
        <v>0.93785527959069359</v>
      </c>
      <c r="EG35" s="26">
        <f t="shared" si="70"/>
        <v>-5.3513162406493286E-4</v>
      </c>
      <c r="EH35" s="26">
        <f t="shared" si="71"/>
        <v>-0.94529554652144732</v>
      </c>
      <c r="EI35" s="26">
        <f t="shared" si="72"/>
        <v>0.937824311410275</v>
      </c>
      <c r="EM35">
        <f t="shared" si="21"/>
        <v>913.2331920905832</v>
      </c>
      <c r="EW35">
        <f t="shared" si="111"/>
        <v>2.5116050270921155</v>
      </c>
      <c r="EX35">
        <f t="shared" si="73"/>
        <v>3.7476797544109541E-2</v>
      </c>
      <c r="EY35">
        <f t="shared" si="112"/>
        <v>1.0700577936118922</v>
      </c>
      <c r="EZ35">
        <f t="shared" si="113"/>
        <v>1.4674283274958764E-2</v>
      </c>
      <c r="FB35" s="30">
        <v>2189.6999999999998</v>
      </c>
      <c r="FC35" s="30">
        <v>9961.2999999999993</v>
      </c>
    </row>
    <row r="36" spans="3:159">
      <c r="C36" s="6">
        <f t="shared" si="74"/>
        <v>934.47938453277391</v>
      </c>
      <c r="D36" s="6">
        <f>Sheet4!J36</f>
        <v>974.1795439570792</v>
      </c>
      <c r="E36" s="6">
        <f t="shared" si="22"/>
        <v>976.1570589124176</v>
      </c>
      <c r="F36" s="6">
        <f t="shared" si="23"/>
        <v>-1.9775149553383926</v>
      </c>
      <c r="G36" s="6">
        <f>Sheet5!D36</f>
        <v>1060.8859422844989</v>
      </c>
      <c r="H36" s="6">
        <f>Sheet5!F36</f>
        <v>78.61406728634347</v>
      </c>
      <c r="I36" s="6">
        <f t="shared" si="24"/>
        <v>0.92947676061174678</v>
      </c>
      <c r="J36" s="6">
        <f t="shared" si="25"/>
        <v>976.30710113670887</v>
      </c>
      <c r="K36" s="6">
        <f t="shared" si="0"/>
        <v>954.32946424492661</v>
      </c>
      <c r="M36" s="6">
        <f t="shared" si="1"/>
        <v>954.32946424492661</v>
      </c>
      <c r="Q36">
        <f t="shared" si="26"/>
        <v>134.45889225910526</v>
      </c>
      <c r="S36">
        <f t="shared" si="27"/>
        <v>1.1434126270222222</v>
      </c>
      <c r="T36">
        <f t="shared" si="28"/>
        <v>1.886584773165665E-2</v>
      </c>
      <c r="U36">
        <f t="shared" si="29"/>
        <v>5717.0631351111115</v>
      </c>
      <c r="V36">
        <f t="shared" si="75"/>
        <v>32101.309503648892</v>
      </c>
      <c r="W36">
        <f t="shared" si="30"/>
        <v>10898.904726933279</v>
      </c>
      <c r="X36">
        <f t="shared" si="76"/>
        <v>0.87463326945610231</v>
      </c>
      <c r="Y36">
        <f t="shared" si="2"/>
        <v>54.006116207951074</v>
      </c>
      <c r="Z36">
        <f t="shared" si="114"/>
        <v>1.600566221604208</v>
      </c>
      <c r="AA36">
        <f t="shared" si="77"/>
        <v>48.632209506353973</v>
      </c>
      <c r="AB36">
        <f t="shared" si="31"/>
        <v>55.606682429555285</v>
      </c>
      <c r="AC36">
        <f t="shared" si="3"/>
        <v>1.1434126270222222</v>
      </c>
      <c r="AD36">
        <f t="shared" si="32"/>
        <v>48.632209506353973</v>
      </c>
      <c r="AI36">
        <f t="shared" si="115"/>
        <v>0.64477445103355391</v>
      </c>
      <c r="AJ36">
        <f t="shared" si="116"/>
        <v>0.80563866996003231</v>
      </c>
      <c r="AK36">
        <f t="shared" si="33"/>
        <v>1.0677700694087218</v>
      </c>
      <c r="AL36">
        <f t="shared" si="4"/>
        <v>0</v>
      </c>
      <c r="AM36">
        <f t="shared" si="5"/>
        <v>1.0677700694087218</v>
      </c>
      <c r="AN36">
        <f t="shared" si="78"/>
        <v>1.0677700694087218</v>
      </c>
      <c r="AO36">
        <f t="shared" si="6"/>
        <v>0</v>
      </c>
      <c r="AP36">
        <f t="shared" si="7"/>
        <v>30</v>
      </c>
      <c r="AQ36">
        <f t="shared" si="79"/>
        <v>30</v>
      </c>
      <c r="AS36">
        <f t="shared" si="80"/>
        <v>1.430778806963908</v>
      </c>
      <c r="AU36">
        <f t="shared" si="34"/>
        <v>0.93557650999159503</v>
      </c>
      <c r="AW36">
        <f t="shared" si="8"/>
        <v>4.2575584500001185</v>
      </c>
      <c r="AX36">
        <f t="shared" si="8"/>
        <v>1.4455087544209533</v>
      </c>
      <c r="AY36">
        <f t="shared" si="81"/>
        <v>5.703067204421072</v>
      </c>
      <c r="AZ36">
        <f t="shared" si="35"/>
        <v>0.7465383621465338</v>
      </c>
      <c r="BA36">
        <f t="shared" si="82"/>
        <v>0.2534616378534662</v>
      </c>
      <c r="BB36">
        <f t="shared" si="9"/>
        <v>-20.57111872308047</v>
      </c>
      <c r="BC36">
        <f t="shared" si="83"/>
        <v>0.13</v>
      </c>
      <c r="BD36">
        <f t="shared" si="84"/>
        <v>9.310330078367457</v>
      </c>
      <c r="BE36">
        <f t="shared" si="85"/>
        <v>3.1610050203370679</v>
      </c>
      <c r="BF36">
        <f t="shared" si="10"/>
        <v>51.298637078530085</v>
      </c>
      <c r="BG36">
        <f t="shared" si="86"/>
        <v>4.9604842263543782E-3</v>
      </c>
      <c r="BH36">
        <f t="shared" si="87"/>
        <v>2.0439937190074495E-3</v>
      </c>
      <c r="BI36">
        <f t="shared" si="88"/>
        <v>0.95118949258605456</v>
      </c>
      <c r="BJ36">
        <f t="shared" si="89"/>
        <v>2.1488817264479279E-3</v>
      </c>
      <c r="BK36">
        <f t="shared" si="36"/>
        <v>3.5718806675169905E-2</v>
      </c>
      <c r="BL36">
        <f t="shared" si="37"/>
        <v>130.08794163461374</v>
      </c>
      <c r="BM36">
        <f t="shared" si="90"/>
        <v>2.7457430893553214E-4</v>
      </c>
      <c r="BN36">
        <f t="shared" si="91"/>
        <v>0.36813180345962881</v>
      </c>
      <c r="BO36">
        <f t="shared" si="92"/>
        <v>1.3556949621132011</v>
      </c>
      <c r="BP36">
        <f t="shared" si="93"/>
        <v>0.52109952599537146</v>
      </c>
      <c r="BQ36">
        <f t="shared" si="38"/>
        <v>9.2150535655317035E-5</v>
      </c>
      <c r="BR36">
        <f t="shared" si="94"/>
        <v>1.0821741313923734</v>
      </c>
      <c r="BS36">
        <f t="shared" si="95"/>
        <v>0.99508834946787017</v>
      </c>
      <c r="BT36">
        <f t="shared" si="96"/>
        <v>1.0875156281058591</v>
      </c>
      <c r="BU36">
        <f t="shared" si="39"/>
        <v>0.56670387831852187</v>
      </c>
      <c r="BV36">
        <f t="shared" si="40"/>
        <v>0.56670387831852187</v>
      </c>
      <c r="BW36">
        <f t="shared" si="41"/>
        <v>0.56670387831852187</v>
      </c>
      <c r="BX36">
        <f t="shared" si="11"/>
        <v>207.05447452595345</v>
      </c>
      <c r="BY36">
        <f t="shared" si="12"/>
        <v>3.8031924999880875</v>
      </c>
      <c r="BZ36">
        <f t="shared" si="13"/>
        <v>1589833.0721488749</v>
      </c>
      <c r="CA36">
        <f t="shared" si="14"/>
        <v>0.16692352647820052</v>
      </c>
      <c r="CB36">
        <f t="shared" si="15"/>
        <v>628605.11622086435</v>
      </c>
      <c r="CC36">
        <f t="shared" si="97"/>
        <v>1.6187778227438283E-4</v>
      </c>
      <c r="CD36">
        <f t="shared" si="98"/>
        <v>8.0260243988013259E-6</v>
      </c>
      <c r="CE36">
        <f t="shared" si="99"/>
        <v>-3.8850204108772424</v>
      </c>
      <c r="CF36">
        <f t="shared" si="100"/>
        <v>14.857239332887305</v>
      </c>
      <c r="CG36">
        <f t="shared" si="101"/>
        <v>4.5302666084823962E-3</v>
      </c>
      <c r="CH36">
        <f t="shared" si="16"/>
        <v>28.700081510182613</v>
      </c>
      <c r="CI36" s="20">
        <f t="shared" si="17"/>
        <v>96950478919.513351</v>
      </c>
      <c r="CJ36" s="33">
        <f t="shared" si="42"/>
        <v>0.20838837189821846</v>
      </c>
      <c r="CK36" s="33">
        <f t="shared" si="18"/>
        <v>41.67767437964369</v>
      </c>
      <c r="CL36">
        <f t="shared" si="102"/>
        <v>3800</v>
      </c>
      <c r="CM36" s="6">
        <f t="shared" si="19"/>
        <v>976.1570589124176</v>
      </c>
      <c r="CN36" s="20"/>
      <c r="CO36" s="20"/>
      <c r="CP36" s="20"/>
      <c r="CQ36" s="20"/>
      <c r="CR36" s="20"/>
      <c r="CS36" s="20"/>
      <c r="CT36" s="20"/>
      <c r="CU36" s="25">
        <f t="shared" si="20"/>
        <v>1.430778806963908</v>
      </c>
      <c r="CV36" s="26">
        <v>0.8</v>
      </c>
      <c r="CW36" s="26">
        <f t="shared" si="103"/>
        <v>0.26558831604267547</v>
      </c>
      <c r="CX36" s="26">
        <f t="shared" si="43"/>
        <v>-9.3484788111217049E-2</v>
      </c>
      <c r="CY36" s="26">
        <f t="shared" si="104"/>
        <v>1.3996405243881477E-2</v>
      </c>
      <c r="CZ36" s="26">
        <f t="shared" si="105"/>
        <v>-4.871091048660702E-5</v>
      </c>
      <c r="DA36" s="26">
        <f t="shared" si="44"/>
        <v>7.5647313825692253E-3</v>
      </c>
      <c r="DB36" s="26">
        <f t="shared" si="45"/>
        <v>0.95041429660873145</v>
      </c>
      <c r="DC36" s="26">
        <f t="shared" si="46"/>
        <v>0.92774995689914952</v>
      </c>
      <c r="DD36" s="26">
        <f t="shared" si="47"/>
        <v>0.12774995689914947</v>
      </c>
      <c r="DE36" s="26">
        <v>0.85</v>
      </c>
      <c r="DF36" s="26">
        <f t="shared" si="48"/>
        <v>0.24996547392251808</v>
      </c>
      <c r="DG36" s="26">
        <f t="shared" si="49"/>
        <v>-8.7985682928204287E-2</v>
      </c>
      <c r="DH36" s="26">
        <f t="shared" si="50"/>
        <v>1.2398199800808505E-2</v>
      </c>
      <c r="DI36" s="26">
        <f t="shared" si="51"/>
        <v>-3.5973405543237402E-5</v>
      </c>
      <c r="DJ36" s="26">
        <f t="shared" si="52"/>
        <v>6.6639078884853349E-3</v>
      </c>
      <c r="DK36" s="26">
        <f t="shared" si="106"/>
        <v>0.95594963133335398</v>
      </c>
      <c r="DL36" s="26">
        <f t="shared" si="107"/>
        <v>0.93081885056738445</v>
      </c>
      <c r="DM36" s="26">
        <f t="shared" si="108"/>
        <v>8.081885056738447E-2</v>
      </c>
      <c r="DN36" s="26">
        <f t="shared" si="109"/>
        <v>-0.93862212663530131</v>
      </c>
      <c r="DO36" s="26">
        <f t="shared" si="110"/>
        <v>0.93610371338367815</v>
      </c>
      <c r="DP36" s="26">
        <f t="shared" si="53"/>
        <v>0.85</v>
      </c>
      <c r="DQ36" s="26">
        <f t="shared" si="54"/>
        <v>0.24996547392251808</v>
      </c>
      <c r="DR36" s="26">
        <f t="shared" si="55"/>
        <v>-8.7985682928204287E-2</v>
      </c>
      <c r="DS36" s="26">
        <f t="shared" si="56"/>
        <v>1.2398199800808505E-2</v>
      </c>
      <c r="DT36" s="26">
        <f t="shared" si="57"/>
        <v>-3.5973405543237402E-5</v>
      </c>
      <c r="DU36" s="26">
        <f t="shared" si="58"/>
        <v>6.6639078884853349E-3</v>
      </c>
      <c r="DV36" s="26">
        <f t="shared" si="59"/>
        <v>0.95594963133335398</v>
      </c>
      <c r="DW36" s="26">
        <f t="shared" si="60"/>
        <v>0.93081885056738445</v>
      </c>
      <c r="DX36" s="26">
        <f t="shared" si="61"/>
        <v>8.081885056738447E-2</v>
      </c>
      <c r="DY36" s="26">
        <f t="shared" si="62"/>
        <v>0.93610371338367815</v>
      </c>
      <c r="DZ36" s="26">
        <f t="shared" si="63"/>
        <v>0.22697341095479195</v>
      </c>
      <c r="EA36" s="26">
        <f t="shared" si="64"/>
        <v>-7.9892675800465038E-2</v>
      </c>
      <c r="EB36" s="26">
        <f t="shared" si="65"/>
        <v>1.0222298209403142E-2</v>
      </c>
      <c r="EC36" s="26">
        <f t="shared" si="66"/>
        <v>-2.2205284515449603E-5</v>
      </c>
      <c r="ED36" s="26">
        <f t="shared" si="67"/>
        <v>5.4528147662657993E-3</v>
      </c>
      <c r="EE36" s="26">
        <f t="shared" si="68"/>
        <v>0.96353765924571011</v>
      </c>
      <c r="EF36" s="26">
        <f t="shared" si="69"/>
        <v>0.93560582006964177</v>
      </c>
      <c r="EG36" s="26">
        <f t="shared" si="70"/>
        <v>-4.9789331403637949E-4</v>
      </c>
      <c r="EH36" s="26">
        <f t="shared" si="71"/>
        <v>-0.9444046102759055</v>
      </c>
      <c r="EI36" s="26">
        <f t="shared" si="72"/>
        <v>0.93557650999159503</v>
      </c>
      <c r="EM36">
        <f t="shared" si="21"/>
        <v>954.32946424492661</v>
      </c>
      <c r="EW36">
        <f t="shared" si="111"/>
        <v>2.6310407933237201</v>
      </c>
      <c r="EX36">
        <f t="shared" si="73"/>
        <v>3.925895277246156E-2</v>
      </c>
      <c r="EY36">
        <f t="shared" si="112"/>
        <v>1.0746331025874654</v>
      </c>
      <c r="EZ36">
        <f t="shared" si="113"/>
        <v>1.4737026970092647E-2</v>
      </c>
    </row>
    <row r="37" spans="3:159">
      <c r="C37" s="6">
        <f t="shared" si="74"/>
        <v>976.1570589124176</v>
      </c>
      <c r="D37" s="6">
        <f>Sheet4!J37</f>
        <v>1016.542193671292</v>
      </c>
      <c r="E37" s="6">
        <f t="shared" si="22"/>
        <v>1018.7836115567336</v>
      </c>
      <c r="F37" s="6">
        <f t="shared" si="23"/>
        <v>-2.2414178854415923</v>
      </c>
      <c r="G37" s="6">
        <f>Sheet5!D37</f>
        <v>1113.7834053587512</v>
      </c>
      <c r="H37" s="6">
        <f>Sheet5!F37</f>
        <v>87.671195749346225</v>
      </c>
      <c r="I37" s="6">
        <f t="shared" si="24"/>
        <v>0.92463485465168738</v>
      </c>
      <c r="J37" s="6">
        <f t="shared" si="25"/>
        <v>1018.9663050642007</v>
      </c>
      <c r="K37" s="6">
        <f t="shared" si="0"/>
        <v>996.34962629185475</v>
      </c>
      <c r="M37" s="6">
        <f t="shared" si="1"/>
        <v>996.34962629185475</v>
      </c>
      <c r="Q37">
        <f t="shared" si="26"/>
        <v>141.5149655625705</v>
      </c>
      <c r="S37">
        <f t="shared" si="27"/>
        <v>1.1467758441372427</v>
      </c>
      <c r="T37">
        <f t="shared" si="28"/>
        <v>1.8026947437950989E-2</v>
      </c>
      <c r="U37">
        <f t="shared" si="29"/>
        <v>5733.8792206862136</v>
      </c>
      <c r="V37">
        <f t="shared" si="75"/>
        <v>32195.731824153092</v>
      </c>
      <c r="W37">
        <f t="shared" si="30"/>
        <v>9778.2700680392227</v>
      </c>
      <c r="X37">
        <f t="shared" si="76"/>
        <v>0.87382686107856333</v>
      </c>
      <c r="Y37">
        <f t="shared" si="2"/>
        <v>54.006116207951074</v>
      </c>
      <c r="Z37">
        <f t="shared" si="114"/>
        <v>1.6830068586648064</v>
      </c>
      <c r="AA37">
        <f t="shared" si="77"/>
        <v>48.56147201854661</v>
      </c>
      <c r="AB37">
        <f t="shared" si="31"/>
        <v>55.689123066615878</v>
      </c>
      <c r="AC37">
        <f t="shared" si="3"/>
        <v>1.1467758441372427</v>
      </c>
      <c r="AD37">
        <f t="shared" si="32"/>
        <v>48.56147201854661</v>
      </c>
      <c r="AI37">
        <f t="shared" si="115"/>
        <v>0.63500331294425993</v>
      </c>
      <c r="AJ37">
        <f t="shared" si="116"/>
        <v>0.79899402326819524</v>
      </c>
      <c r="AK37">
        <f t="shared" si="33"/>
        <v>1.047222816790691</v>
      </c>
      <c r="AL37">
        <f t="shared" si="4"/>
        <v>0</v>
      </c>
      <c r="AM37">
        <f t="shared" si="5"/>
        <v>1.047222816790691</v>
      </c>
      <c r="AN37">
        <f t="shared" si="78"/>
        <v>1.047222816790691</v>
      </c>
      <c r="AO37">
        <f t="shared" si="6"/>
        <v>0</v>
      </c>
      <c r="AP37">
        <f t="shared" si="7"/>
        <v>30</v>
      </c>
      <c r="AQ37">
        <f t="shared" si="79"/>
        <v>30</v>
      </c>
      <c r="AS37">
        <f t="shared" si="80"/>
        <v>1.4937775506624509</v>
      </c>
      <c r="AU37">
        <f t="shared" si="34"/>
        <v>0.93333726579637177</v>
      </c>
      <c r="AW37">
        <f t="shared" si="8"/>
        <v>4.2700815699209915</v>
      </c>
      <c r="AX37">
        <f t="shared" si="8"/>
        <v>1.296880314176325</v>
      </c>
      <c r="AY37">
        <f t="shared" si="81"/>
        <v>5.5669618840973163</v>
      </c>
      <c r="AZ37">
        <f t="shared" si="35"/>
        <v>0.76703984306394901</v>
      </c>
      <c r="BA37">
        <f t="shared" si="82"/>
        <v>0.23296015693605099</v>
      </c>
      <c r="BB37">
        <f t="shared" si="9"/>
        <v>-19.550454397477505</v>
      </c>
      <c r="BC37">
        <f t="shared" si="83"/>
        <v>0.13</v>
      </c>
      <c r="BD37">
        <f t="shared" si="84"/>
        <v>9.3343179730880514</v>
      </c>
      <c r="BE37">
        <f t="shared" si="85"/>
        <v>2.8349559668444773</v>
      </c>
      <c r="BF37">
        <f t="shared" si="10"/>
        <v>51.261315545663123</v>
      </c>
      <c r="BG37">
        <f t="shared" si="86"/>
        <v>4.8667996214546635E-3</v>
      </c>
      <c r="BH37">
        <f t="shared" si="87"/>
        <v>2.0415546841381828E-3</v>
      </c>
      <c r="BI37">
        <f t="shared" si="88"/>
        <v>0.95209465162113882</v>
      </c>
      <c r="BJ37">
        <f t="shared" si="89"/>
        <v>2.1442770218927415E-3</v>
      </c>
      <c r="BK37">
        <f t="shared" si="36"/>
        <v>3.5734098720833662E-2</v>
      </c>
      <c r="BL37">
        <f t="shared" si="37"/>
        <v>122.10560891033379</v>
      </c>
      <c r="BM37">
        <f t="shared" si="90"/>
        <v>2.926491177573538E-4</v>
      </c>
      <c r="BN37">
        <f t="shared" si="91"/>
        <v>0.39591465741004012</v>
      </c>
      <c r="BO37">
        <f t="shared" si="92"/>
        <v>1.3829297089839376</v>
      </c>
      <c r="BP37">
        <f t="shared" si="93"/>
        <v>0.53505784606083329</v>
      </c>
      <c r="BQ37">
        <f t="shared" si="38"/>
        <v>8.2176714724563923E-5</v>
      </c>
      <c r="BR37">
        <f t="shared" si="94"/>
        <v>1.0828677174178265</v>
      </c>
      <c r="BS37">
        <f t="shared" si="95"/>
        <v>0.99561871412172775</v>
      </c>
      <c r="BT37">
        <f t="shared" si="96"/>
        <v>1.0876329482949347</v>
      </c>
      <c r="BU37">
        <f t="shared" si="39"/>
        <v>0.58194654261948142</v>
      </c>
      <c r="BV37">
        <f t="shared" si="40"/>
        <v>0.58194654261948142</v>
      </c>
      <c r="BW37">
        <f t="shared" si="41"/>
        <v>0.58194654261948142</v>
      </c>
      <c r="BX37">
        <f t="shared" si="11"/>
        <v>207.3614466746298</v>
      </c>
      <c r="BY37">
        <f t="shared" si="12"/>
        <v>3.5710854441548672</v>
      </c>
      <c r="BZ37">
        <f t="shared" si="13"/>
        <v>1590397.5429704972</v>
      </c>
      <c r="CA37">
        <f t="shared" si="14"/>
        <v>0.17650848629069973</v>
      </c>
      <c r="CB37">
        <f t="shared" si="15"/>
        <v>594680.96997432318</v>
      </c>
      <c r="CC37">
        <f t="shared" si="97"/>
        <v>1.6187778227438283E-4</v>
      </c>
      <c r="CD37">
        <f t="shared" si="98"/>
        <v>8.4838766577949173E-6</v>
      </c>
      <c r="CE37">
        <f t="shared" si="99"/>
        <v>-3.878886746520386</v>
      </c>
      <c r="CF37">
        <f t="shared" si="100"/>
        <v>14.841771013785667</v>
      </c>
      <c r="CG37">
        <f t="shared" si="101"/>
        <v>4.5397145546045257E-3</v>
      </c>
      <c r="CH37">
        <f t="shared" si="16"/>
        <v>29.411331395624082</v>
      </c>
      <c r="CI37" s="20">
        <f t="shared" si="17"/>
        <v>94870573859.050568</v>
      </c>
      <c r="CJ37" s="33">
        <f t="shared" si="42"/>
        <v>0.21313276322157992</v>
      </c>
      <c r="CK37" s="33">
        <f t="shared" si="18"/>
        <v>42.626552644315986</v>
      </c>
      <c r="CL37">
        <f t="shared" si="102"/>
        <v>4000</v>
      </c>
      <c r="CM37" s="6">
        <f t="shared" si="19"/>
        <v>1018.7836115567336</v>
      </c>
      <c r="CN37" s="20"/>
      <c r="CO37" s="20"/>
      <c r="CP37" s="20"/>
      <c r="CQ37" s="20"/>
      <c r="CR37" s="20"/>
      <c r="CS37" s="20"/>
      <c r="CT37" s="20"/>
      <c r="CU37" s="25">
        <f t="shared" si="20"/>
        <v>1.4937775506624509</v>
      </c>
      <c r="CV37" s="26">
        <v>0.8</v>
      </c>
      <c r="CW37" s="26">
        <f t="shared" si="103"/>
        <v>0.27728245784171746</v>
      </c>
      <c r="CX37" s="26">
        <f t="shared" si="43"/>
        <v>-9.7601024791035093E-2</v>
      </c>
      <c r="CY37" s="26">
        <f t="shared" si="104"/>
        <v>1.5256094411663068E-2</v>
      </c>
      <c r="CZ37" s="26">
        <f t="shared" si="105"/>
        <v>-6.0421763366915737E-5</v>
      </c>
      <c r="DA37" s="26">
        <f t="shared" si="44"/>
        <v>8.2814791383674438E-3</v>
      </c>
      <c r="DB37" s="26">
        <f t="shared" si="45"/>
        <v>0.9460739991480055</v>
      </c>
      <c r="DC37" s="26">
        <f t="shared" si="46"/>
        <v>0.92555038347129104</v>
      </c>
      <c r="DD37" s="26">
        <f t="shared" si="47"/>
        <v>0.12555038347129099</v>
      </c>
      <c r="DE37" s="26">
        <v>0.85</v>
      </c>
      <c r="DF37" s="26">
        <f t="shared" si="48"/>
        <v>0.26097172502749882</v>
      </c>
      <c r="DG37" s="26">
        <f t="shared" si="49"/>
        <v>-9.1859788038621285E-2</v>
      </c>
      <c r="DH37" s="26">
        <f t="shared" si="50"/>
        <v>1.3514049029016425E-2</v>
      </c>
      <c r="DI37" s="26">
        <f t="shared" si="51"/>
        <v>-4.4621966116466022E-5</v>
      </c>
      <c r="DJ37" s="26">
        <f t="shared" si="52"/>
        <v>7.2918469388439629E-3</v>
      </c>
      <c r="DK37" s="26">
        <f t="shared" si="106"/>
        <v>0.95208153680758201</v>
      </c>
      <c r="DL37" s="26">
        <f t="shared" si="107"/>
        <v>0.92864131579621179</v>
      </c>
      <c r="DM37" s="26">
        <f t="shared" si="108"/>
        <v>7.8641315796211808E-2</v>
      </c>
      <c r="DN37" s="26">
        <f t="shared" si="109"/>
        <v>-0.93818135350158494</v>
      </c>
      <c r="DO37" s="26">
        <f t="shared" si="110"/>
        <v>0.93382314943981559</v>
      </c>
      <c r="DP37" s="26">
        <f t="shared" si="53"/>
        <v>0.85</v>
      </c>
      <c r="DQ37" s="26">
        <f t="shared" si="54"/>
        <v>0.26097172502749882</v>
      </c>
      <c r="DR37" s="26">
        <f t="shared" si="55"/>
        <v>-9.1859788038621285E-2</v>
      </c>
      <c r="DS37" s="26">
        <f t="shared" si="56"/>
        <v>1.3514049029016425E-2</v>
      </c>
      <c r="DT37" s="26">
        <f t="shared" si="57"/>
        <v>-4.4621966116466022E-5</v>
      </c>
      <c r="DU37" s="26">
        <f t="shared" si="58"/>
        <v>7.291846938843962E-3</v>
      </c>
      <c r="DV37" s="26">
        <f t="shared" si="59"/>
        <v>0.95208153680758201</v>
      </c>
      <c r="DW37" s="26">
        <f t="shared" si="60"/>
        <v>0.92864131579621179</v>
      </c>
      <c r="DX37" s="26">
        <f t="shared" si="61"/>
        <v>7.8641315796211808E-2</v>
      </c>
      <c r="DY37" s="26">
        <f t="shared" si="62"/>
        <v>0.93382314943981559</v>
      </c>
      <c r="DZ37" s="26">
        <f t="shared" si="63"/>
        <v>0.23754601329646149</v>
      </c>
      <c r="EA37" s="26">
        <f t="shared" si="64"/>
        <v>-8.3614140300192194E-2</v>
      </c>
      <c r="EB37" s="26">
        <f t="shared" si="65"/>
        <v>1.1196803843934922E-2</v>
      </c>
      <c r="EC37" s="26">
        <f t="shared" si="66"/>
        <v>-2.7881757864462636E-5</v>
      </c>
      <c r="ED37" s="26">
        <f t="shared" si="67"/>
        <v>5.9930304996295902E-3</v>
      </c>
      <c r="EE37" s="26">
        <f t="shared" si="68"/>
        <v>0.96013184425919951</v>
      </c>
      <c r="EF37" s="26">
        <f t="shared" si="69"/>
        <v>0.93336464472791825</v>
      </c>
      <c r="EG37" s="26">
        <f t="shared" si="70"/>
        <v>-4.585047118973451E-4</v>
      </c>
      <c r="EH37" s="26">
        <f t="shared" si="71"/>
        <v>-0.94365125907017156</v>
      </c>
      <c r="EI37" s="26">
        <f t="shared" si="72"/>
        <v>0.93333726579637177</v>
      </c>
      <c r="EM37">
        <f t="shared" si="21"/>
        <v>996.34962629185475</v>
      </c>
      <c r="EW37">
        <f t="shared" si="111"/>
        <v>2.7535967699709714</v>
      </c>
      <c r="EX37">
        <f t="shared" si="73"/>
        <v>4.1087666075343962E-2</v>
      </c>
      <c r="EY37">
        <f t="shared" si="112"/>
        <v>1.0794172924963099</v>
      </c>
      <c r="EZ37">
        <f t="shared" si="113"/>
        <v>1.4802635162830176E-2</v>
      </c>
    </row>
    <row r="38" spans="3:159">
      <c r="C38" s="6">
        <f t="shared" si="74"/>
        <v>1018.7836115567336</v>
      </c>
      <c r="D38" s="6">
        <f>Sheet4!J38</f>
        <v>1059.9228045467466</v>
      </c>
      <c r="E38" s="6">
        <f t="shared" si="22"/>
        <v>1062.4161419819704</v>
      </c>
      <c r="F38" s="6">
        <f t="shared" si="23"/>
        <v>-2.4933374352237934</v>
      </c>
      <c r="G38" s="6">
        <f>Sheet5!D38</f>
        <v>1168.3701235044987</v>
      </c>
      <c r="H38" s="6">
        <f>Sheet5!F38</f>
        <v>97.202764414152398</v>
      </c>
      <c r="I38" s="6">
        <f t="shared" si="24"/>
        <v>0.9193044402343864</v>
      </c>
      <c r="J38" s="6">
        <f t="shared" si="25"/>
        <v>1062.6350044732346</v>
      </c>
      <c r="K38" s="6">
        <f t="shared" si="0"/>
        <v>1039.3532080517402</v>
      </c>
      <c r="M38" s="6">
        <f t="shared" si="1"/>
        <v>1039.3532080517402</v>
      </c>
      <c r="Q38">
        <f t="shared" si="26"/>
        <v>148.79402097309713</v>
      </c>
      <c r="S38">
        <f t="shared" si="27"/>
        <v>1.1502453437703943</v>
      </c>
      <c r="T38">
        <f t="shared" si="28"/>
        <v>1.7239814644007499E-2</v>
      </c>
      <c r="U38">
        <f t="shared" si="29"/>
        <v>5751.2267188519718</v>
      </c>
      <c r="V38">
        <f t="shared" si="75"/>
        <v>32293.138026353823</v>
      </c>
      <c r="W38">
        <f t="shared" si="30"/>
        <v>8723.8615964455785</v>
      </c>
      <c r="X38">
        <f t="shared" si="76"/>
        <v>0.87299496903164608</v>
      </c>
      <c r="Y38">
        <f t="shared" si="2"/>
        <v>54.006116207951074</v>
      </c>
      <c r="Z38">
        <f t="shared" si="114"/>
        <v>1.7678904358657563</v>
      </c>
      <c r="AA38">
        <f t="shared" si="77"/>
        <v>48.488791496425421</v>
      </c>
      <c r="AB38">
        <f t="shared" si="31"/>
        <v>55.774006643816833</v>
      </c>
      <c r="AC38">
        <f t="shared" si="3"/>
        <v>1.1502453437703943</v>
      </c>
      <c r="AD38">
        <f t="shared" si="32"/>
        <v>48.488791496425421</v>
      </c>
      <c r="AI38">
        <f t="shared" si="115"/>
        <v>0.62536649095781371</v>
      </c>
      <c r="AJ38">
        <f t="shared" si="116"/>
        <v>0.79236119182582765</v>
      </c>
      <c r="AK38">
        <f t="shared" si="33"/>
        <v>1.0270559589529691</v>
      </c>
      <c r="AL38">
        <f t="shared" si="4"/>
        <v>0</v>
      </c>
      <c r="AM38">
        <f t="shared" si="5"/>
        <v>1.0270559589529691</v>
      </c>
      <c r="AN38">
        <f t="shared" si="78"/>
        <v>1.0270559589529691</v>
      </c>
      <c r="AO38">
        <f t="shared" si="6"/>
        <v>0</v>
      </c>
      <c r="AP38">
        <f t="shared" si="7"/>
        <v>30</v>
      </c>
      <c r="AQ38">
        <f t="shared" si="79"/>
        <v>30</v>
      </c>
      <c r="AS38">
        <f t="shared" si="80"/>
        <v>1.5582506867342432</v>
      </c>
      <c r="AU38">
        <f t="shared" si="34"/>
        <v>0.93110874332085669</v>
      </c>
      <c r="AW38">
        <f t="shared" si="8"/>
        <v>4.28300043851777</v>
      </c>
      <c r="AX38">
        <f t="shared" si="8"/>
        <v>1.1570353742845443</v>
      </c>
      <c r="AY38">
        <f t="shared" si="81"/>
        <v>5.4400358128023143</v>
      </c>
      <c r="AZ38">
        <f t="shared" si="35"/>
        <v>0.78731107402608747</v>
      </c>
      <c r="BA38">
        <f t="shared" si="82"/>
        <v>0.21268892597391253</v>
      </c>
      <c r="BB38">
        <f t="shared" si="9"/>
        <v>-18.620840709498029</v>
      </c>
      <c r="BC38">
        <f t="shared" si="83"/>
        <v>0.13</v>
      </c>
      <c r="BD38">
        <f t="shared" si="84"/>
        <v>9.3590532426968895</v>
      </c>
      <c r="BE38">
        <f t="shared" si="85"/>
        <v>2.5283106614297504</v>
      </c>
      <c r="BF38">
        <f t="shared" si="10"/>
        <v>51.222940532471178</v>
      </c>
      <c r="BG38">
        <f t="shared" si="86"/>
        <v>4.7748649964797774E-3</v>
      </c>
      <c r="BH38">
        <f t="shared" si="87"/>
        <v>2.0391511194100573E-3</v>
      </c>
      <c r="BI38">
        <f t="shared" si="88"/>
        <v>0.95298354982705868</v>
      </c>
      <c r="BJ38">
        <f t="shared" si="89"/>
        <v>2.1397547940676513E-3</v>
      </c>
      <c r="BK38">
        <f t="shared" si="36"/>
        <v>3.5753229460458405E-2</v>
      </c>
      <c r="BL38">
        <f t="shared" si="37"/>
        <v>114.24145885534853</v>
      </c>
      <c r="BM38">
        <f t="shared" si="90"/>
        <v>3.1296194760370498E-4</v>
      </c>
      <c r="BN38">
        <f t="shared" si="91"/>
        <v>0.42770640955276845</v>
      </c>
      <c r="BO38">
        <f t="shared" si="92"/>
        <v>1.4140997674095102</v>
      </c>
      <c r="BP38">
        <f t="shared" si="93"/>
        <v>0.54996221681827828</v>
      </c>
      <c r="BQ38">
        <f t="shared" si="38"/>
        <v>7.2875510421508793E-5</v>
      </c>
      <c r="BR38">
        <f t="shared" si="94"/>
        <v>1.0835149471762935</v>
      </c>
      <c r="BS38">
        <f t="shared" si="95"/>
        <v>0.99611358369683756</v>
      </c>
      <c r="BT38">
        <f t="shared" si="96"/>
        <v>1.0877423668444381</v>
      </c>
      <c r="BU38">
        <f t="shared" si="39"/>
        <v>0.59821720339692808</v>
      </c>
      <c r="BV38">
        <f t="shared" si="40"/>
        <v>0.59821720339692808</v>
      </c>
      <c r="BW38">
        <f t="shared" si="41"/>
        <v>0.59821720339692808</v>
      </c>
      <c r="BX38">
        <f t="shared" si="11"/>
        <v>207.67751524238679</v>
      </c>
      <c r="BY38">
        <f t="shared" si="12"/>
        <v>3.3316267809766322</v>
      </c>
      <c r="BZ38">
        <f t="shared" si="13"/>
        <v>1590975.1693934361</v>
      </c>
      <c r="CA38">
        <f t="shared" si="14"/>
        <v>0.18733410828282471</v>
      </c>
      <c r="CB38">
        <f t="shared" si="15"/>
        <v>560519.18223796238</v>
      </c>
      <c r="CC38">
        <f t="shared" si="97"/>
        <v>1.6187778227438283E-4</v>
      </c>
      <c r="CD38">
        <f t="shared" si="98"/>
        <v>9.0009408417678649E-6</v>
      </c>
      <c r="CE38">
        <f t="shared" si="99"/>
        <v>-3.8721018866076444</v>
      </c>
      <c r="CF38">
        <f t="shared" si="100"/>
        <v>14.82451460968832</v>
      </c>
      <c r="CG38">
        <f t="shared" si="101"/>
        <v>4.5502895711979387E-3</v>
      </c>
      <c r="CH38">
        <f t="shared" si="16"/>
        <v>30.16374316064276</v>
      </c>
      <c r="CI38" s="20">
        <f t="shared" si="17"/>
        <v>92786945405.969757</v>
      </c>
      <c r="CJ38" s="33">
        <f t="shared" si="42"/>
        <v>0.21816265212618388</v>
      </c>
      <c r="CK38" s="33">
        <f t="shared" si="18"/>
        <v>43.632530425236773</v>
      </c>
      <c r="CL38">
        <f t="shared" si="102"/>
        <v>4200</v>
      </c>
      <c r="CM38" s="6">
        <f t="shared" si="19"/>
        <v>1062.4161419819704</v>
      </c>
      <c r="CN38" s="20"/>
      <c r="CO38" s="20"/>
      <c r="CP38" s="20"/>
      <c r="CQ38" s="20"/>
      <c r="CR38" s="20"/>
      <c r="CS38" s="20"/>
      <c r="CT38" s="20"/>
      <c r="CU38" s="25">
        <f t="shared" si="20"/>
        <v>1.5582506867342432</v>
      </c>
      <c r="CV38" s="26">
        <v>0.8</v>
      </c>
      <c r="CW38" s="26">
        <f t="shared" si="103"/>
        <v>0.28925028372504391</v>
      </c>
      <c r="CX38" s="26">
        <f t="shared" si="43"/>
        <v>-0.10181359589930229</v>
      </c>
      <c r="CY38" s="26">
        <f t="shared" si="104"/>
        <v>1.6601455473280163E-2</v>
      </c>
      <c r="CZ38" s="26">
        <f t="shared" si="105"/>
        <v>-7.4636349356887557E-5</v>
      </c>
      <c r="DA38" s="26">
        <f t="shared" si="44"/>
        <v>9.0535229084491419E-3</v>
      </c>
      <c r="DB38" s="26">
        <f t="shared" si="45"/>
        <v>0.94146040320787561</v>
      </c>
      <c r="DC38" s="26">
        <f t="shared" si="46"/>
        <v>0.92338602925117508</v>
      </c>
      <c r="DD38" s="26">
        <f t="shared" si="47"/>
        <v>0.12338602925117503</v>
      </c>
      <c r="DE38" s="26">
        <v>0.85</v>
      </c>
      <c r="DF38" s="26">
        <f t="shared" si="48"/>
        <v>0.27223556115298253</v>
      </c>
      <c r="DG38" s="26">
        <f t="shared" si="49"/>
        <v>-9.5824560846402174E-2</v>
      </c>
      <c r="DH38" s="26">
        <f t="shared" si="50"/>
        <v>1.4705787547265474E-2</v>
      </c>
      <c r="DI38" s="26">
        <f t="shared" si="51"/>
        <v>-5.5119554055970257E-5</v>
      </c>
      <c r="DJ38" s="26">
        <f t="shared" si="52"/>
        <v>7.9676317014307999E-3</v>
      </c>
      <c r="DK38" s="26">
        <f t="shared" si="106"/>
        <v>0.94796765477459533</v>
      </c>
      <c r="DL38" s="26">
        <f t="shared" si="107"/>
        <v>0.92648940339303243</v>
      </c>
      <c r="DM38" s="26">
        <f t="shared" si="108"/>
        <v>7.6489403393032451E-2</v>
      </c>
      <c r="DN38" s="26">
        <f t="shared" si="109"/>
        <v>-0.93793251716285286</v>
      </c>
      <c r="DO38" s="26">
        <f t="shared" si="110"/>
        <v>0.93155107323115827</v>
      </c>
      <c r="DP38" s="26">
        <f t="shared" si="53"/>
        <v>0.85</v>
      </c>
      <c r="DQ38" s="26">
        <f t="shared" si="54"/>
        <v>0.27223556115298253</v>
      </c>
      <c r="DR38" s="26">
        <f t="shared" si="55"/>
        <v>-9.5824560846402174E-2</v>
      </c>
      <c r="DS38" s="26">
        <f t="shared" si="56"/>
        <v>1.4705787547265474E-2</v>
      </c>
      <c r="DT38" s="26">
        <f t="shared" si="57"/>
        <v>-5.5119554055970257E-5</v>
      </c>
      <c r="DU38" s="26">
        <f t="shared" si="58"/>
        <v>7.9676317014307999E-3</v>
      </c>
      <c r="DV38" s="26">
        <f t="shared" si="59"/>
        <v>0.94796765477459533</v>
      </c>
      <c r="DW38" s="26">
        <f t="shared" si="60"/>
        <v>0.92648940339303243</v>
      </c>
      <c r="DX38" s="26">
        <f t="shared" si="61"/>
        <v>7.6489403393032451E-2</v>
      </c>
      <c r="DY38" s="26">
        <f t="shared" si="62"/>
        <v>0.93155107323115827</v>
      </c>
      <c r="DZ38" s="26">
        <f t="shared" si="63"/>
        <v>0.24840315644466515</v>
      </c>
      <c r="EA38" s="26">
        <f t="shared" si="64"/>
        <v>-8.7435760700616288E-2</v>
      </c>
      <c r="EB38" s="26">
        <f t="shared" si="65"/>
        <v>1.2243703328655304E-2</v>
      </c>
      <c r="EC38" s="26">
        <f t="shared" si="66"/>
        <v>-3.4863177835796546E-5</v>
      </c>
      <c r="ED38" s="26">
        <f t="shared" si="67"/>
        <v>6.5773324893459145E-3</v>
      </c>
      <c r="EE38" s="26">
        <f t="shared" si="68"/>
        <v>0.95648643091836916</v>
      </c>
      <c r="EF38" s="26">
        <f t="shared" si="69"/>
        <v>0.93113393508357267</v>
      </c>
      <c r="EG38" s="26">
        <f t="shared" si="70"/>
        <v>-4.1713814758559398E-4</v>
      </c>
      <c r="EH38" s="26">
        <f t="shared" si="71"/>
        <v>-0.94304757121497085</v>
      </c>
      <c r="EI38" s="26">
        <f t="shared" si="72"/>
        <v>0.93110874332085669</v>
      </c>
      <c r="EM38">
        <f t="shared" si="21"/>
        <v>1039.3532080517402</v>
      </c>
      <c r="EW38">
        <f t="shared" si="111"/>
        <v>2.8794510997874649</v>
      </c>
      <c r="EX38">
        <f t="shared" si="73"/>
        <v>4.2965595601565335E-2</v>
      </c>
      <c r="EY38">
        <f t="shared" si="112"/>
        <v>1.0844232532131002</v>
      </c>
      <c r="EZ38">
        <f t="shared" si="113"/>
        <v>1.4871284619018465E-2</v>
      </c>
    </row>
    <row r="39" spans="3:159">
      <c r="C39" s="6">
        <f t="shared" si="74"/>
        <v>1062.4161419819704</v>
      </c>
      <c r="D39" s="6">
        <f>Sheet4!J39</f>
        <v>1104.4116109807924</v>
      </c>
      <c r="E39" s="6">
        <f t="shared" si="22"/>
        <v>1107.1234158528925</v>
      </c>
      <c r="F39" s="6">
        <f t="shared" si="23"/>
        <v>-2.7118048721001742</v>
      </c>
      <c r="G39" s="6">
        <f>Sheet5!D39</f>
        <v>1224.7214616156011</v>
      </c>
      <c r="H39" s="6">
        <f>Sheet5!F39</f>
        <v>107.17262835172733</v>
      </c>
      <c r="I39" s="6">
        <f t="shared" si="24"/>
        <v>0.9133452717631011</v>
      </c>
      <c r="J39" s="6">
        <f t="shared" si="25"/>
        <v>1107.3807015930045</v>
      </c>
      <c r="K39" s="6">
        <f t="shared" si="0"/>
        <v>1083.4138764813815</v>
      </c>
      <c r="M39" s="6">
        <f t="shared" si="1"/>
        <v>1083.4138764813815</v>
      </c>
      <c r="Q39">
        <f t="shared" si="26"/>
        <v>156.3106444558299</v>
      </c>
      <c r="S39">
        <f t="shared" si="27"/>
        <v>1.1538280781974695</v>
      </c>
      <c r="T39">
        <f t="shared" si="28"/>
        <v>1.6499342820374858E-2</v>
      </c>
      <c r="U39">
        <f t="shared" si="29"/>
        <v>5769.140390987347</v>
      </c>
      <c r="V39">
        <f t="shared" si="75"/>
        <v>32393.723295393957</v>
      </c>
      <c r="W39">
        <f t="shared" si="30"/>
        <v>7729.0639787162518</v>
      </c>
      <c r="X39">
        <f t="shared" si="76"/>
        <v>0.87213592634790515</v>
      </c>
      <c r="Y39">
        <f t="shared" si="2"/>
        <v>54.006116207951074</v>
      </c>
      <c r="Z39">
        <f t="shared" si="114"/>
        <v>1.8553713916141217</v>
      </c>
      <c r="AA39">
        <f t="shared" si="77"/>
        <v>48.414047686231548</v>
      </c>
      <c r="AB39">
        <f t="shared" si="31"/>
        <v>55.861487599565187</v>
      </c>
      <c r="AC39">
        <f t="shared" si="3"/>
        <v>1.1538280781974695</v>
      </c>
      <c r="AD39">
        <f t="shared" si="32"/>
        <v>48.414047686231548</v>
      </c>
      <c r="AI39">
        <f t="shared" si="115"/>
        <v>0.61585341563189444</v>
      </c>
      <c r="AJ39">
        <f t="shared" si="116"/>
        <v>0.78573502658670047</v>
      </c>
      <c r="AK39">
        <f t="shared" si="33"/>
        <v>1.0072448654183859</v>
      </c>
      <c r="AL39">
        <f t="shared" si="4"/>
        <v>0</v>
      </c>
      <c r="AM39">
        <f t="shared" si="5"/>
        <v>1.0072448654183859</v>
      </c>
      <c r="AN39">
        <f t="shared" si="78"/>
        <v>1.0072448654183859</v>
      </c>
      <c r="AO39">
        <f t="shared" si="6"/>
        <v>0</v>
      </c>
      <c r="AP39">
        <f t="shared" si="7"/>
        <v>30</v>
      </c>
      <c r="AQ39">
        <f t="shared" si="79"/>
        <v>30</v>
      </c>
      <c r="AS39">
        <f t="shared" si="80"/>
        <v>1.6243086603918764</v>
      </c>
      <c r="AU39">
        <f t="shared" si="34"/>
        <v>0.92889300376312511</v>
      </c>
      <c r="AW39">
        <f t="shared" si="8"/>
        <v>4.2963409429635053</v>
      </c>
      <c r="AX39">
        <f t="shared" si="8"/>
        <v>1.0250965509501861</v>
      </c>
      <c r="AY39">
        <f t="shared" si="81"/>
        <v>5.3214374939136917</v>
      </c>
      <c r="AZ39">
        <f t="shared" si="35"/>
        <v>0.80736472952606808</v>
      </c>
      <c r="BA39">
        <f t="shared" si="82"/>
        <v>0.19263527047393192</v>
      </c>
      <c r="BB39">
        <f t="shared" si="9"/>
        <v>-17.771595584884889</v>
      </c>
      <c r="BC39">
        <f t="shared" si="83"/>
        <v>0.13</v>
      </c>
      <c r="BD39">
        <f t="shared" si="84"/>
        <v>9.3845844247402592</v>
      </c>
      <c r="BE39">
        <f t="shared" si="85"/>
        <v>2.2391391310919513</v>
      </c>
      <c r="BF39">
        <f t="shared" si="10"/>
        <v>51.183446103162595</v>
      </c>
      <c r="BG39">
        <f t="shared" si="86"/>
        <v>4.684567963662613E-3</v>
      </c>
      <c r="BH39">
        <f t="shared" si="87"/>
        <v>2.0367806164902371E-3</v>
      </c>
      <c r="BI39">
        <f t="shared" si="88"/>
        <v>0.95385723715869641</v>
      </c>
      <c r="BJ39">
        <f t="shared" si="89"/>
        <v>2.1353097058395241E-3</v>
      </c>
      <c r="BK39">
        <f t="shared" si="36"/>
        <v>3.5776287334162778E-2</v>
      </c>
      <c r="BL39">
        <f t="shared" si="37"/>
        <v>106.45299319606475</v>
      </c>
      <c r="BM39">
        <f t="shared" si="90"/>
        <v>3.3607591726678962E-4</v>
      </c>
      <c r="BN39">
        <f t="shared" si="91"/>
        <v>0.46461448192359828</v>
      </c>
      <c r="BO39">
        <f t="shared" si="92"/>
        <v>1.4502930511876828</v>
      </c>
      <c r="BP39">
        <f t="shared" si="93"/>
        <v>0.56600268083195504</v>
      </c>
      <c r="BQ39">
        <f t="shared" si="38"/>
        <v>6.4179795276285401E-5</v>
      </c>
      <c r="BR39">
        <f t="shared" si="94"/>
        <v>1.0841204084905884</v>
      </c>
      <c r="BS39">
        <f t="shared" si="95"/>
        <v>0.99657647554869921</v>
      </c>
      <c r="BT39">
        <f t="shared" si="96"/>
        <v>1.0878446713220769</v>
      </c>
      <c r="BU39">
        <f t="shared" si="39"/>
        <v>0.61572300029705251</v>
      </c>
      <c r="BV39">
        <f t="shared" si="40"/>
        <v>0.61572300029705251</v>
      </c>
      <c r="BW39">
        <f t="shared" si="41"/>
        <v>0.61572300029705251</v>
      </c>
      <c r="BX39">
        <f t="shared" si="11"/>
        <v>208.00325528894416</v>
      </c>
      <c r="BY39">
        <f t="shared" si="12"/>
        <v>3.0843329177253582</v>
      </c>
      <c r="BZ39">
        <f t="shared" si="13"/>
        <v>1591566.6410641749</v>
      </c>
      <c r="CA39">
        <f t="shared" si="14"/>
        <v>0.19971506158482707</v>
      </c>
      <c r="CB39">
        <f t="shared" si="15"/>
        <v>525966.33161600272</v>
      </c>
      <c r="CC39">
        <f t="shared" si="97"/>
        <v>1.6187778227438283E-4</v>
      </c>
      <c r="CD39">
        <f t="shared" si="98"/>
        <v>9.5922489648698609E-6</v>
      </c>
      <c r="CE39">
        <f t="shared" si="99"/>
        <v>-3.8645177561625559</v>
      </c>
      <c r="CF39">
        <f t="shared" si="100"/>
        <v>14.805048686260914</v>
      </c>
      <c r="CG39">
        <f t="shared" si="101"/>
        <v>4.5622630297889452E-3</v>
      </c>
      <c r="CH39">
        <f t="shared" si="16"/>
        <v>30.965863737372576</v>
      </c>
      <c r="CI39" s="20">
        <f t="shared" si="17"/>
        <v>90688673825.623016</v>
      </c>
      <c r="CJ39" s="33">
        <f t="shared" si="42"/>
        <v>0.22353636935461085</v>
      </c>
      <c r="CK39" s="33">
        <f t="shared" si="18"/>
        <v>44.707273870922172</v>
      </c>
      <c r="CL39">
        <f t="shared" si="102"/>
        <v>4400</v>
      </c>
      <c r="CM39" s="6">
        <f t="shared" si="19"/>
        <v>1107.1234158528925</v>
      </c>
      <c r="CN39" s="20"/>
      <c r="CO39" s="20"/>
      <c r="CP39" s="20"/>
      <c r="CQ39" s="20"/>
      <c r="CR39" s="20"/>
      <c r="CS39" s="20"/>
      <c r="CT39" s="20"/>
      <c r="CU39" s="25">
        <f t="shared" si="20"/>
        <v>1.6243086603918764</v>
      </c>
      <c r="CV39" s="26">
        <v>0.8</v>
      </c>
      <c r="CW39" s="26">
        <f t="shared" si="103"/>
        <v>0.30151229508524202</v>
      </c>
      <c r="CX39" s="26">
        <f t="shared" si="43"/>
        <v>-0.10612971774873359</v>
      </c>
      <c r="CY39" s="26">
        <f t="shared" si="104"/>
        <v>1.8038841006240175E-2</v>
      </c>
      <c r="CZ39" s="26">
        <f t="shared" si="105"/>
        <v>-9.1855793537311172E-5</v>
      </c>
      <c r="DA39" s="26">
        <f t="shared" si="44"/>
        <v>9.8858505886394669E-3</v>
      </c>
      <c r="DB39" s="26">
        <f t="shared" si="45"/>
        <v>0.93655608800040502</v>
      </c>
      <c r="DC39" s="26">
        <f t="shared" si="46"/>
        <v>0.92125963260489663</v>
      </c>
      <c r="DD39" s="26">
        <f t="shared" si="47"/>
        <v>0.12125963260489658</v>
      </c>
      <c r="DE39" s="26">
        <v>0.85</v>
      </c>
      <c r="DF39" s="26">
        <f t="shared" si="48"/>
        <v>0.28377627772728664</v>
      </c>
      <c r="DG39" s="26">
        <f t="shared" si="49"/>
        <v>-9.9886793175278682E-2</v>
      </c>
      <c r="DH39" s="26">
        <f t="shared" si="50"/>
        <v>1.5979042552240436E-2</v>
      </c>
      <c r="DI39" s="26">
        <f t="shared" si="51"/>
        <v>-6.7836254329963969E-5</v>
      </c>
      <c r="DJ39" s="26">
        <f t="shared" si="52"/>
        <v>8.6955064803608245E-3</v>
      </c>
      <c r="DK39" s="26">
        <f t="shared" si="106"/>
        <v>0.94359201707989182</v>
      </c>
      <c r="DL39" s="26">
        <f t="shared" si="107"/>
        <v>0.92436509613062667</v>
      </c>
      <c r="DM39" s="26">
        <f t="shared" si="108"/>
        <v>7.4365096130626696E-2</v>
      </c>
      <c r="DN39" s="26">
        <f t="shared" si="109"/>
        <v>-0.93789072948539898</v>
      </c>
      <c r="DO39" s="26">
        <f t="shared" si="110"/>
        <v>0.92928972298449875</v>
      </c>
      <c r="DP39" s="26">
        <f t="shared" si="53"/>
        <v>0.85</v>
      </c>
      <c r="DQ39" s="26">
        <f t="shared" si="54"/>
        <v>0.28377627772728664</v>
      </c>
      <c r="DR39" s="26">
        <f t="shared" si="55"/>
        <v>-9.9886793175278682E-2</v>
      </c>
      <c r="DS39" s="26">
        <f t="shared" si="56"/>
        <v>1.5979042552240436E-2</v>
      </c>
      <c r="DT39" s="26">
        <f t="shared" si="57"/>
        <v>-6.7836254329963969E-5</v>
      </c>
      <c r="DU39" s="26">
        <f t="shared" si="58"/>
        <v>8.6955064803608245E-3</v>
      </c>
      <c r="DV39" s="26">
        <f t="shared" si="59"/>
        <v>0.94359201707989182</v>
      </c>
      <c r="DW39" s="26">
        <f t="shared" si="60"/>
        <v>0.92436509613062667</v>
      </c>
      <c r="DX39" s="26">
        <f t="shared" si="61"/>
        <v>7.4365096130626696E-2</v>
      </c>
      <c r="DY39" s="26">
        <f t="shared" si="62"/>
        <v>0.92928972298449875</v>
      </c>
      <c r="DZ39" s="26">
        <f t="shared" si="63"/>
        <v>0.25956365394155684</v>
      </c>
      <c r="EA39" s="26">
        <f t="shared" si="64"/>
        <v>-9.1364159205711074E-2</v>
      </c>
      <c r="EB39" s="26">
        <f t="shared" si="65"/>
        <v>1.33686125303341E-2</v>
      </c>
      <c r="EC39" s="26">
        <f t="shared" si="66"/>
        <v>-4.3431098767628114E-5</v>
      </c>
      <c r="ED39" s="26">
        <f t="shared" si="67"/>
        <v>7.209739459816524E-3</v>
      </c>
      <c r="EE39" s="26">
        <f t="shared" si="68"/>
        <v>0.95258480443912408</v>
      </c>
      <c r="EF39" s="26">
        <f t="shared" si="69"/>
        <v>0.92891577267677694</v>
      </c>
      <c r="EG39" s="26">
        <f t="shared" si="70"/>
        <v>-3.7395030772180426E-4</v>
      </c>
      <c r="EH39" s="26">
        <f t="shared" si="71"/>
        <v>-0.94260698139858645</v>
      </c>
      <c r="EI39" s="26">
        <f t="shared" si="72"/>
        <v>0.92889300376312511</v>
      </c>
      <c r="EM39">
        <f t="shared" si="21"/>
        <v>1083.4138764813815</v>
      </c>
      <c r="EW39">
        <f t="shared" si="111"/>
        <v>3.0088218664538648</v>
      </c>
      <c r="EX39">
        <f t="shared" si="73"/>
        <v>4.4895995476619051E-2</v>
      </c>
      <c r="EY39">
        <f t="shared" si="112"/>
        <v>1.0896662008898867</v>
      </c>
      <c r="EZ39">
        <f t="shared" si="113"/>
        <v>1.4943184006008825E-2</v>
      </c>
    </row>
    <row r="40" spans="3:159">
      <c r="C40" s="6">
        <f t="shared" si="74"/>
        <v>1107.1234158528925</v>
      </c>
      <c r="D40" s="6">
        <f>Sheet4!J40</f>
        <v>1150.1257730970635</v>
      </c>
      <c r="E40" s="6">
        <f t="shared" si="22"/>
        <v>1152.9894812007858</v>
      </c>
      <c r="F40" s="6">
        <f t="shared" si="23"/>
        <v>-2.8637081037222742</v>
      </c>
      <c r="G40" s="6">
        <f>Sheet5!D40</f>
        <v>1282.9205658185415</v>
      </c>
      <c r="H40" s="6">
        <f>Sheet5!F40</f>
        <v>117.52285442799894</v>
      </c>
      <c r="I40" s="6">
        <f t="shared" si="24"/>
        <v>0.90656086782121337</v>
      </c>
      <c r="J40" s="6">
        <f t="shared" si="25"/>
        <v>1153.2846432903079</v>
      </c>
      <c r="K40" s="6">
        <f t="shared" si="0"/>
        <v>1128.624594474978</v>
      </c>
      <c r="M40" s="6">
        <f t="shared" si="1"/>
        <v>1128.624594474978</v>
      </c>
      <c r="Q40">
        <f t="shared" si="26"/>
        <v>164.08310909909332</v>
      </c>
      <c r="S40">
        <f t="shared" si="27"/>
        <v>1.1575327571300531</v>
      </c>
      <c r="T40">
        <f t="shared" si="28"/>
        <v>1.5800877676991454E-2</v>
      </c>
      <c r="U40">
        <f t="shared" si="29"/>
        <v>5787.6637856502657</v>
      </c>
      <c r="V40">
        <f t="shared" si="75"/>
        <v>32497.732156426242</v>
      </c>
      <c r="W40">
        <f t="shared" si="30"/>
        <v>6787.8114175632318</v>
      </c>
      <c r="X40">
        <f t="shared" si="76"/>
        <v>0.87124764467438931</v>
      </c>
      <c r="Y40">
        <f t="shared" si="2"/>
        <v>54.006116207951074</v>
      </c>
      <c r="Z40">
        <f t="shared" si="114"/>
        <v>1.9456450739580629</v>
      </c>
      <c r="AA40">
        <f t="shared" si="77"/>
        <v>48.337086736650122</v>
      </c>
      <c r="AB40">
        <f t="shared" si="31"/>
        <v>55.951761281909135</v>
      </c>
      <c r="AC40">
        <f t="shared" si="3"/>
        <v>1.1575327571300531</v>
      </c>
      <c r="AD40">
        <f t="shared" si="32"/>
        <v>48.337086736650122</v>
      </c>
      <c r="AI40">
        <f t="shared" si="115"/>
        <v>0.60645105209558792</v>
      </c>
      <c r="AJ40">
        <f t="shared" si="116"/>
        <v>0.77910830036248069</v>
      </c>
      <c r="AK40">
        <f t="shared" si="33"/>
        <v>0.98776018568668889</v>
      </c>
      <c r="AL40">
        <f t="shared" si="4"/>
        <v>0</v>
      </c>
      <c r="AM40">
        <f t="shared" si="5"/>
        <v>0.98776018568668889</v>
      </c>
      <c r="AN40">
        <f t="shared" si="78"/>
        <v>0.98776018568668889</v>
      </c>
      <c r="AO40">
        <f t="shared" si="6"/>
        <v>0</v>
      </c>
      <c r="AP40">
        <f t="shared" si="7"/>
        <v>30</v>
      </c>
      <c r="AQ40">
        <f t="shared" si="79"/>
        <v>30</v>
      </c>
      <c r="AS40">
        <f t="shared" si="80"/>
        <v>1.6920908462893225</v>
      </c>
      <c r="AU40">
        <f t="shared" si="34"/>
        <v>0.92669191231257597</v>
      </c>
      <c r="AW40">
        <f t="shared" si="8"/>
        <v>4.3101355143380022</v>
      </c>
      <c r="AX40">
        <f t="shared" si="8"/>
        <v>0.90025934470270352</v>
      </c>
      <c r="AY40">
        <f t="shared" si="81"/>
        <v>5.2103948590407061</v>
      </c>
      <c r="AZ40">
        <f t="shared" si="35"/>
        <v>0.82721859493227501</v>
      </c>
      <c r="BA40">
        <f t="shared" si="82"/>
        <v>0.17278140506772499</v>
      </c>
      <c r="BB40">
        <f t="shared" si="9"/>
        <v>-16.993421986268196</v>
      </c>
      <c r="BC40">
        <f t="shared" si="83"/>
        <v>0.13</v>
      </c>
      <c r="BD40">
        <f t="shared" si="84"/>
        <v>9.4109724491396687</v>
      </c>
      <c r="BE40">
        <f t="shared" si="85"/>
        <v>1.9656727408903631</v>
      </c>
      <c r="BF40">
        <f t="shared" si="10"/>
        <v>51.142748273731399</v>
      </c>
      <c r="BG40">
        <f t="shared" si="86"/>
        <v>4.5957746900965818E-3</v>
      </c>
      <c r="BH40">
        <f t="shared" si="87"/>
        <v>2.0344401449955106E-3</v>
      </c>
      <c r="BI40">
        <f t="shared" si="88"/>
        <v>0.95471697513046083</v>
      </c>
      <c r="BJ40">
        <f t="shared" si="89"/>
        <v>2.1309353431340286E-3</v>
      </c>
      <c r="BK40">
        <f t="shared" si="36"/>
        <v>3.5803387978227685E-2</v>
      </c>
      <c r="BL40">
        <f t="shared" si="37"/>
        <v>98.692634979437713</v>
      </c>
      <c r="BM40">
        <f t="shared" si="90"/>
        <v>3.6277669540069735E-4</v>
      </c>
      <c r="BN40">
        <f t="shared" si="91"/>
        <v>0.5082202099942168</v>
      </c>
      <c r="BO40">
        <f t="shared" si="92"/>
        <v>1.4930633131882525</v>
      </c>
      <c r="BP40">
        <f t="shared" si="93"/>
        <v>0.58342744309852435</v>
      </c>
      <c r="BQ40">
        <f t="shared" si="38"/>
        <v>5.6028583020350476E-5</v>
      </c>
      <c r="BR40">
        <f t="shared" si="94"/>
        <v>1.0846882776220828</v>
      </c>
      <c r="BS40">
        <f t="shared" si="95"/>
        <v>0.99701059055034258</v>
      </c>
      <c r="BT40">
        <f t="shared" si="96"/>
        <v>1.0879405774650224</v>
      </c>
      <c r="BU40">
        <f t="shared" si="39"/>
        <v>0.63473438935355009</v>
      </c>
      <c r="BV40">
        <f t="shared" si="40"/>
        <v>0.63473438935355009</v>
      </c>
      <c r="BW40">
        <f t="shared" si="41"/>
        <v>0.63473438935355009</v>
      </c>
      <c r="BX40">
        <f t="shared" si="11"/>
        <v>208.33939420327209</v>
      </c>
      <c r="BY40">
        <f t="shared" si="12"/>
        <v>2.8285988896785081</v>
      </c>
      <c r="BZ40">
        <f t="shared" si="13"/>
        <v>1592172.8810419524</v>
      </c>
      <c r="CA40">
        <f t="shared" si="14"/>
        <v>0.21408706050464973</v>
      </c>
      <c r="CB40">
        <f t="shared" si="15"/>
        <v>490844.28503555717</v>
      </c>
      <c r="CC40">
        <f t="shared" si="97"/>
        <v>1.6187778227438283E-4</v>
      </c>
      <c r="CD40">
        <f t="shared" si="98"/>
        <v>1.0278616159571914E-5</v>
      </c>
      <c r="CE40">
        <f t="shared" si="99"/>
        <v>-3.8559350576962186</v>
      </c>
      <c r="CF40">
        <f t="shared" si="100"/>
        <v>14.782801013077382</v>
      </c>
      <c r="CG40">
        <f t="shared" si="101"/>
        <v>4.5760055017071716E-3</v>
      </c>
      <c r="CH40">
        <f t="shared" si="16"/>
        <v>31.828869301441316</v>
      </c>
      <c r="CI40" s="20">
        <f t="shared" si="17"/>
        <v>88562944136.468643</v>
      </c>
      <c r="CJ40" s="33">
        <f t="shared" si="42"/>
        <v>0.22933032673946607</v>
      </c>
      <c r="CK40" s="33">
        <f t="shared" si="18"/>
        <v>45.866065347893212</v>
      </c>
      <c r="CL40">
        <f t="shared" si="102"/>
        <v>4600</v>
      </c>
      <c r="CM40" s="6">
        <f t="shared" si="19"/>
        <v>1152.9894812007858</v>
      </c>
      <c r="CN40" s="20"/>
      <c r="CO40" s="20"/>
      <c r="CP40" s="20"/>
      <c r="CQ40" s="20"/>
      <c r="CR40" s="20"/>
      <c r="CS40" s="20"/>
      <c r="CT40" s="20"/>
      <c r="CU40" s="25">
        <f t="shared" si="20"/>
        <v>1.6920908462893225</v>
      </c>
      <c r="CV40" s="26">
        <v>0.8</v>
      </c>
      <c r="CW40" s="26">
        <f t="shared" si="103"/>
        <v>0.31409436334245544</v>
      </c>
      <c r="CX40" s="26">
        <f t="shared" si="43"/>
        <v>-0.11055849685525673</v>
      </c>
      <c r="CY40" s="26">
        <f t="shared" si="104"/>
        <v>1.9575770423163049E-2</v>
      </c>
      <c r="CZ40" s="26">
        <f t="shared" si="105"/>
        <v>-1.1268915813080868E-4</v>
      </c>
      <c r="DA40" s="26">
        <f t="shared" si="44"/>
        <v>1.0784362827060507E-2</v>
      </c>
      <c r="DB40" s="26">
        <f t="shared" si="45"/>
        <v>0.93134039177162442</v>
      </c>
      <c r="DC40" s="26">
        <f t="shared" si="46"/>
        <v>0.91917387542639895</v>
      </c>
      <c r="DD40" s="26">
        <f t="shared" si="47"/>
        <v>0.1191738754263989</v>
      </c>
      <c r="DE40" s="26">
        <v>0.85</v>
      </c>
      <c r="DF40" s="26">
        <f t="shared" si="48"/>
        <v>0.29561822432231111</v>
      </c>
      <c r="DG40" s="26">
        <f t="shared" si="49"/>
        <v>-0.10405505586377108</v>
      </c>
      <c r="DH40" s="26">
        <f t="shared" si="50"/>
        <v>1.7340474838511224E-2</v>
      </c>
      <c r="DI40" s="26">
        <f t="shared" si="51"/>
        <v>-8.3221864368151878E-5</v>
      </c>
      <c r="DJ40" s="26">
        <f t="shared" si="52"/>
        <v>9.4804924861867975E-3</v>
      </c>
      <c r="DK40" s="26">
        <f t="shared" si="106"/>
        <v>0.93893569268590227</v>
      </c>
      <c r="DL40" s="26">
        <f t="shared" si="107"/>
        <v>0.9222702136186296</v>
      </c>
      <c r="DM40" s="26">
        <f t="shared" si="108"/>
        <v>7.227021361862962E-2</v>
      </c>
      <c r="DN40" s="26">
        <f t="shared" si="109"/>
        <v>-0.93807323615538685</v>
      </c>
      <c r="DO40" s="26">
        <f t="shared" si="110"/>
        <v>0.92704112092017776</v>
      </c>
      <c r="DP40" s="26">
        <f t="shared" si="53"/>
        <v>0.85</v>
      </c>
      <c r="DQ40" s="26">
        <f t="shared" si="54"/>
        <v>0.29561822432231111</v>
      </c>
      <c r="DR40" s="26">
        <f t="shared" si="55"/>
        <v>-0.10405505586377108</v>
      </c>
      <c r="DS40" s="26">
        <f t="shared" si="56"/>
        <v>1.7340474838511224E-2</v>
      </c>
      <c r="DT40" s="26">
        <f t="shared" si="57"/>
        <v>-8.3221864368151878E-5</v>
      </c>
      <c r="DU40" s="26">
        <f t="shared" si="58"/>
        <v>9.4804924861867975E-3</v>
      </c>
      <c r="DV40" s="26">
        <f t="shared" si="59"/>
        <v>0.93893569268590227</v>
      </c>
      <c r="DW40" s="26">
        <f t="shared" si="60"/>
        <v>0.9222702136186296</v>
      </c>
      <c r="DX40" s="26">
        <f t="shared" si="61"/>
        <v>7.227021361862962E-2</v>
      </c>
      <c r="DY40" s="26">
        <f t="shared" si="62"/>
        <v>0.92704112092017776</v>
      </c>
      <c r="DZ40" s="26">
        <f t="shared" si="63"/>
        <v>0.27105107314392834</v>
      </c>
      <c r="EA40" s="26">
        <f t="shared" si="64"/>
        <v>-9.5407631321050179E-2</v>
      </c>
      <c r="EB40" s="26">
        <f t="shared" si="65"/>
        <v>1.4578097141481644E-2</v>
      </c>
      <c r="EC40" s="26">
        <f t="shared" si="66"/>
        <v>-5.3930826519512906E-5</v>
      </c>
      <c r="ED40" s="26">
        <f t="shared" si="67"/>
        <v>7.8949699301607123E-3</v>
      </c>
      <c r="EE40" s="26">
        <f t="shared" si="68"/>
        <v>0.9484075904974727</v>
      </c>
      <c r="EF40" s="26">
        <f t="shared" si="69"/>
        <v>0.92671204605546476</v>
      </c>
      <c r="EG40" s="26">
        <f t="shared" si="70"/>
        <v>-3.2907486471300817E-4</v>
      </c>
      <c r="EH40" s="26">
        <f t="shared" si="71"/>
        <v>-0.94234465459767469</v>
      </c>
      <c r="EI40" s="26">
        <f t="shared" si="72"/>
        <v>0.92669191231257597</v>
      </c>
      <c r="EM40">
        <f t="shared" si="21"/>
        <v>1128.624594474978</v>
      </c>
      <c r="EW40">
        <f t="shared" si="111"/>
        <v>3.1419822591373472</v>
      </c>
      <c r="EX40">
        <f t="shared" si="73"/>
        <v>4.6882942079951341E-2</v>
      </c>
      <c r="EY40">
        <f t="shared" si="112"/>
        <v>1.0951644948701531</v>
      </c>
      <c r="EZ40">
        <f t="shared" si="113"/>
        <v>1.5018585095442592E-2</v>
      </c>
    </row>
    <row r="41" spans="3:159">
      <c r="C41" s="6">
        <f t="shared" si="74"/>
        <v>1152.9894812007858</v>
      </c>
      <c r="D41" s="6">
        <f>Sheet4!J41</f>
        <v>1197.2218814727757</v>
      </c>
      <c r="E41" s="6">
        <f t="shared" si="22"/>
        <v>1200.1190150803986</v>
      </c>
      <c r="F41" s="6">
        <f t="shared" si="23"/>
        <v>-2.8971336076228908</v>
      </c>
      <c r="G41" s="6">
        <f>Sheet5!D41</f>
        <v>1343.0592876651699</v>
      </c>
      <c r="H41" s="6">
        <f>Sheet5!F41</f>
        <v>128.16184428935617</v>
      </c>
      <c r="I41" s="6">
        <f t="shared" si="24"/>
        <v>0.89866503607504622</v>
      </c>
      <c r="J41" s="6">
        <f t="shared" si="25"/>
        <v>1200.4457006838538</v>
      </c>
      <c r="K41" s="6">
        <f t="shared" si="0"/>
        <v>1175.1056813367809</v>
      </c>
      <c r="M41" s="6">
        <f t="shared" si="1"/>
        <v>1175.1056813367809</v>
      </c>
      <c r="Q41">
        <f t="shared" si="26"/>
        <v>172.13489516194423</v>
      </c>
      <c r="S41">
        <f t="shared" si="27"/>
        <v>1.1613705722332159</v>
      </c>
      <c r="T41">
        <f t="shared" si="28"/>
        <v>1.5140095596031597E-2</v>
      </c>
      <c r="U41">
        <f t="shared" si="29"/>
        <v>5806.8528611660795</v>
      </c>
      <c r="V41">
        <f t="shared" si="75"/>
        <v>32605.478815447539</v>
      </c>
      <c r="W41">
        <f t="shared" si="30"/>
        <v>5894.4256542159337</v>
      </c>
      <c r="X41">
        <f t="shared" si="76"/>
        <v>0.87032744055292066</v>
      </c>
      <c r="Y41">
        <f t="shared" si="2"/>
        <v>54.006116207951074</v>
      </c>
      <c r="Z41">
        <f t="shared" si="114"/>
        <v>2.0389647664388688</v>
      </c>
      <c r="AA41">
        <f t="shared" si="77"/>
        <v>48.257707155968362</v>
      </c>
      <c r="AB41">
        <f t="shared" si="31"/>
        <v>56.045080974389933</v>
      </c>
      <c r="AC41">
        <f t="shared" si="3"/>
        <v>1.1613705722332159</v>
      </c>
      <c r="AD41">
        <f t="shared" si="32"/>
        <v>48.257707155968362</v>
      </c>
      <c r="AI41">
        <f t="shared" si="115"/>
        <v>0.59714293028987808</v>
      </c>
      <c r="AJ41">
        <f t="shared" si="116"/>
        <v>0.7724709084360537</v>
      </c>
      <c r="AK41">
        <f t="shared" si="33"/>
        <v>0.96856598473833333</v>
      </c>
      <c r="AL41">
        <f t="shared" si="4"/>
        <v>0</v>
      </c>
      <c r="AM41">
        <f t="shared" si="5"/>
        <v>0.96856598473833333</v>
      </c>
      <c r="AN41">
        <f t="shared" si="78"/>
        <v>0.96856598473833333</v>
      </c>
      <c r="AO41">
        <f t="shared" si="6"/>
        <v>0</v>
      </c>
      <c r="AP41">
        <f t="shared" si="7"/>
        <v>30</v>
      </c>
      <c r="AQ41">
        <f t="shared" si="79"/>
        <v>30</v>
      </c>
      <c r="AS41">
        <f t="shared" si="80"/>
        <v>1.7617776331885771</v>
      </c>
      <c r="AU41">
        <f t="shared" si="34"/>
        <v>0.92450698144246024</v>
      </c>
      <c r="AW41">
        <f t="shared" si="8"/>
        <v>4.3244258254084356</v>
      </c>
      <c r="AX41">
        <f t="shared" si="8"/>
        <v>0.78177065484359531</v>
      </c>
      <c r="AY41">
        <f t="shared" si="81"/>
        <v>5.1061964802520308</v>
      </c>
      <c r="AZ41">
        <f t="shared" si="35"/>
        <v>0.84689765506144243</v>
      </c>
      <c r="BA41">
        <f t="shared" si="82"/>
        <v>0.15310234493855757</v>
      </c>
      <c r="BB41">
        <f t="shared" si="9"/>
        <v>-16.278135556131897</v>
      </c>
      <c r="BC41">
        <f t="shared" si="83"/>
        <v>0.13</v>
      </c>
      <c r="BD41">
        <f t="shared" si="84"/>
        <v>9.4382957575442976</v>
      </c>
      <c r="BE41">
        <f t="shared" si="85"/>
        <v>1.7062571894815739</v>
      </c>
      <c r="BF41">
        <f t="shared" si="10"/>
        <v>51.100737487899316</v>
      </c>
      <c r="BG41">
        <f t="shared" si="86"/>
        <v>4.508321428865078E-3</v>
      </c>
      <c r="BH41">
        <f t="shared" si="87"/>
        <v>2.0321258184955249E-3</v>
      </c>
      <c r="BI41">
        <f t="shared" si="88"/>
        <v>0.95556431945050213</v>
      </c>
      <c r="BJ41">
        <f t="shared" si="89"/>
        <v>2.1266237940572121E-3</v>
      </c>
      <c r="BK41">
        <f t="shared" si="36"/>
        <v>3.5834685817225528E-2</v>
      </c>
      <c r="BL41">
        <f t="shared" si="37"/>
        <v>90.904312293278593</v>
      </c>
      <c r="BM41">
        <f t="shared" si="90"/>
        <v>3.9420226514243288E-4</v>
      </c>
      <c r="BN41">
        <f t="shared" si="91"/>
        <v>0.56087464173596446</v>
      </c>
      <c r="BO41">
        <f t="shared" si="92"/>
        <v>1.54472104062864</v>
      </c>
      <c r="BP41">
        <f t="shared" si="93"/>
        <v>0.60257050746098018</v>
      </c>
      <c r="BQ41">
        <f t="shared" si="38"/>
        <v>4.8365536146014651E-5</v>
      </c>
      <c r="BR41">
        <f t="shared" si="94"/>
        <v>1.0852224204438099</v>
      </c>
      <c r="BS41">
        <f t="shared" si="95"/>
        <v>0.99741889075528034</v>
      </c>
      <c r="BT41">
        <f t="shared" si="96"/>
        <v>1.0880307466625598</v>
      </c>
      <c r="BU41">
        <f t="shared" si="39"/>
        <v>0.65561523914960784</v>
      </c>
      <c r="BV41">
        <f t="shared" si="40"/>
        <v>0.65561523914960784</v>
      </c>
      <c r="BW41">
        <f t="shared" si="41"/>
        <v>0.65561523914960784</v>
      </c>
      <c r="BX41">
        <f t="shared" si="11"/>
        <v>208.68687510026706</v>
      </c>
      <c r="BY41">
        <f t="shared" si="12"/>
        <v>2.563648289187463</v>
      </c>
      <c r="BZ41">
        <f t="shared" si="13"/>
        <v>1592795.1462727448</v>
      </c>
      <c r="CA41">
        <f t="shared" si="14"/>
        <v>0.2310743400055732</v>
      </c>
      <c r="CB41">
        <f t="shared" si="15"/>
        <v>454937.92020120332</v>
      </c>
      <c r="CC41">
        <f t="shared" si="97"/>
        <v>1.6187778227438283E-4</v>
      </c>
      <c r="CD41">
        <f t="shared" si="98"/>
        <v>1.1089864739718076E-5</v>
      </c>
      <c r="CE41">
        <f t="shared" si="99"/>
        <v>-3.8460771420636655</v>
      </c>
      <c r="CF41">
        <f t="shared" si="100"/>
        <v>14.756969739015785</v>
      </c>
      <c r="CG41">
        <f t="shared" si="101"/>
        <v>4.5920396210692238E-3</v>
      </c>
      <c r="CH41">
        <f t="shared" si="16"/>
        <v>32.767823781321781</v>
      </c>
      <c r="CI41" s="20">
        <f t="shared" si="17"/>
        <v>86394112567.518997</v>
      </c>
      <c r="CJ41" s="33">
        <f t="shared" si="42"/>
        <v>0.23564766939806403</v>
      </c>
      <c r="CK41" s="33">
        <f t="shared" si="18"/>
        <v>47.129533879612808</v>
      </c>
      <c r="CL41">
        <f t="shared" si="102"/>
        <v>4800</v>
      </c>
      <c r="CM41" s="6">
        <f t="shared" si="19"/>
        <v>1200.1190150803986</v>
      </c>
      <c r="CN41" s="20"/>
      <c r="CO41" s="20"/>
      <c r="CP41" s="20"/>
      <c r="CQ41" s="20"/>
      <c r="CR41" s="20"/>
      <c r="CS41" s="20"/>
      <c r="CT41" s="20"/>
      <c r="CU41" s="25">
        <f t="shared" si="20"/>
        <v>1.7617776331885771</v>
      </c>
      <c r="CV41" s="26">
        <v>0.8</v>
      </c>
      <c r="CW41" s="26">
        <f t="shared" si="103"/>
        <v>0.32702997316062965</v>
      </c>
      <c r="CX41" s="26">
        <f t="shared" si="43"/>
        <v>-0.11511171953071164</v>
      </c>
      <c r="CY41" s="26">
        <f t="shared" si="104"/>
        <v>2.1221383567422702E-2</v>
      </c>
      <c r="CZ41" s="26">
        <f t="shared" si="105"/>
        <v>-1.3788569559775713E-4</v>
      </c>
      <c r="DA41" s="26">
        <f t="shared" si="44"/>
        <v>1.1756200723437834E-2</v>
      </c>
      <c r="DB41" s="26">
        <f t="shared" si="45"/>
        <v>0.92578806408277659</v>
      </c>
      <c r="DC41" s="26">
        <f t="shared" si="46"/>
        <v>0.91713130004102883</v>
      </c>
      <c r="DD41" s="26">
        <f t="shared" si="47"/>
        <v>0.11713130004102879</v>
      </c>
      <c r="DE41" s="26">
        <v>0.85</v>
      </c>
      <c r="DF41" s="26">
        <f t="shared" si="48"/>
        <v>0.3077929159158867</v>
      </c>
      <c r="DG41" s="26">
        <f t="shared" si="49"/>
        <v>-0.10834044191125801</v>
      </c>
      <c r="DH41" s="26">
        <f t="shared" si="50"/>
        <v>1.8798180599516302E-2</v>
      </c>
      <c r="DI41" s="26">
        <f t="shared" si="51"/>
        <v>-1.0182971323669477E-4</v>
      </c>
      <c r="DJ41" s="26">
        <f t="shared" si="52"/>
        <v>1.0328668567247741E-2</v>
      </c>
      <c r="DK41" s="26">
        <f t="shared" si="106"/>
        <v>0.93397556625461076</v>
      </c>
      <c r="DL41" s="26">
        <f t="shared" si="107"/>
        <v>0.92020629247524643</v>
      </c>
      <c r="DM41" s="26">
        <f t="shared" si="108"/>
        <v>7.0206292475246457E-2</v>
      </c>
      <c r="DN41" s="26">
        <f t="shared" si="109"/>
        <v>-0.93850015131564779</v>
      </c>
      <c r="DO41" s="26">
        <f t="shared" si="110"/>
        <v>0.92480690586658609</v>
      </c>
      <c r="DP41" s="26">
        <f t="shared" si="53"/>
        <v>0.85</v>
      </c>
      <c r="DQ41" s="26">
        <f t="shared" si="54"/>
        <v>0.3077929159158867</v>
      </c>
      <c r="DR41" s="26">
        <f t="shared" si="55"/>
        <v>-0.10834044191125801</v>
      </c>
      <c r="DS41" s="26">
        <f t="shared" si="56"/>
        <v>1.8798180599516302E-2</v>
      </c>
      <c r="DT41" s="26">
        <f t="shared" si="57"/>
        <v>-1.0182971323669477E-4</v>
      </c>
      <c r="DU41" s="26">
        <f t="shared" si="58"/>
        <v>1.0328668567247739E-2</v>
      </c>
      <c r="DV41" s="26">
        <f t="shared" si="59"/>
        <v>0.93397556625461076</v>
      </c>
      <c r="DW41" s="26">
        <f t="shared" si="60"/>
        <v>0.92020629247524643</v>
      </c>
      <c r="DX41" s="26">
        <f t="shared" si="61"/>
        <v>7.0206292475246457E-2</v>
      </c>
      <c r="DY41" s="26">
        <f t="shared" si="62"/>
        <v>0.92480690586658609</v>
      </c>
      <c r="DZ41" s="26">
        <f t="shared" si="63"/>
        <v>0.28289578815736693</v>
      </c>
      <c r="EA41" s="26">
        <f t="shared" si="64"/>
        <v>-9.9576868468858798E-2</v>
      </c>
      <c r="EB41" s="26">
        <f t="shared" si="65"/>
        <v>1.5880038129004966E-2</v>
      </c>
      <c r="EC41" s="26">
        <f t="shared" si="66"/>
        <v>-6.6790366827236639E-5</v>
      </c>
      <c r="ED41" s="26">
        <f t="shared" si="67"/>
        <v>8.6386918962323197E-3</v>
      </c>
      <c r="EE41" s="26">
        <f t="shared" si="68"/>
        <v>0.94393152793347801</v>
      </c>
      <c r="EF41" s="26">
        <f t="shared" si="69"/>
        <v>0.92452429366793043</v>
      </c>
      <c r="EG41" s="26">
        <f t="shared" si="70"/>
        <v>-2.8261219865566289E-4</v>
      </c>
      <c r="EH41" s="26">
        <f t="shared" si="71"/>
        <v>-0.94227804047416552</v>
      </c>
      <c r="EI41" s="26">
        <f t="shared" si="72"/>
        <v>0.92450698144246024</v>
      </c>
      <c r="EM41">
        <f t="shared" si="21"/>
        <v>1175.1056813367809</v>
      </c>
      <c r="EW41">
        <f t="shared" si="111"/>
        <v>3.2792843697879124</v>
      </c>
      <c r="EX41">
        <f t="shared" si="73"/>
        <v>4.8931689135210933E-2</v>
      </c>
      <c r="EY41">
        <f t="shared" si="112"/>
        <v>1.1009409064901148</v>
      </c>
      <c r="EZ41">
        <f t="shared" si="113"/>
        <v>1.5097800163011947E-2</v>
      </c>
    </row>
    <row r="42" spans="3:159">
      <c r="C42" s="6">
        <f t="shared" si="74"/>
        <v>1200.1190150803986</v>
      </c>
      <c r="D42" s="6">
        <f>Sheet4!J42</f>
        <v>1245.91723739279</v>
      </c>
      <c r="E42" s="6">
        <f t="shared" si="22"/>
        <v>1248.6455822756809</v>
      </c>
      <c r="F42" s="6">
        <f t="shared" si="23"/>
        <v>-2.7283448828909513</v>
      </c>
      <c r="G42" s="6">
        <f>Sheet5!D42</f>
        <v>1405.2392595836868</v>
      </c>
      <c r="H42" s="6">
        <f>Sheet5!F42</f>
        <v>138.94401398199034</v>
      </c>
      <c r="I42" s="6">
        <f t="shared" si="24"/>
        <v>0.88922019013248488</v>
      </c>
      <c r="J42" s="6">
        <f t="shared" si="25"/>
        <v>1248.9854818087028</v>
      </c>
      <c r="K42" s="6">
        <f t="shared" si="0"/>
        <v>1223.0181262365943</v>
      </c>
      <c r="M42" s="6">
        <f t="shared" si="1"/>
        <v>1223.0181262365943</v>
      </c>
      <c r="Q42">
        <f t="shared" si="26"/>
        <v>180.4971932971504</v>
      </c>
      <c r="S42">
        <f t="shared" si="27"/>
        <v>1.1653563902653807</v>
      </c>
      <c r="T42">
        <f t="shared" si="28"/>
        <v>1.4512862182797884E-2</v>
      </c>
      <c r="U42">
        <f t="shared" si="29"/>
        <v>5826.7819513269033</v>
      </c>
      <c r="V42">
        <f t="shared" si="75"/>
        <v>32717.380656700563</v>
      </c>
      <c r="W42">
        <f t="shared" si="30"/>
        <v>5043.423274980486</v>
      </c>
      <c r="X42">
        <f t="shared" si="76"/>
        <v>0.86937174933746852</v>
      </c>
      <c r="Y42">
        <f t="shared" si="2"/>
        <v>54.006116207951074</v>
      </c>
      <c r="Z42">
        <f t="shared" si="114"/>
        <v>2.1356697769534296</v>
      </c>
      <c r="AA42">
        <f t="shared" si="77"/>
        <v>48.175636615438833</v>
      </c>
      <c r="AB42">
        <f t="shared" si="31"/>
        <v>56.141785984904502</v>
      </c>
      <c r="AC42">
        <f t="shared" si="3"/>
        <v>1.1653563902653807</v>
      </c>
      <c r="AD42">
        <f t="shared" si="32"/>
        <v>48.175636615438833</v>
      </c>
      <c r="AI42">
        <f t="shared" si="115"/>
        <v>0.58790748242486157</v>
      </c>
      <c r="AJ42">
        <f t="shared" si="116"/>
        <v>0.76580851602931643</v>
      </c>
      <c r="AK42">
        <f t="shared" si="33"/>
        <v>0.94961652251267936</v>
      </c>
      <c r="AL42">
        <f t="shared" si="4"/>
        <v>0</v>
      </c>
      <c r="AM42">
        <f t="shared" si="5"/>
        <v>0.94961652251267936</v>
      </c>
      <c r="AN42">
        <f t="shared" si="78"/>
        <v>0.94961652251267936</v>
      </c>
      <c r="AO42">
        <f t="shared" si="6"/>
        <v>0</v>
      </c>
      <c r="AP42">
        <f t="shared" si="7"/>
        <v>30</v>
      </c>
      <c r="AQ42">
        <f t="shared" si="79"/>
        <v>30</v>
      </c>
      <c r="AS42">
        <f t="shared" si="80"/>
        <v>1.83361038416281</v>
      </c>
      <c r="AU42">
        <f t="shared" si="34"/>
        <v>0.92233909338679065</v>
      </c>
      <c r="AW42">
        <f t="shared" si="8"/>
        <v>4.3392672333498536</v>
      </c>
      <c r="AX42">
        <f t="shared" si="8"/>
        <v>0.66890322274484426</v>
      </c>
      <c r="AY42">
        <f t="shared" si="81"/>
        <v>5.0081704560946978</v>
      </c>
      <c r="AZ42">
        <f t="shared" si="35"/>
        <v>0.8664376085820279</v>
      </c>
      <c r="BA42">
        <f t="shared" si="82"/>
        <v>0.1335623914179721</v>
      </c>
      <c r="BB42">
        <f t="shared" si="9"/>
        <v>-15.618410634531267</v>
      </c>
      <c r="BC42">
        <f t="shared" si="83"/>
        <v>0.13</v>
      </c>
      <c r="BD42">
        <f t="shared" si="84"/>
        <v>9.4666587372319331</v>
      </c>
      <c r="BE42">
        <f t="shared" si="85"/>
        <v>1.4592967423837706</v>
      </c>
      <c r="BF42">
        <f t="shared" si="10"/>
        <v>51.057266195854389</v>
      </c>
      <c r="BG42">
        <f t="shared" si="86"/>
        <v>4.4219998862398517E-3</v>
      </c>
      <c r="BH42">
        <f t="shared" si="87"/>
        <v>2.0298324914822959E-3</v>
      </c>
      <c r="BI42">
        <f t="shared" si="88"/>
        <v>0.95640126274504123</v>
      </c>
      <c r="BJ42">
        <f t="shared" si="89"/>
        <v>2.1223649220791663E-3</v>
      </c>
      <c r="BK42">
        <f t="shared" si="36"/>
        <v>3.5870392665165306E-2</v>
      </c>
      <c r="BL42">
        <f t="shared" si="37"/>
        <v>83.01792386475725</v>
      </c>
      <c r="BM42">
        <f t="shared" si="90"/>
        <v>4.3208009783045174E-4</v>
      </c>
      <c r="BN42">
        <f t="shared" si="91"/>
        <v>0.62625497873482328</v>
      </c>
      <c r="BO42">
        <f t="shared" si="92"/>
        <v>1.6088807745165412</v>
      </c>
      <c r="BP42">
        <f t="shared" si="93"/>
        <v>0.62389810242555321</v>
      </c>
      <c r="BQ42">
        <f t="shared" si="38"/>
        <v>4.1137278481804128E-5</v>
      </c>
      <c r="BR42">
        <f t="shared" si="94"/>
        <v>1.0857265079062672</v>
      </c>
      <c r="BS42">
        <f t="shared" si="95"/>
        <v>0.9978041879057552</v>
      </c>
      <c r="BT42">
        <f t="shared" si="96"/>
        <v>1.0881158057524773</v>
      </c>
      <c r="BU42">
        <f t="shared" si="39"/>
        <v>0.67887338642822248</v>
      </c>
      <c r="BV42">
        <f t="shared" si="40"/>
        <v>0.67887338642822248</v>
      </c>
      <c r="BW42">
        <f t="shared" si="41"/>
        <v>0.67887338642822248</v>
      </c>
      <c r="BX42">
        <f t="shared" si="11"/>
        <v>209.04696141114317</v>
      </c>
      <c r="BY42">
        <f t="shared" si="12"/>
        <v>2.2884507958777522</v>
      </c>
      <c r="BZ42">
        <f t="shared" si="13"/>
        <v>1593435.1943749846</v>
      </c>
      <c r="CA42">
        <f t="shared" si="14"/>
        <v>0.25160970049579034</v>
      </c>
      <c r="CB42">
        <f t="shared" si="15"/>
        <v>417975.62900603883</v>
      </c>
      <c r="CC42">
        <f t="shared" si="97"/>
        <v>1.6187778227438283E-4</v>
      </c>
      <c r="CD42">
        <f t="shared" si="98"/>
        <v>1.2070560219019632E-5</v>
      </c>
      <c r="CE42">
        <f t="shared" si="99"/>
        <v>-3.834545104888798</v>
      </c>
      <c r="CF42">
        <f t="shared" si="100"/>
        <v>14.726386766137896</v>
      </c>
      <c r="CG42">
        <f t="shared" si="101"/>
        <v>4.6111324308283977E-3</v>
      </c>
      <c r="CH42">
        <f t="shared" si="16"/>
        <v>33.803795506045105</v>
      </c>
      <c r="CI42" s="20">
        <f t="shared" si="17"/>
        <v>84162225990.995987</v>
      </c>
      <c r="CJ42" s="33">
        <f t="shared" si="42"/>
        <v>0.2426328359764115</v>
      </c>
      <c r="CK42" s="33">
        <f t="shared" si="18"/>
        <v>48.526567195282297</v>
      </c>
      <c r="CL42">
        <f t="shared" si="102"/>
        <v>5000</v>
      </c>
      <c r="CM42" s="6">
        <f t="shared" si="19"/>
        <v>1248.6455822756809</v>
      </c>
      <c r="CN42" s="20"/>
      <c r="CO42" s="20"/>
      <c r="CP42" s="20"/>
      <c r="CQ42" s="20"/>
      <c r="CR42" s="20"/>
      <c r="CS42" s="20"/>
      <c r="CT42" s="20"/>
      <c r="CU42" s="25">
        <f t="shared" si="20"/>
        <v>1.83361038416281</v>
      </c>
      <c r="CV42" s="26">
        <v>0.8</v>
      </c>
      <c r="CW42" s="26">
        <f t="shared" si="103"/>
        <v>0.34036392756022166</v>
      </c>
      <c r="CX42" s="26">
        <f t="shared" si="43"/>
        <v>-0.11980515605044995</v>
      </c>
      <c r="CY42" s="26">
        <f t="shared" si="104"/>
        <v>2.2987176509431998E-2</v>
      </c>
      <c r="CZ42" s="26">
        <f t="shared" si="105"/>
        <v>-1.6838331413552267E-4</v>
      </c>
      <c r="DA42" s="26">
        <f t="shared" si="44"/>
        <v>1.2810269867817213E-2</v>
      </c>
      <c r="DB42" s="26">
        <f t="shared" si="45"/>
        <v>0.91986705768594512</v>
      </c>
      <c r="DC42" s="26">
        <f t="shared" si="46"/>
        <v>0.91513414902458956</v>
      </c>
      <c r="DD42" s="26">
        <f t="shared" si="47"/>
        <v>0.11513414902458952</v>
      </c>
      <c r="DE42" s="26">
        <v>0.85</v>
      </c>
      <c r="DF42" s="26">
        <f t="shared" si="48"/>
        <v>0.32034252005667918</v>
      </c>
      <c r="DG42" s="26">
        <f t="shared" si="49"/>
        <v>-0.11275779392983523</v>
      </c>
      <c r="DH42" s="26">
        <f t="shared" si="50"/>
        <v>2.036234320558682E-2</v>
      </c>
      <c r="DI42" s="26">
        <f t="shared" si="51"/>
        <v>-1.2435245380553798E-4</v>
      </c>
      <c r="DJ42" s="26">
        <f t="shared" si="52"/>
        <v>1.1247620682459795E-2</v>
      </c>
      <c r="DK42" s="26">
        <f t="shared" si="106"/>
        <v>0.92868233922630439</v>
      </c>
      <c r="DL42" s="26">
        <f t="shared" si="107"/>
        <v>0.91817436841567401</v>
      </c>
      <c r="DM42" s="26">
        <f t="shared" si="108"/>
        <v>6.8174368415674036E-2</v>
      </c>
      <c r="DN42" s="26">
        <f t="shared" si="109"/>
        <v>-0.93919561217831082</v>
      </c>
      <c r="DO42" s="26">
        <f t="shared" si="110"/>
        <v>0.92258803973493309</v>
      </c>
      <c r="DP42" s="26">
        <f t="shared" si="53"/>
        <v>0.85</v>
      </c>
      <c r="DQ42" s="26">
        <f t="shared" si="54"/>
        <v>0.32034252005667918</v>
      </c>
      <c r="DR42" s="26">
        <f t="shared" si="55"/>
        <v>-0.11275779392983523</v>
      </c>
      <c r="DS42" s="26">
        <f t="shared" si="56"/>
        <v>2.036234320558682E-2</v>
      </c>
      <c r="DT42" s="26">
        <f t="shared" si="57"/>
        <v>-1.2435245380553798E-4</v>
      </c>
      <c r="DU42" s="26">
        <f t="shared" si="58"/>
        <v>1.1247620682459793E-2</v>
      </c>
      <c r="DV42" s="26">
        <f t="shared" si="59"/>
        <v>0.92868233922630439</v>
      </c>
      <c r="DW42" s="26">
        <f t="shared" si="60"/>
        <v>0.91817436841567401</v>
      </c>
      <c r="DX42" s="26">
        <f t="shared" si="61"/>
        <v>6.8174368415674036E-2</v>
      </c>
      <c r="DY42" s="26">
        <f t="shared" si="62"/>
        <v>0.92258803973493309</v>
      </c>
      <c r="DZ42" s="26">
        <f t="shared" si="63"/>
        <v>0.29513838281104177</v>
      </c>
      <c r="EA42" s="26">
        <f t="shared" si="64"/>
        <v>-0.10388615580567978</v>
      </c>
      <c r="EB42" s="26">
        <f t="shared" si="65"/>
        <v>1.7284227110940315E-2</v>
      </c>
      <c r="EC42" s="26">
        <f t="shared" si="66"/>
        <v>-8.2548633249676827E-5</v>
      </c>
      <c r="ED42" s="26">
        <f t="shared" si="67"/>
        <v>9.4479235036234229E-3</v>
      </c>
      <c r="EE42" s="26">
        <f t="shared" si="68"/>
        <v>0.93912761342117412</v>
      </c>
      <c r="EF42" s="26">
        <f t="shared" si="69"/>
        <v>0.92235342579025381</v>
      </c>
      <c r="EG42" s="26">
        <f t="shared" si="70"/>
        <v>-2.3461394467927388E-4</v>
      </c>
      <c r="EH42" s="26">
        <f t="shared" si="71"/>
        <v>-0.94242774167975474</v>
      </c>
      <c r="EI42" s="26">
        <f t="shared" si="72"/>
        <v>0.92233909338679065</v>
      </c>
      <c r="EM42">
        <f t="shared" si="21"/>
        <v>1223.0181262365943</v>
      </c>
      <c r="EW42">
        <f t="shared" si="111"/>
        <v>3.4211986398975549</v>
      </c>
      <c r="EX42">
        <f t="shared" si="73"/>
        <v>5.1049256313230477E-2</v>
      </c>
      <c r="EY42">
        <f t="shared" si="112"/>
        <v>1.1070247013479193</v>
      </c>
      <c r="EZ42">
        <f t="shared" si="113"/>
        <v>1.518123054374757E-2</v>
      </c>
    </row>
    <row r="43" spans="3:159">
      <c r="C43" s="6">
        <f t="shared" si="74"/>
        <v>1248.6455822756809</v>
      </c>
      <c r="D43" s="6">
        <f>Sheet4!J43</f>
        <v>1296.5289270509825</v>
      </c>
      <c r="E43" s="6">
        <f t="shared" si="22"/>
        <v>1298.745134579676</v>
      </c>
      <c r="F43" s="6">
        <f t="shared" si="23"/>
        <v>-2.2162075286935305</v>
      </c>
      <c r="G43" s="6">
        <f>Sheet5!D43</f>
        <v>1469.5731506113832</v>
      </c>
      <c r="H43" s="6">
        <f>Sheet5!F43</f>
        <v>149.63245466749345</v>
      </c>
      <c r="I43" s="6">
        <f t="shared" si="24"/>
        <v>0.87751361514349835</v>
      </c>
      <c r="J43" s="6">
        <f t="shared" si="25"/>
        <v>1299.0544804902088</v>
      </c>
      <c r="K43" s="6">
        <f t="shared" si="0"/>
        <v>1272.5872546633318</v>
      </c>
      <c r="M43" s="6">
        <f t="shared" si="1"/>
        <v>1272.5872546633318</v>
      </c>
      <c r="Q43">
        <f t="shared" si="26"/>
        <v>189.21334046850552</v>
      </c>
      <c r="S43">
        <f t="shared" si="27"/>
        <v>1.1695108674204495</v>
      </c>
      <c r="T43">
        <f t="shared" si="28"/>
        <v>1.3915035927366535E-2</v>
      </c>
      <c r="U43">
        <f t="shared" si="29"/>
        <v>5847.5543371022477</v>
      </c>
      <c r="V43">
        <f t="shared" si="75"/>
        <v>32834.017602829124</v>
      </c>
      <c r="W43">
        <f t="shared" si="30"/>
        <v>4229.2427564267155</v>
      </c>
      <c r="X43">
        <f t="shared" si="76"/>
        <v>0.8683756182321708</v>
      </c>
      <c r="Y43">
        <f t="shared" si="2"/>
        <v>54.006116207951074</v>
      </c>
      <c r="Z43">
        <f t="shared" si="114"/>
        <v>2.2362353030118038</v>
      </c>
      <c r="AA43">
        <f t="shared" si="77"/>
        <v>48.090490715160882</v>
      </c>
      <c r="AB43">
        <f t="shared" si="31"/>
        <v>56.242351510962877</v>
      </c>
      <c r="AC43">
        <f t="shared" si="3"/>
        <v>1.1695108674204495</v>
      </c>
      <c r="AD43">
        <f t="shared" si="32"/>
        <v>48.090490715160882</v>
      </c>
      <c r="AI43">
        <f t="shared" si="115"/>
        <v>0.57871500068429971</v>
      </c>
      <c r="AJ43">
        <f t="shared" si="116"/>
        <v>0.75910010497671687</v>
      </c>
      <c r="AK43">
        <f t="shared" si="33"/>
        <v>0.93085033183280319</v>
      </c>
      <c r="AL43">
        <f t="shared" si="4"/>
        <v>0</v>
      </c>
      <c r="AM43">
        <f t="shared" si="5"/>
        <v>0.93085033183280319</v>
      </c>
      <c r="AN43">
        <f t="shared" si="78"/>
        <v>0.93085033183280319</v>
      </c>
      <c r="AO43">
        <f t="shared" si="6"/>
        <v>0</v>
      </c>
      <c r="AP43">
        <f t="shared" si="7"/>
        <v>30</v>
      </c>
      <c r="AQ43">
        <f t="shared" si="79"/>
        <v>30</v>
      </c>
      <c r="AS43">
        <f t="shared" si="80"/>
        <v>1.9079269185357299</v>
      </c>
      <c r="AU43">
        <f t="shared" si="34"/>
        <v>0.92018797388011886</v>
      </c>
      <c r="AW43">
        <f t="shared" si="8"/>
        <v>4.3547366526118765</v>
      </c>
      <c r="AX43">
        <f t="shared" si="8"/>
        <v>0.56091943017712786</v>
      </c>
      <c r="AY43">
        <f t="shared" si="81"/>
        <v>4.9156560827890043</v>
      </c>
      <c r="AZ43">
        <f t="shared" si="35"/>
        <v>0.88589123796901637</v>
      </c>
      <c r="BA43">
        <f t="shared" si="82"/>
        <v>0.11410876203098363</v>
      </c>
      <c r="BB43">
        <f t="shared" si="9"/>
        <v>-15.007509161522963</v>
      </c>
      <c r="BC43">
        <f t="shared" si="83"/>
        <v>0.13</v>
      </c>
      <c r="BD43">
        <f t="shared" si="84"/>
        <v>9.4962066725521481</v>
      </c>
      <c r="BE43">
        <f t="shared" si="85"/>
        <v>1.22317542035921</v>
      </c>
      <c r="BF43">
        <f t="shared" si="10"/>
        <v>51.012126787543721</v>
      </c>
      <c r="BG43">
        <f t="shared" si="86"/>
        <v>4.3365303081619906E-3</v>
      </c>
      <c r="BH43">
        <f t="shared" si="87"/>
        <v>2.027553019468021E-3</v>
      </c>
      <c r="BI43">
        <f t="shared" si="88"/>
        <v>0.95723049700902085</v>
      </c>
      <c r="BJ43">
        <f t="shared" si="89"/>
        <v>2.118145029648918E-3</v>
      </c>
      <c r="BK43">
        <f t="shared" si="36"/>
        <v>3.5910809992201774E-2</v>
      </c>
      <c r="BL43">
        <f t="shared" si="37"/>
        <v>74.939569256041764</v>
      </c>
      <c r="BM43">
        <f t="shared" si="90"/>
        <v>4.7919690957266316E-4</v>
      </c>
      <c r="BN43">
        <f t="shared" si="91"/>
        <v>0.71050394370373993</v>
      </c>
      <c r="BO43">
        <f t="shared" si="92"/>
        <v>1.6915820357387559</v>
      </c>
      <c r="BP43">
        <f t="shared" si="93"/>
        <v>0.64809208006107877</v>
      </c>
      <c r="BQ43">
        <f t="shared" si="38"/>
        <v>3.4291123227984465E-5</v>
      </c>
      <c r="BR43">
        <f t="shared" si="94"/>
        <v>1.0862041729139795</v>
      </c>
      <c r="BS43">
        <f t="shared" si="95"/>
        <v>0.9981692635194388</v>
      </c>
      <c r="BT43">
        <f t="shared" si="96"/>
        <v>1.0881963737133509</v>
      </c>
      <c r="BU43">
        <f t="shared" si="39"/>
        <v>0.7052514513548086</v>
      </c>
      <c r="BV43">
        <f t="shared" si="40"/>
        <v>0.7052514513548086</v>
      </c>
      <c r="BW43">
        <f t="shared" si="41"/>
        <v>0.7052514513548086</v>
      </c>
      <c r="BX43">
        <f t="shared" si="11"/>
        <v>209.42142255940223</v>
      </c>
      <c r="BY43">
        <f t="shared" si="12"/>
        <v>2.0015760239140934</v>
      </c>
      <c r="BZ43">
        <f t="shared" si="13"/>
        <v>1594095.5816384316</v>
      </c>
      <c r="CA43">
        <f t="shared" si="14"/>
        <v>0.27716397395298042</v>
      </c>
      <c r="CB43">
        <f t="shared" si="15"/>
        <v>379595.90089433827</v>
      </c>
      <c r="CC43">
        <f t="shared" si="97"/>
        <v>1.6187778227438283E-4</v>
      </c>
      <c r="CD43">
        <f t="shared" si="98"/>
        <v>1.3290975977647208E-5</v>
      </c>
      <c r="CE43">
        <f t="shared" si="99"/>
        <v>-3.8207352342655927</v>
      </c>
      <c r="CF43">
        <f t="shared" si="100"/>
        <v>14.689264256812077</v>
      </c>
      <c r="CG43">
        <f t="shared" si="101"/>
        <v>4.6344682632460318E-3</v>
      </c>
      <c r="CH43">
        <f t="shared" si="16"/>
        <v>34.967664432880142</v>
      </c>
      <c r="CI43" s="20">
        <f t="shared" si="17"/>
        <v>81840500443.109482</v>
      </c>
      <c r="CJ43" s="33">
        <f t="shared" si="42"/>
        <v>0.25049776151997566</v>
      </c>
      <c r="CK43" s="33">
        <f t="shared" si="18"/>
        <v>50.099552303995132</v>
      </c>
      <c r="CL43">
        <f t="shared" si="102"/>
        <v>5200</v>
      </c>
      <c r="CM43" s="6">
        <f t="shared" si="19"/>
        <v>1298.745134579676</v>
      </c>
      <c r="CN43" s="20"/>
      <c r="CO43" s="20"/>
      <c r="CP43" s="20"/>
      <c r="CQ43" s="20"/>
      <c r="CR43" s="20"/>
      <c r="CS43" s="20"/>
      <c r="CT43" s="20"/>
      <c r="CU43" s="25">
        <f t="shared" si="20"/>
        <v>1.9079269185357299</v>
      </c>
      <c r="CV43" s="26">
        <v>0.8</v>
      </c>
      <c r="CW43" s="26">
        <f t="shared" si="103"/>
        <v>0.35415893425319489</v>
      </c>
      <c r="CX43" s="26">
        <f t="shared" si="43"/>
        <v>-0.12466087898623679</v>
      </c>
      <c r="CY43" s="26">
        <f t="shared" si="104"/>
        <v>2.4888285603452086E-2</v>
      </c>
      <c r="CZ43" s="26">
        <f t="shared" si="105"/>
        <v>-2.0538675396620062E-4</v>
      </c>
      <c r="DA43" s="26">
        <f t="shared" si="44"/>
        <v>1.3958142339918506E-2</v>
      </c>
      <c r="DB43" s="26">
        <f t="shared" si="45"/>
        <v>0.91353463884214881</v>
      </c>
      <c r="DC43" s="26">
        <f t="shared" si="46"/>
        <v>0.91318403989258634</v>
      </c>
      <c r="DD43" s="26">
        <f t="shared" si="47"/>
        <v>0.1131840398925863</v>
      </c>
      <c r="DE43" s="26">
        <v>0.85</v>
      </c>
      <c r="DF43" s="26">
        <f t="shared" si="48"/>
        <v>0.33332605576771285</v>
      </c>
      <c r="DG43" s="26">
        <f t="shared" si="49"/>
        <v>-0.11732788610469344</v>
      </c>
      <c r="DH43" s="26">
        <f t="shared" si="50"/>
        <v>2.204637063835202E-2</v>
      </c>
      <c r="DI43" s="26">
        <f t="shared" si="51"/>
        <v>-1.5167979657589655E-4</v>
      </c>
      <c r="DJ43" s="26">
        <f t="shared" si="52"/>
        <v>1.2247216468466E-2</v>
      </c>
      <c r="DK43" s="26">
        <f t="shared" si="106"/>
        <v>0.92301701235116007</v>
      </c>
      <c r="DL43" s="26">
        <f t="shared" si="107"/>
        <v>0.91617455348457588</v>
      </c>
      <c r="DM43" s="26">
        <f t="shared" si="108"/>
        <v>6.6174553484575904E-2</v>
      </c>
      <c r="DN43" s="26">
        <f t="shared" si="109"/>
        <v>-0.94018972816020907</v>
      </c>
      <c r="DO43" s="26">
        <f t="shared" si="110"/>
        <v>0.92038425490360143</v>
      </c>
      <c r="DP43" s="26">
        <f t="shared" si="53"/>
        <v>0.85</v>
      </c>
      <c r="DQ43" s="26">
        <f t="shared" si="54"/>
        <v>0.33332605576771285</v>
      </c>
      <c r="DR43" s="26">
        <f t="shared" si="55"/>
        <v>-0.11732788610469344</v>
      </c>
      <c r="DS43" s="26">
        <f t="shared" si="56"/>
        <v>2.204637063835202E-2</v>
      </c>
      <c r="DT43" s="26">
        <f t="shared" si="57"/>
        <v>-1.5167979657589655E-4</v>
      </c>
      <c r="DU43" s="26">
        <f t="shared" si="58"/>
        <v>1.2247216468466E-2</v>
      </c>
      <c r="DV43" s="26">
        <f t="shared" si="59"/>
        <v>0.92301701235116007</v>
      </c>
      <c r="DW43" s="26">
        <f t="shared" si="60"/>
        <v>0.91617455348457588</v>
      </c>
      <c r="DX43" s="26">
        <f t="shared" si="61"/>
        <v>6.6174553484575904E-2</v>
      </c>
      <c r="DY43" s="26">
        <f t="shared" si="62"/>
        <v>0.92038425490360143</v>
      </c>
      <c r="DZ43" s="26">
        <f t="shared" si="63"/>
        <v>0.30783571741156179</v>
      </c>
      <c r="EA43" s="26">
        <f t="shared" si="64"/>
        <v>-0.10835550766721312</v>
      </c>
      <c r="EB43" s="26">
        <f t="shared" si="65"/>
        <v>1.8803409090147091E-2</v>
      </c>
      <c r="EC43" s="26">
        <f t="shared" si="66"/>
        <v>-1.0190053482069731E-4</v>
      </c>
      <c r="ED43" s="26">
        <f t="shared" si="67"/>
        <v>1.0331725094901762E-2</v>
      </c>
      <c r="EE43" s="26">
        <f t="shared" si="68"/>
        <v>0.93395782254543946</v>
      </c>
      <c r="EF43" s="26">
        <f t="shared" si="69"/>
        <v>0.92019919743052725</v>
      </c>
      <c r="EG43" s="26">
        <f t="shared" si="70"/>
        <v>-1.8505747307417941E-4</v>
      </c>
      <c r="EH43" s="26">
        <f t="shared" si="71"/>
        <v>-0.94281897348400523</v>
      </c>
      <c r="EI43" s="26">
        <f t="shared" si="72"/>
        <v>0.92018797388011886</v>
      </c>
      <c r="EM43">
        <f t="shared" si="21"/>
        <v>1272.5872546633318</v>
      </c>
      <c r="EW43">
        <f t="shared" si="111"/>
        <v>3.5683841853758445</v>
      </c>
      <c r="EX43">
        <f t="shared" si="73"/>
        <v>5.3245478581385251E-2</v>
      </c>
      <c r="EY43">
        <f t="shared" si="112"/>
        <v>1.1134553143367936</v>
      </c>
      <c r="EZ43">
        <f t="shared" si="113"/>
        <v>1.5269417029742733E-2</v>
      </c>
    </row>
    <row r="44" spans="3:159">
      <c r="C44" s="6">
        <f t="shared" si="74"/>
        <v>1298.745134579676</v>
      </c>
      <c r="D44" s="6">
        <f>Sheet4!J44</f>
        <v>1349.5535093338251</v>
      </c>
      <c r="E44" s="6">
        <f t="shared" si="22"/>
        <v>1350.6598259955797</v>
      </c>
      <c r="F44" s="6">
        <f t="shared" si="23"/>
        <v>-1.1063166617545903</v>
      </c>
      <c r="G44" s="6">
        <f>Sheet5!D44</f>
        <v>1536.186138151854</v>
      </c>
      <c r="H44" s="6">
        <f>Sheet5!F44</f>
        <v>159.82304295311178</v>
      </c>
      <c r="I44" s="6">
        <f t="shared" si="24"/>
        <v>0.8622788021261607</v>
      </c>
      <c r="J44" s="6">
        <f t="shared" si="25"/>
        <v>1350.836524362174</v>
      </c>
      <c r="K44" s="6">
        <f t="shared" si="0"/>
        <v>1324.1493219567506</v>
      </c>
      <c r="M44" s="6">
        <f t="shared" si="1"/>
        <v>1324.1493219567506</v>
      </c>
      <c r="Q44">
        <f t="shared" si="26"/>
        <v>198.34752364094501</v>
      </c>
      <c r="S44">
        <f t="shared" si="27"/>
        <v>1.1738645978674096</v>
      </c>
      <c r="T44">
        <f t="shared" si="28"/>
        <v>1.3342132091379291E-2</v>
      </c>
      <c r="U44">
        <f t="shared" si="29"/>
        <v>5869.3229893370481</v>
      </c>
      <c r="V44">
        <f t="shared" si="75"/>
        <v>32956.248585127527</v>
      </c>
      <c r="W44">
        <f t="shared" si="30"/>
        <v>3445.7708121467886</v>
      </c>
      <c r="X44">
        <f t="shared" si="76"/>
        <v>0.867331711583892</v>
      </c>
      <c r="Y44">
        <f t="shared" si="2"/>
        <v>54.006116207951074</v>
      </c>
      <c r="Z44">
        <f t="shared" si="114"/>
        <v>2.3413704524554912</v>
      </c>
      <c r="AA44">
        <f t="shared" si="77"/>
        <v>48.001691815882779</v>
      </c>
      <c r="AB44">
        <f t="shared" si="31"/>
        <v>56.347486660406567</v>
      </c>
      <c r="AC44">
        <f t="shared" si="3"/>
        <v>1.1738645978674096</v>
      </c>
      <c r="AD44">
        <f t="shared" si="32"/>
        <v>48.001691815882779</v>
      </c>
      <c r="AI44">
        <f t="shared" si="115"/>
        <v>0.56952149517964257</v>
      </c>
      <c r="AJ44">
        <f t="shared" si="116"/>
        <v>0.75231305418546268</v>
      </c>
      <c r="AK44">
        <f t="shared" si="33"/>
        <v>0.91217821893490325</v>
      </c>
      <c r="AL44">
        <f t="shared" si="4"/>
        <v>0</v>
      </c>
      <c r="AM44">
        <f t="shared" si="5"/>
        <v>0.91217821893490325</v>
      </c>
      <c r="AN44">
        <f t="shared" si="78"/>
        <v>0.91217821893490325</v>
      </c>
      <c r="AO44">
        <f t="shared" si="6"/>
        <v>0</v>
      </c>
      <c r="AP44">
        <f t="shared" si="7"/>
        <v>30</v>
      </c>
      <c r="AQ44">
        <f t="shared" si="79"/>
        <v>30</v>
      </c>
      <c r="AS44">
        <f t="shared" si="80"/>
        <v>1.9852313672515001</v>
      </c>
      <c r="AU44">
        <f t="shared" si="34"/>
        <v>0.91805108928794921</v>
      </c>
      <c r="AW44">
        <f t="shared" si="8"/>
        <v>4.370948002229162</v>
      </c>
      <c r="AX44">
        <f t="shared" si="8"/>
        <v>0.45700847924449178</v>
      </c>
      <c r="AY44">
        <f t="shared" si="81"/>
        <v>4.8279564814736542</v>
      </c>
      <c r="AZ44">
        <f t="shared" si="35"/>
        <v>0.90534121817415436</v>
      </c>
      <c r="BA44">
        <f t="shared" si="82"/>
        <v>9.4658781825845639E-2</v>
      </c>
      <c r="BB44">
        <f t="shared" si="9"/>
        <v>-14.43891758387211</v>
      </c>
      <c r="BC44">
        <f t="shared" si="83"/>
        <v>0.13</v>
      </c>
      <c r="BD44">
        <f t="shared" si="84"/>
        <v>9.5271550929185764</v>
      </c>
      <c r="BE44">
        <f t="shared" si="85"/>
        <v>0.99612044305277014</v>
      </c>
      <c r="BF44">
        <f t="shared" si="10"/>
        <v>50.965008182098522</v>
      </c>
      <c r="BG44">
        <f t="shared" si="86"/>
        <v>4.251506937859164E-3</v>
      </c>
      <c r="BH44">
        <f t="shared" si="87"/>
        <v>2.0252767616756235E-3</v>
      </c>
      <c r="BI44">
        <f t="shared" si="88"/>
        <v>0.95805594538416305</v>
      </c>
      <c r="BJ44">
        <f t="shared" si="89"/>
        <v>2.1139441505824844E-3</v>
      </c>
      <c r="BK44">
        <f t="shared" si="36"/>
        <v>3.5956391013549874E-2</v>
      </c>
      <c r="BL44">
        <f t="shared" si="37"/>
        <v>66.532393470977439</v>
      </c>
      <c r="BM44">
        <f t="shared" si="90"/>
        <v>5.4043435291764553E-4</v>
      </c>
      <c r="BN44">
        <f t="shared" si="91"/>
        <v>0.82484223840056581</v>
      </c>
      <c r="BO44">
        <f t="shared" si="92"/>
        <v>1.8038601143242339</v>
      </c>
      <c r="BP44">
        <f t="shared" si="93"/>
        <v>0.67621378231937168</v>
      </c>
      <c r="BQ44">
        <f t="shared" si="38"/>
        <v>2.7771277735992342E-5</v>
      </c>
      <c r="BR44">
        <f t="shared" si="94"/>
        <v>1.0866592741814802</v>
      </c>
      <c r="BS44">
        <f t="shared" si="95"/>
        <v>0.99851707065984652</v>
      </c>
      <c r="BT44">
        <f t="shared" si="96"/>
        <v>1.0882731063009139</v>
      </c>
      <c r="BU44">
        <f t="shared" si="39"/>
        <v>0.73590527340819267</v>
      </c>
      <c r="BV44">
        <f t="shared" si="40"/>
        <v>0.73590527340819267</v>
      </c>
      <c r="BW44">
        <f t="shared" si="41"/>
        <v>0.73590527340819267</v>
      </c>
      <c r="BX44">
        <f t="shared" si="11"/>
        <v>209.81289894625274</v>
      </c>
      <c r="BY44">
        <f t="shared" si="12"/>
        <v>1.7009067566108547</v>
      </c>
      <c r="BZ44">
        <f t="shared" si="13"/>
        <v>1594780.252790679</v>
      </c>
      <c r="CA44">
        <f t="shared" si="14"/>
        <v>0.3102282582903767</v>
      </c>
      <c r="CB44">
        <f t="shared" si="15"/>
        <v>339284.03964304453</v>
      </c>
      <c r="CC44">
        <f t="shared" si="97"/>
        <v>1.6187778227438283E-4</v>
      </c>
      <c r="CD44">
        <f t="shared" si="98"/>
        <v>1.487013655375E-5</v>
      </c>
      <c r="CE44">
        <f t="shared" si="99"/>
        <v>-3.8036730218598427</v>
      </c>
      <c r="CF44">
        <f t="shared" si="100"/>
        <v>14.642679921289497</v>
      </c>
      <c r="CG44">
        <f t="shared" si="101"/>
        <v>4.6640034369345015E-3</v>
      </c>
      <c r="CH44">
        <f t="shared" si="16"/>
        <v>36.307613173670752</v>
      </c>
      <c r="CI44" s="20">
        <f t="shared" si="17"/>
        <v>79390609191.667984</v>
      </c>
      <c r="CJ44" s="33">
        <f t="shared" si="42"/>
        <v>0.25957345707951879</v>
      </c>
      <c r="CK44" s="33">
        <f t="shared" si="18"/>
        <v>51.914691415903761</v>
      </c>
      <c r="CL44">
        <f t="shared" si="102"/>
        <v>5400</v>
      </c>
      <c r="CM44" s="6">
        <f t="shared" si="19"/>
        <v>1350.6598259955797</v>
      </c>
      <c r="CN44" s="20"/>
      <c r="CO44" s="20"/>
      <c r="CP44" s="20"/>
      <c r="CQ44" s="20"/>
      <c r="CR44" s="20"/>
      <c r="CS44" s="20"/>
      <c r="CT44" s="20"/>
      <c r="CU44" s="25">
        <f t="shared" si="20"/>
        <v>1.9852313672515001</v>
      </c>
      <c r="CV44" s="26">
        <v>0.8</v>
      </c>
      <c r="CW44" s="26">
        <f t="shared" si="103"/>
        <v>0.36850857254605968</v>
      </c>
      <c r="CX44" s="26">
        <f t="shared" si="43"/>
        <v>-0.12971182744386969</v>
      </c>
      <c r="CY44" s="26">
        <f t="shared" si="104"/>
        <v>2.694596666189205E-2</v>
      </c>
      <c r="CZ44" s="26">
        <f t="shared" si="105"/>
        <v>-2.5050672940022967E-4</v>
      </c>
      <c r="DA44" s="26">
        <f t="shared" si="44"/>
        <v>1.5215774906719012E-2</v>
      </c>
      <c r="DB44" s="26">
        <f t="shared" si="45"/>
        <v>0.90672980986040508</v>
      </c>
      <c r="DC44" s="26">
        <f t="shared" si="46"/>
        <v>0.91128124263547061</v>
      </c>
      <c r="DD44" s="26">
        <f t="shared" si="47"/>
        <v>0.11128124263547057</v>
      </c>
      <c r="DE44" s="26">
        <v>0.85</v>
      </c>
      <c r="DF44" s="26">
        <f t="shared" si="48"/>
        <v>0.34683159769040911</v>
      </c>
      <c r="DG44" s="26">
        <f t="shared" si="49"/>
        <v>-0.12208171994717147</v>
      </c>
      <c r="DH44" s="26">
        <f t="shared" si="50"/>
        <v>2.3869091575932058E-2</v>
      </c>
      <c r="DI44" s="26">
        <f t="shared" si="51"/>
        <v>-1.8500126723154179E-4</v>
      </c>
      <c r="DJ44" s="26">
        <f t="shared" si="52"/>
        <v>1.3341082421953842E-2</v>
      </c>
      <c r="DK44" s="26">
        <f t="shared" si="106"/>
        <v>0.9169240401645794</v>
      </c>
      <c r="DL44" s="26">
        <f t="shared" si="107"/>
        <v>0.91420513209049881</v>
      </c>
      <c r="DM44" s="26">
        <f t="shared" si="108"/>
        <v>6.4205132090498829E-2</v>
      </c>
      <c r="DN44" s="26">
        <f t="shared" si="109"/>
        <v>-0.941522210899436</v>
      </c>
      <c r="DO44" s="26">
        <f t="shared" si="110"/>
        <v>0.91819290224620798</v>
      </c>
      <c r="DP44" s="26">
        <f t="shared" si="53"/>
        <v>0.85</v>
      </c>
      <c r="DQ44" s="26">
        <f t="shared" si="54"/>
        <v>0.34683159769040911</v>
      </c>
      <c r="DR44" s="26">
        <f t="shared" si="55"/>
        <v>-0.12208171994717147</v>
      </c>
      <c r="DS44" s="26">
        <f t="shared" si="56"/>
        <v>2.3869091575932058E-2</v>
      </c>
      <c r="DT44" s="26">
        <f t="shared" si="57"/>
        <v>-1.8500126723154179E-4</v>
      </c>
      <c r="DU44" s="26">
        <f t="shared" si="58"/>
        <v>1.3341082421953841E-2</v>
      </c>
      <c r="DV44" s="26">
        <f t="shared" si="59"/>
        <v>0.9169240401645794</v>
      </c>
      <c r="DW44" s="26">
        <f t="shared" si="60"/>
        <v>0.91420513209049881</v>
      </c>
      <c r="DX44" s="26">
        <f t="shared" si="61"/>
        <v>6.4205132090498829E-2</v>
      </c>
      <c r="DY44" s="26">
        <f t="shared" si="62"/>
        <v>0.91819290224620798</v>
      </c>
      <c r="DZ44" s="26">
        <f t="shared" si="63"/>
        <v>0.32107290016689438</v>
      </c>
      <c r="EA44" s="26">
        <f t="shared" si="64"/>
        <v>-0.11301488140590155</v>
      </c>
      <c r="EB44" s="26">
        <f t="shared" si="65"/>
        <v>2.0455301235749335E-2</v>
      </c>
      <c r="EC44" s="26">
        <f t="shared" si="66"/>
        <v>-1.2577654923586585E-4</v>
      </c>
      <c r="ED44" s="26">
        <f t="shared" si="67"/>
        <v>1.1302521796139523E-2</v>
      </c>
      <c r="EE44" s="26">
        <f t="shared" si="68"/>
        <v>0.92836870933923854</v>
      </c>
      <c r="EF44" s="26">
        <f t="shared" si="69"/>
        <v>0.91805910395124435</v>
      </c>
      <c r="EG44" s="26">
        <f t="shared" si="70"/>
        <v>-1.3379829496362738E-4</v>
      </c>
      <c r="EH44" s="26">
        <f t="shared" si="71"/>
        <v>-0.94348426692809007</v>
      </c>
      <c r="EI44" s="26">
        <f t="shared" si="72"/>
        <v>0.91805108928794921</v>
      </c>
      <c r="EM44">
        <f t="shared" si="21"/>
        <v>1324.1493219567506</v>
      </c>
      <c r="EW44">
        <f t="shared" si="111"/>
        <v>3.7218275674506653</v>
      </c>
      <c r="EX44">
        <f t="shared" si="73"/>
        <v>5.5535076867131397E-2</v>
      </c>
      <c r="EY44">
        <f t="shared" si="112"/>
        <v>1.1202895253381882</v>
      </c>
      <c r="EZ44">
        <f t="shared" si="113"/>
        <v>1.5363138274327844E-2</v>
      </c>
    </row>
    <row r="45" spans="3:159">
      <c r="C45" s="6">
        <f t="shared" si="74"/>
        <v>1350.6598259955797</v>
      </c>
      <c r="D45" s="6">
        <f>Sheet4!J45</f>
        <v>1405.8570562986606</v>
      </c>
      <c r="E45" s="6">
        <f t="shared" si="22"/>
        <v>1404.7449252247004</v>
      </c>
      <c r="F45" s="6">
        <f t="shared" si="23"/>
        <v>1.1121310739601995</v>
      </c>
      <c r="G45" s="6">
        <f>Sheet5!D45</f>
        <v>1605.2176400182332</v>
      </c>
      <c r="H45" s="6">
        <f>Sheet5!F45</f>
        <v>168.76468719941136</v>
      </c>
      <c r="I45" s="6">
        <f t="shared" si="24"/>
        <v>0.84095137061434866</v>
      </c>
      <c r="J45" s="6">
        <f t="shared" si="25"/>
        <v>1404.5345885403315</v>
      </c>
      <c r="K45" s="6">
        <f t="shared" si="0"/>
        <v>1378.2584411471203</v>
      </c>
      <c r="M45" s="6">
        <f t="shared" si="1"/>
        <v>1378.2584411471203</v>
      </c>
      <c r="Q45">
        <f t="shared" si="26"/>
        <v>208.00467825701182</v>
      </c>
      <c r="S45">
        <f t="shared" si="27"/>
        <v>1.1784675981893029</v>
      </c>
      <c r="T45">
        <f t="shared" si="28"/>
        <v>1.2788590479139945E-2</v>
      </c>
      <c r="U45">
        <f t="shared" si="29"/>
        <v>5892.3379909465148</v>
      </c>
      <c r="V45">
        <f t="shared" si="75"/>
        <v>33085.477819164684</v>
      </c>
      <c r="W45">
        <f t="shared" si="30"/>
        <v>2685.304859053987</v>
      </c>
      <c r="X45">
        <f t="shared" si="76"/>
        <v>0.86622803677062721</v>
      </c>
      <c r="Y45">
        <f t="shared" si="2"/>
        <v>54.006116207951074</v>
      </c>
      <c r="Z45">
        <f t="shared" si="114"/>
        <v>2.4522427784060685</v>
      </c>
      <c r="AA45">
        <f t="shared" si="77"/>
        <v>47.908282818385949</v>
      </c>
      <c r="AB45">
        <f t="shared" si="31"/>
        <v>56.45835898635714</v>
      </c>
      <c r="AC45">
        <f t="shared" si="3"/>
        <v>1.1784675981893029</v>
      </c>
      <c r="AD45">
        <f t="shared" si="32"/>
        <v>47.908282818385949</v>
      </c>
      <c r="AI45">
        <f t="shared" si="115"/>
        <v>0.56025424931313661</v>
      </c>
      <c r="AJ45">
        <f t="shared" si="116"/>
        <v>0.74539164152511916</v>
      </c>
      <c r="AK45">
        <f t="shared" si="33"/>
        <v>0.89345495315990175</v>
      </c>
      <c r="AL45">
        <f t="shared" si="4"/>
        <v>0</v>
      </c>
      <c r="AM45">
        <f t="shared" si="5"/>
        <v>0.89345495315990175</v>
      </c>
      <c r="AN45">
        <f t="shared" si="78"/>
        <v>0.89345495315990175</v>
      </c>
      <c r="AO45">
        <f t="shared" si="6"/>
        <v>0</v>
      </c>
      <c r="AP45">
        <f t="shared" si="7"/>
        <v>30</v>
      </c>
      <c r="AQ45">
        <f t="shared" si="79"/>
        <v>30</v>
      </c>
      <c r="AS45">
        <f t="shared" si="80"/>
        <v>2.0663544844784414</v>
      </c>
      <c r="AU45">
        <f t="shared" si="34"/>
        <v>0.9159209508547248</v>
      </c>
      <c r="AW45">
        <f t="shared" si="8"/>
        <v>4.3880875216403386</v>
      </c>
      <c r="AX45">
        <f t="shared" si="8"/>
        <v>0.35614878552515533</v>
      </c>
      <c r="AY45">
        <f t="shared" si="81"/>
        <v>4.7442363071654938</v>
      </c>
      <c r="AZ45">
        <f t="shared" si="35"/>
        <v>0.92493021796000274</v>
      </c>
      <c r="BA45">
        <f t="shared" si="82"/>
        <v>7.5069782039997257E-2</v>
      </c>
      <c r="BB45">
        <f t="shared" si="9"/>
        <v>-13.905675573176433</v>
      </c>
      <c r="BC45">
        <f t="shared" si="83"/>
        <v>0.13</v>
      </c>
      <c r="BD45">
        <f t="shared" si="84"/>
        <v>9.5598568973457834</v>
      </c>
      <c r="BE45">
        <f t="shared" si="85"/>
        <v>0.77590326241059937</v>
      </c>
      <c r="BF45">
        <f t="shared" si="10"/>
        <v>50.915396300017363</v>
      </c>
      <c r="BG45">
        <f t="shared" si="86"/>
        <v>4.1662693137548452E-3</v>
      </c>
      <c r="BH45">
        <f t="shared" si="87"/>
        <v>2.0229860531391442E-3</v>
      </c>
      <c r="BI45">
        <f t="shared" si="88"/>
        <v>0.95888401670165979</v>
      </c>
      <c r="BJ45">
        <f t="shared" si="89"/>
        <v>2.109729662715362E-3</v>
      </c>
      <c r="BK45">
        <f t="shared" si="36"/>
        <v>3.6007879829966033E-2</v>
      </c>
      <c r="BL45">
        <f t="shared" si="37"/>
        <v>57.573180168764232</v>
      </c>
      <c r="BM45">
        <f t="shared" si="90"/>
        <v>6.2542801569091984E-4</v>
      </c>
      <c r="BN45">
        <f t="shared" si="91"/>
        <v>0.99260311411690683</v>
      </c>
      <c r="BO45">
        <f t="shared" si="92"/>
        <v>1.9686703686062239</v>
      </c>
      <c r="BP45">
        <f t="shared" si="93"/>
        <v>0.71007024530521634</v>
      </c>
      <c r="BQ45">
        <f t="shared" si="38"/>
        <v>2.1510694493795018E-5</v>
      </c>
      <c r="BR45">
        <f t="shared" si="94"/>
        <v>1.0870964649975681</v>
      </c>
      <c r="BS45">
        <f t="shared" si="95"/>
        <v>0.99885116861592693</v>
      </c>
      <c r="BT45">
        <f t="shared" si="96"/>
        <v>1.0883467919489143</v>
      </c>
      <c r="BU45">
        <f t="shared" si="39"/>
        <v>0.77280267353631082</v>
      </c>
      <c r="BV45">
        <f t="shared" si="40"/>
        <v>0.77280267353631082</v>
      </c>
      <c r="BW45">
        <f t="shared" si="41"/>
        <v>0.77280267353631082</v>
      </c>
      <c r="BX45">
        <f t="shared" si="11"/>
        <v>210.22573801857561</v>
      </c>
      <c r="BY45">
        <f t="shared" si="12"/>
        <v>1.3829833703947159</v>
      </c>
      <c r="BZ45">
        <f t="shared" si="13"/>
        <v>1595495.901877414</v>
      </c>
      <c r="CA45">
        <f t="shared" si="14"/>
        <v>0.35547188078761888</v>
      </c>
      <c r="CB45">
        <f t="shared" si="15"/>
        <v>296233.64101427695</v>
      </c>
      <c r="CC45">
        <f t="shared" si="97"/>
        <v>1.6187778227438283E-4</v>
      </c>
      <c r="CD45">
        <f t="shared" si="98"/>
        <v>1.7031151434137243E-5</v>
      </c>
      <c r="CE45">
        <f t="shared" si="99"/>
        <v>-3.7816340875225354</v>
      </c>
      <c r="CF45">
        <f t="shared" si="100"/>
        <v>14.581389485749941</v>
      </c>
      <c r="CG45">
        <f t="shared" si="101"/>
        <v>4.7032945596570466E-3</v>
      </c>
      <c r="CH45">
        <f t="shared" si="16"/>
        <v>37.905893032994129</v>
      </c>
      <c r="CI45" s="20">
        <f t="shared" si="17"/>
        <v>76752601679.537964</v>
      </c>
      <c r="CJ45" s="33">
        <f t="shared" si="42"/>
        <v>0.27042549614560313</v>
      </c>
      <c r="CK45" s="33">
        <f t="shared" si="18"/>
        <v>54.085099229120623</v>
      </c>
      <c r="CL45">
        <f t="shared" si="102"/>
        <v>5600</v>
      </c>
      <c r="CM45" s="6">
        <f t="shared" si="19"/>
        <v>1404.7449252247004</v>
      </c>
      <c r="CN45" s="20"/>
      <c r="CO45" s="20"/>
      <c r="CP45" s="20"/>
      <c r="CQ45" s="20"/>
      <c r="CR45" s="20"/>
      <c r="CS45" s="20"/>
      <c r="CT45" s="20"/>
      <c r="CU45" s="25">
        <f t="shared" si="20"/>
        <v>2.0663544844784414</v>
      </c>
      <c r="CV45" s="26">
        <v>0.8</v>
      </c>
      <c r="CW45" s="26">
        <f t="shared" si="103"/>
        <v>0.38356705118131068</v>
      </c>
      <c r="CX45" s="26">
        <f t="shared" si="43"/>
        <v>-0.13501228156575781</v>
      </c>
      <c r="CY45" s="26">
        <f t="shared" si="104"/>
        <v>2.9193163873733705E-2</v>
      </c>
      <c r="CZ45" s="26">
        <f t="shared" si="105"/>
        <v>-3.0604683280779205E-4</v>
      </c>
      <c r="DA45" s="26">
        <f t="shared" si="44"/>
        <v>1.6607316611787378E-2</v>
      </c>
      <c r="DB45" s="26">
        <f t="shared" si="45"/>
        <v>0.89935613677525028</v>
      </c>
      <c r="DC45" s="26">
        <f t="shared" si="46"/>
        <v>0.90942282125096419</v>
      </c>
      <c r="DD45" s="26">
        <f t="shared" si="47"/>
        <v>0.10942282125096414</v>
      </c>
      <c r="DE45" s="26">
        <v>0.85</v>
      </c>
      <c r="DF45" s="26">
        <f t="shared" si="48"/>
        <v>0.36100428346476304</v>
      </c>
      <c r="DG45" s="26">
        <f t="shared" si="49"/>
        <v>-0.12707038265012502</v>
      </c>
      <c r="DH45" s="26">
        <f t="shared" si="50"/>
        <v>2.5859688414103223E-2</v>
      </c>
      <c r="DI45" s="26">
        <f t="shared" si="51"/>
        <v>-2.2601808756675048E-4</v>
      </c>
      <c r="DJ45" s="26">
        <f t="shared" si="52"/>
        <v>1.4549881290725139E-2</v>
      </c>
      <c r="DK45" s="26">
        <f t="shared" si="106"/>
        <v>0.91031583266577987</v>
      </c>
      <c r="DL45" s="26">
        <f t="shared" si="107"/>
        <v>0.91226031115389961</v>
      </c>
      <c r="DM45" s="26">
        <f t="shared" si="108"/>
        <v>6.2260311153899628E-2</v>
      </c>
      <c r="DN45" s="26">
        <f t="shared" si="109"/>
        <v>-0.9432502019412915</v>
      </c>
      <c r="DO45" s="26">
        <f t="shared" si="110"/>
        <v>0.9160061466467353</v>
      </c>
      <c r="DP45" s="26">
        <f t="shared" si="53"/>
        <v>0.85</v>
      </c>
      <c r="DQ45" s="26">
        <f t="shared" si="54"/>
        <v>0.36100428346476304</v>
      </c>
      <c r="DR45" s="26">
        <f t="shared" si="55"/>
        <v>-0.12707038265012502</v>
      </c>
      <c r="DS45" s="26">
        <f t="shared" si="56"/>
        <v>2.5859688414103223E-2</v>
      </c>
      <c r="DT45" s="26">
        <f t="shared" si="57"/>
        <v>-2.2601808756675048E-4</v>
      </c>
      <c r="DU45" s="26">
        <f t="shared" si="58"/>
        <v>1.4549881290725141E-2</v>
      </c>
      <c r="DV45" s="26">
        <f t="shared" si="59"/>
        <v>0.91031583266577987</v>
      </c>
      <c r="DW45" s="26">
        <f t="shared" si="60"/>
        <v>0.91226031115389961</v>
      </c>
      <c r="DX45" s="26">
        <f t="shared" si="61"/>
        <v>6.2260311153899628E-2</v>
      </c>
      <c r="DY45" s="26">
        <f t="shared" si="62"/>
        <v>0.9160061466467353</v>
      </c>
      <c r="DZ45" s="26">
        <f t="shared" si="63"/>
        <v>0.3349908099070748</v>
      </c>
      <c r="EA45" s="26">
        <f t="shared" si="64"/>
        <v>-0.11791386515036245</v>
      </c>
      <c r="EB45" s="26">
        <f t="shared" si="65"/>
        <v>2.2267136085994843E-2</v>
      </c>
      <c r="EC45" s="26">
        <f t="shared" si="66"/>
        <v>-1.5550554686638563E-4</v>
      </c>
      <c r="ED45" s="26">
        <f t="shared" si="67"/>
        <v>1.2379043081079833E-2</v>
      </c>
      <c r="EE45" s="26">
        <f t="shared" si="68"/>
        <v>0.92227689034548421</v>
      </c>
      <c r="EF45" s="26">
        <f t="shared" si="69"/>
        <v>0.91592568184076995</v>
      </c>
      <c r="EG45" s="26">
        <f t="shared" si="70"/>
        <v>-8.0464805965352326E-5</v>
      </c>
      <c r="EH45" s="26">
        <f t="shared" si="71"/>
        <v>-0.94446925213666244</v>
      </c>
      <c r="EI45" s="26">
        <f t="shared" si="72"/>
        <v>0.9159209508547248</v>
      </c>
      <c r="EM45">
        <f t="shared" si="21"/>
        <v>1378.2584411471203</v>
      </c>
      <c r="EW45">
        <f t="shared" si="111"/>
        <v>3.8831618318042351</v>
      </c>
      <c r="EX45">
        <f t="shared" si="73"/>
        <v>5.7942418585628777E-2</v>
      </c>
      <c r="EY45">
        <f t="shared" si="112"/>
        <v>1.1276177666885219</v>
      </c>
      <c r="EZ45">
        <f t="shared" si="113"/>
        <v>1.5463634425212444E-2</v>
      </c>
    </row>
    <row r="46" spans="3:159">
      <c r="C46" s="6">
        <f t="shared" si="74"/>
        <v>1404.7449252247004</v>
      </c>
      <c r="D46" s="6">
        <f>Sheet4!J46</f>
        <v>1467.2674202164326</v>
      </c>
      <c r="E46" s="6">
        <f t="shared" si="22"/>
        <v>1461.5795749308988</v>
      </c>
      <c r="F46" s="6">
        <f t="shared" si="23"/>
        <v>5.68784528553374</v>
      </c>
      <c r="G46" s="6">
        <f>Sheet5!D46</f>
        <v>1676.8233618989598</v>
      </c>
      <c r="H46" s="6">
        <f>Sheet5!F46</f>
        <v>174.8040691131082</v>
      </c>
      <c r="I46" s="6">
        <f t="shared" si="24"/>
        <v>0.80702185044116737</v>
      </c>
      <c r="J46" s="6">
        <f t="shared" si="25"/>
        <v>1460.2194756255587</v>
      </c>
      <c r="K46" s="6">
        <f t="shared" si="0"/>
        <v>1436.0061727205666</v>
      </c>
      <c r="M46" s="6">
        <f t="shared" si="1"/>
        <v>1436.0061727205666</v>
      </c>
      <c r="Q46">
        <f t="shared" si="26"/>
        <v>218.38969629043035</v>
      </c>
      <c r="S46">
        <f t="shared" si="27"/>
        <v>1.1834175283966089</v>
      </c>
      <c r="T46">
        <f t="shared" si="28"/>
        <v>1.2245570568621163E-2</v>
      </c>
      <c r="U46">
        <f t="shared" si="29"/>
        <v>5917.0876419830447</v>
      </c>
      <c r="V46">
        <f t="shared" si="75"/>
        <v>33224.4471097348</v>
      </c>
      <c r="W46">
        <f t="shared" si="30"/>
        <v>1935.4310238554124</v>
      </c>
      <c r="X46">
        <f t="shared" si="76"/>
        <v>0.86504117756680798</v>
      </c>
      <c r="Y46">
        <f t="shared" si="2"/>
        <v>54.006116207951074</v>
      </c>
      <c r="Z46">
        <f t="shared" si="114"/>
        <v>2.5711478494469029</v>
      </c>
      <c r="AA46">
        <f t="shared" si="77"/>
        <v>47.808370841061901</v>
      </c>
      <c r="AB46">
        <f t="shared" si="31"/>
        <v>56.577264057397976</v>
      </c>
      <c r="AC46">
        <f t="shared" si="3"/>
        <v>1.1834175283966089</v>
      </c>
      <c r="AD46">
        <f t="shared" si="32"/>
        <v>47.808370841061901</v>
      </c>
      <c r="AI46">
        <f t="shared" si="115"/>
        <v>0.55076747808741744</v>
      </c>
      <c r="AJ46">
        <f t="shared" si="116"/>
        <v>0.7382219824197378</v>
      </c>
      <c r="AK46">
        <f t="shared" si="33"/>
        <v>0.87439206961561788</v>
      </c>
      <c r="AL46">
        <f t="shared" si="4"/>
        <v>0</v>
      </c>
      <c r="AM46">
        <f t="shared" si="5"/>
        <v>0.87439206961561788</v>
      </c>
      <c r="AN46">
        <f t="shared" si="78"/>
        <v>0.87439206961561788</v>
      </c>
      <c r="AO46">
        <f t="shared" si="6"/>
        <v>0</v>
      </c>
      <c r="AP46">
        <f t="shared" si="7"/>
        <v>30</v>
      </c>
      <c r="AQ46">
        <f t="shared" si="79"/>
        <v>30</v>
      </c>
      <c r="AS46">
        <f t="shared" si="80"/>
        <v>2.1529327926845077</v>
      </c>
      <c r="AU46">
        <f t="shared" si="34"/>
        <v>0.91377649787077986</v>
      </c>
      <c r="AW46">
        <f t="shared" si="8"/>
        <v>4.4065188531500405</v>
      </c>
      <c r="AX46">
        <f t="shared" si="8"/>
        <v>0.25669391178797063</v>
      </c>
      <c r="AY46">
        <f t="shared" si="81"/>
        <v>4.6632127649380113</v>
      </c>
      <c r="AZ46">
        <f t="shared" si="35"/>
        <v>0.94495342058633625</v>
      </c>
      <c r="BA46">
        <f t="shared" si="82"/>
        <v>5.5046579413663754E-2</v>
      </c>
      <c r="BB46">
        <f t="shared" si="9"/>
        <v>-13.398491159885175</v>
      </c>
      <c r="BC46">
        <f t="shared" si="83"/>
        <v>0.13</v>
      </c>
      <c r="BD46">
        <f t="shared" si="84"/>
        <v>9.5950021801660537</v>
      </c>
      <c r="BE46">
        <f t="shared" si="85"/>
        <v>0.55893977203348355</v>
      </c>
      <c r="BF46">
        <f t="shared" si="10"/>
        <v>50.862276957855897</v>
      </c>
      <c r="BG46">
        <f t="shared" si="86"/>
        <v>4.079505793558061E-3</v>
      </c>
      <c r="BH46">
        <f t="shared" si="87"/>
        <v>2.0206453565456673E-3</v>
      </c>
      <c r="BI46">
        <f t="shared" si="88"/>
        <v>0.95972746904536965</v>
      </c>
      <c r="BJ46">
        <f t="shared" si="89"/>
        <v>2.1054366179136053E-3</v>
      </c>
      <c r="BK46">
        <f t="shared" si="36"/>
        <v>3.6066715979522185E-2</v>
      </c>
      <c r="BL46">
        <f t="shared" si="37"/>
        <v>47.6280076384556</v>
      </c>
      <c r="BM46">
        <f t="shared" si="90"/>
        <v>7.5725854949265929E-4</v>
      </c>
      <c r="BN46">
        <f t="shared" si="91"/>
        <v>1.2736625855862127</v>
      </c>
      <c r="BO46">
        <f t="shared" si="92"/>
        <v>2.2449435569007048</v>
      </c>
      <c r="BP46">
        <f t="shared" si="93"/>
        <v>0.75322457762043782</v>
      </c>
      <c r="BQ46">
        <f t="shared" si="38"/>
        <v>1.5406673374824435E-5</v>
      </c>
      <c r="BR46">
        <f t="shared" si="94"/>
        <v>1.0875228988425667</v>
      </c>
      <c r="BS46">
        <f t="shared" si="95"/>
        <v>0.9991770261093702</v>
      </c>
      <c r="BT46">
        <f t="shared" si="96"/>
        <v>1.0884186389645094</v>
      </c>
      <c r="BU46">
        <f t="shared" si="39"/>
        <v>0.81982366960825437</v>
      </c>
      <c r="BV46">
        <f t="shared" si="40"/>
        <v>0.81982366960825437</v>
      </c>
      <c r="BW46">
        <f t="shared" si="41"/>
        <v>0.81982366960825437</v>
      </c>
      <c r="BX46">
        <f t="shared" si="11"/>
        <v>210.66848744952793</v>
      </c>
      <c r="BY46">
        <f t="shared" si="12"/>
        <v>1.0410533189642843</v>
      </c>
      <c r="BZ46">
        <f t="shared" si="13"/>
        <v>1596256.0638679082</v>
      </c>
      <c r="CA46">
        <f t="shared" si="14"/>
        <v>0.42317401002613558</v>
      </c>
      <c r="CB46">
        <f t="shared" si="15"/>
        <v>248958.81533172436</v>
      </c>
      <c r="CC46">
        <f t="shared" si="97"/>
        <v>1.6187778227438283E-4</v>
      </c>
      <c r="CD46">
        <f t="shared" si="98"/>
        <v>2.026519925907239E-5</v>
      </c>
      <c r="CE46">
        <f t="shared" si="99"/>
        <v>-3.751081382946067</v>
      </c>
      <c r="CF46">
        <f t="shared" si="100"/>
        <v>14.494464629026009</v>
      </c>
      <c r="CG46">
        <f t="shared" si="101"/>
        <v>4.7598760374120332E-3</v>
      </c>
      <c r="CH46">
        <f t="shared" si="16"/>
        <v>39.925161000163357</v>
      </c>
      <c r="CI46" s="20">
        <f t="shared" si="17"/>
        <v>73817674616.638077</v>
      </c>
      <c r="CJ46" s="33">
        <f t="shared" si="42"/>
        <v>0.28417324853099168</v>
      </c>
      <c r="CK46" s="33">
        <f t="shared" si="18"/>
        <v>56.834649706198334</v>
      </c>
      <c r="CL46">
        <f t="shared" si="102"/>
        <v>5800</v>
      </c>
      <c r="CM46" s="6">
        <f t="shared" si="19"/>
        <v>1461.5795749308988</v>
      </c>
      <c r="CN46" s="20"/>
      <c r="CO46" s="20"/>
      <c r="CP46" s="20"/>
      <c r="CQ46" s="20"/>
      <c r="CR46" s="20"/>
      <c r="CS46" s="20"/>
      <c r="CT46" s="20"/>
      <c r="CU46" s="25">
        <f t="shared" si="20"/>
        <v>2.1529327926845077</v>
      </c>
      <c r="CV46" s="26">
        <v>0.8</v>
      </c>
      <c r="CW46" s="26">
        <f t="shared" si="103"/>
        <v>0.39963814964206174</v>
      </c>
      <c r="CX46" s="26">
        <f t="shared" si="43"/>
        <v>-0.14066916910020949</v>
      </c>
      <c r="CY46" s="26">
        <f t="shared" si="104"/>
        <v>3.1690745565744138E-2</v>
      </c>
      <c r="CZ46" s="26">
        <f t="shared" si="105"/>
        <v>-3.7576482017272591E-4</v>
      </c>
      <c r="DA46" s="26">
        <f t="shared" si="44"/>
        <v>1.8176051514794688E-2</v>
      </c>
      <c r="DB46" s="26">
        <f t="shared" si="45"/>
        <v>0.89123121989859866</v>
      </c>
      <c r="DC46" s="26">
        <f t="shared" si="46"/>
        <v>0.90759640585017765</v>
      </c>
      <c r="DD46" s="26">
        <f t="shared" si="47"/>
        <v>0.1075964058501776</v>
      </c>
      <c r="DE46" s="26">
        <v>0.85</v>
      </c>
      <c r="DF46" s="26">
        <f t="shared" si="48"/>
        <v>0.37613002319252875</v>
      </c>
      <c r="DG46" s="26">
        <f t="shared" si="49"/>
        <v>-0.13239451209431483</v>
      </c>
      <c r="DH46" s="26">
        <f t="shared" si="50"/>
        <v>2.8072079117060555E-2</v>
      </c>
      <c r="DI46" s="26">
        <f t="shared" si="51"/>
        <v>-2.7750539109039606E-4</v>
      </c>
      <c r="DJ46" s="26">
        <f t="shared" si="52"/>
        <v>1.5910743083078171E-2</v>
      </c>
      <c r="DK46" s="26">
        <f t="shared" si="106"/>
        <v>0.90302719862612046</v>
      </c>
      <c r="DL46" s="26">
        <f t="shared" si="107"/>
        <v>0.9103229061682081</v>
      </c>
      <c r="DM46" s="26">
        <f t="shared" si="108"/>
        <v>6.0322906168208124E-2</v>
      </c>
      <c r="DN46" s="26">
        <f t="shared" si="109"/>
        <v>-0.94546999363939077</v>
      </c>
      <c r="DO46" s="26">
        <f t="shared" si="110"/>
        <v>0.91380203134317095</v>
      </c>
      <c r="DP46" s="26">
        <f t="shared" si="53"/>
        <v>0.85</v>
      </c>
      <c r="DQ46" s="26">
        <f t="shared" si="54"/>
        <v>0.37613002319252875</v>
      </c>
      <c r="DR46" s="26">
        <f t="shared" si="55"/>
        <v>-0.13239451209431483</v>
      </c>
      <c r="DS46" s="26">
        <f t="shared" si="56"/>
        <v>2.8072079117060555E-2</v>
      </c>
      <c r="DT46" s="26">
        <f t="shared" si="57"/>
        <v>-2.7750539109039606E-4</v>
      </c>
      <c r="DU46" s="26">
        <f t="shared" si="58"/>
        <v>1.5910743083078171E-2</v>
      </c>
      <c r="DV46" s="26">
        <f t="shared" si="59"/>
        <v>0.90302719862612046</v>
      </c>
      <c r="DW46" s="26">
        <f t="shared" si="60"/>
        <v>0.9103229061682081</v>
      </c>
      <c r="DX46" s="26">
        <f t="shared" si="61"/>
        <v>6.0322906168208124E-2</v>
      </c>
      <c r="DY46" s="26">
        <f t="shared" si="62"/>
        <v>0.91380203134317095</v>
      </c>
      <c r="DZ46" s="26">
        <f t="shared" si="63"/>
        <v>0.34986847123081594</v>
      </c>
      <c r="EA46" s="26">
        <f t="shared" si="64"/>
        <v>-0.12315067314389219</v>
      </c>
      <c r="EB46" s="26">
        <f t="shared" si="65"/>
        <v>2.428891932344563E-2</v>
      </c>
      <c r="EC46" s="26">
        <f t="shared" si="66"/>
        <v>-1.9324375036873693E-4</v>
      </c>
      <c r="ED46" s="26">
        <f t="shared" si="67"/>
        <v>1.3594792301918549E-2</v>
      </c>
      <c r="EE46" s="26">
        <f t="shared" si="68"/>
        <v>0.91552635301401841</v>
      </c>
      <c r="EF46" s="26">
        <f t="shared" si="69"/>
        <v>0.91377788054608078</v>
      </c>
      <c r="EG46" s="26">
        <f t="shared" si="70"/>
        <v>-2.4150797090172205E-5</v>
      </c>
      <c r="EH46" s="26">
        <f t="shared" si="71"/>
        <v>-0.94584852072672321</v>
      </c>
      <c r="EI46" s="26">
        <f t="shared" si="72"/>
        <v>0.91377649787077986</v>
      </c>
      <c r="EM46">
        <f t="shared" si="21"/>
        <v>1436.0061727205666</v>
      </c>
      <c r="EW46">
        <f t="shared" si="111"/>
        <v>4.055621388575025</v>
      </c>
      <c r="EX46">
        <f t="shared" si="73"/>
        <v>6.0515765837258047E-2</v>
      </c>
      <c r="EY46">
        <f t="shared" si="112"/>
        <v>1.1356122812902103</v>
      </c>
      <c r="EZ46">
        <f t="shared" si="113"/>
        <v>1.5573267542798541E-2</v>
      </c>
    </row>
    <row r="47" spans="3:159">
      <c r="C47" s="6">
        <f t="shared" si="74"/>
        <v>1461.5795749308988</v>
      </c>
      <c r="D47" s="6">
        <f>Sheet4!J47</f>
        <v>1529.9383348914216</v>
      </c>
      <c r="E47" s="6">
        <f t="shared" si="22"/>
        <v>1522.0091160683855</v>
      </c>
      <c r="F47" s="6">
        <f t="shared" si="23"/>
        <v>7.9292188230360807</v>
      </c>
      <c r="G47" s="6">
        <f>Sheet5!D47</f>
        <v>1751.1777293661783</v>
      </c>
      <c r="H47" s="6">
        <f>Sheet5!F47</f>
        <v>181.98023802212242</v>
      </c>
      <c r="I47" s="6">
        <f t="shared" si="24"/>
        <v>0.786708983778861</v>
      </c>
      <c r="J47" s="6">
        <f t="shared" si="25"/>
        <v>1519.8593616160065</v>
      </c>
      <c r="K47" s="6">
        <f t="shared" si="0"/>
        <v>1495.7589549111603</v>
      </c>
      <c r="M47" s="6">
        <f t="shared" si="1"/>
        <v>1495.7589549111603</v>
      </c>
      <c r="Q47">
        <f t="shared" si="26"/>
        <v>229.2178006709824</v>
      </c>
      <c r="S47">
        <f t="shared" si="27"/>
        <v>1.1885786519294406</v>
      </c>
      <c r="T47">
        <f t="shared" si="28"/>
        <v>1.1729665548712239E-2</v>
      </c>
      <c r="U47">
        <f t="shared" si="29"/>
        <v>5942.8932596472032</v>
      </c>
      <c r="V47">
        <f t="shared" si="75"/>
        <v>33369.345652919044</v>
      </c>
      <c r="W47">
        <f t="shared" si="30"/>
        <v>1218.8412374802417</v>
      </c>
      <c r="X47">
        <f t="shared" si="76"/>
        <v>0.8638036799233163</v>
      </c>
      <c r="Y47">
        <f t="shared" si="2"/>
        <v>54.006116207951074</v>
      </c>
      <c r="Z47">
        <f t="shared" si="114"/>
        <v>2.6947688360371589</v>
      </c>
      <c r="AA47">
        <f t="shared" si="77"/>
        <v>47.704781633041016</v>
      </c>
      <c r="AB47">
        <f t="shared" si="31"/>
        <v>56.700885043988229</v>
      </c>
      <c r="AC47">
        <f t="shared" si="3"/>
        <v>1.1885786519294406</v>
      </c>
      <c r="AD47">
        <f t="shared" si="32"/>
        <v>47.704781633041016</v>
      </c>
      <c r="AI47">
        <f t="shared" si="115"/>
        <v>0.5413626272044415</v>
      </c>
      <c r="AJ47">
        <f t="shared" si="116"/>
        <v>0.73102884542855051</v>
      </c>
      <c r="AK47">
        <f t="shared" si="33"/>
        <v>0.85559892362377077</v>
      </c>
      <c r="AL47">
        <f t="shared" si="4"/>
        <v>0</v>
      </c>
      <c r="AM47">
        <f t="shared" si="5"/>
        <v>0.85559892362377077</v>
      </c>
      <c r="AN47">
        <f t="shared" si="78"/>
        <v>0.85559892362377077</v>
      </c>
      <c r="AO47">
        <f t="shared" si="6"/>
        <v>0</v>
      </c>
      <c r="AP47">
        <f t="shared" si="7"/>
        <v>30</v>
      </c>
      <c r="AQ47">
        <f t="shared" si="79"/>
        <v>30</v>
      </c>
      <c r="AS47">
        <f t="shared" si="80"/>
        <v>2.2425171737798504</v>
      </c>
      <c r="AU47">
        <f t="shared" si="34"/>
        <v>0.91169986918516233</v>
      </c>
      <c r="AW47">
        <f t="shared" si="8"/>
        <v>4.4257365743728041</v>
      </c>
      <c r="AX47">
        <f t="shared" si="8"/>
        <v>0.1616534618082402</v>
      </c>
      <c r="AY47">
        <f t="shared" si="81"/>
        <v>4.587390036181044</v>
      </c>
      <c r="AZ47">
        <f t="shared" si="35"/>
        <v>0.96476134348000309</v>
      </c>
      <c r="BA47">
        <f t="shared" si="82"/>
        <v>3.5238656519996914E-2</v>
      </c>
      <c r="BB47">
        <f t="shared" si="9"/>
        <v>-12.931775642732946</v>
      </c>
      <c r="BC47">
        <f t="shared" si="83"/>
        <v>0.13</v>
      </c>
      <c r="BD47">
        <f t="shared" si="84"/>
        <v>9.6316234998634798</v>
      </c>
      <c r="BE47">
        <f t="shared" si="85"/>
        <v>0.35180252042162696</v>
      </c>
      <c r="BF47">
        <f t="shared" si="10"/>
        <v>50.807143933689403</v>
      </c>
      <c r="BG47">
        <f t="shared" si="86"/>
        <v>3.9939909988295913E-3</v>
      </c>
      <c r="BH47">
        <f t="shared" si="87"/>
        <v>2.0183294634242496E-3</v>
      </c>
      <c r="BI47">
        <f t="shared" si="88"/>
        <v>0.96055933115921399</v>
      </c>
      <c r="BJ47">
        <f t="shared" si="89"/>
        <v>2.1012022869930447E-3</v>
      </c>
      <c r="BK47">
        <f t="shared" si="36"/>
        <v>3.6131559981293325E-2</v>
      </c>
      <c r="BL47">
        <f t="shared" si="37"/>
        <v>36.456788602177639</v>
      </c>
      <c r="BM47">
        <f t="shared" si="90"/>
        <v>9.9107906556352896E-4</v>
      </c>
      <c r="BN47">
        <f t="shared" si="91"/>
        <v>1.8345311724537479</v>
      </c>
      <c r="BO47">
        <f t="shared" si="92"/>
        <v>2.79669580269687</v>
      </c>
      <c r="BP47">
        <f t="shared" si="93"/>
        <v>0.80991591411719377</v>
      </c>
      <c r="BQ47">
        <f t="shared" si="38"/>
        <v>9.6417219637627291E-6</v>
      </c>
      <c r="BR47">
        <f t="shared" si="94"/>
        <v>1.0879258045774145</v>
      </c>
      <c r="BS47">
        <f t="shared" si="95"/>
        <v>0.99948488651820555</v>
      </c>
      <c r="BT47">
        <f t="shared" si="96"/>
        <v>1.088486498647619</v>
      </c>
      <c r="BU47">
        <f t="shared" si="39"/>
        <v>0.88158253755640992</v>
      </c>
      <c r="BV47">
        <f t="shared" si="40"/>
        <v>0.88158253755640992</v>
      </c>
      <c r="BW47">
        <f t="shared" si="41"/>
        <v>0.88158253755640992</v>
      </c>
      <c r="BX47">
        <f t="shared" si="11"/>
        <v>211.12879684581762</v>
      </c>
      <c r="BY47">
        <f t="shared" si="12"/>
        <v>0.6844862980860531</v>
      </c>
      <c r="BZ47">
        <f t="shared" si="13"/>
        <v>1597038.2647797305</v>
      </c>
      <c r="CA47">
        <f t="shared" si="14"/>
        <v>0.53286644473491551</v>
      </c>
      <c r="CB47">
        <f t="shared" si="15"/>
        <v>197806.64839554252</v>
      </c>
      <c r="CC47">
        <f t="shared" si="97"/>
        <v>1.6187778227438283E-4</v>
      </c>
      <c r="CD47">
        <f t="shared" si="98"/>
        <v>2.5505715004641327E-5</v>
      </c>
      <c r="CE47">
        <f t="shared" si="99"/>
        <v>-3.7066130313847339</v>
      </c>
      <c r="CF47">
        <f t="shared" si="100"/>
        <v>14.36420869036878</v>
      </c>
      <c r="CG47">
        <f t="shared" si="101"/>
        <v>4.8465934128163511E-3</v>
      </c>
      <c r="CH47">
        <f t="shared" si="16"/>
        <v>42.557115342020822</v>
      </c>
      <c r="CI47" s="20">
        <f t="shared" si="17"/>
        <v>70583196551.756577</v>
      </c>
      <c r="CJ47" s="33">
        <f t="shared" si="42"/>
        <v>0.30214770568743349</v>
      </c>
      <c r="CK47" s="33">
        <f t="shared" si="18"/>
        <v>60.429541137486694</v>
      </c>
      <c r="CL47">
        <f t="shared" si="102"/>
        <v>6000</v>
      </c>
      <c r="CM47" s="6">
        <f t="shared" si="19"/>
        <v>1522.0091160683855</v>
      </c>
      <c r="CN47" s="20"/>
      <c r="CO47" s="20"/>
      <c r="CP47" s="20"/>
      <c r="CQ47" s="20"/>
      <c r="CR47" s="20"/>
      <c r="CS47" s="20"/>
      <c r="CT47" s="20"/>
      <c r="CU47" s="25">
        <f t="shared" si="20"/>
        <v>2.2425171737798504</v>
      </c>
      <c r="CV47" s="26">
        <v>0.8</v>
      </c>
      <c r="CW47" s="26">
        <f t="shared" si="103"/>
        <v>0.4162672503828847</v>
      </c>
      <c r="CX47" s="26">
        <f t="shared" si="43"/>
        <v>-0.1465224686067515</v>
      </c>
      <c r="CY47" s="26">
        <f t="shared" si="104"/>
        <v>3.4382944509296597E-2</v>
      </c>
      <c r="CZ47" s="26">
        <f t="shared" si="105"/>
        <v>-4.6072591626304611E-4</v>
      </c>
      <c r="DA47" s="26">
        <f t="shared" si="44"/>
        <v>1.9893136968939591E-2</v>
      </c>
      <c r="DB47" s="26">
        <f t="shared" si="45"/>
        <v>0.88255537566226938</v>
      </c>
      <c r="DC47" s="26">
        <f t="shared" si="46"/>
        <v>0.90587799678953163</v>
      </c>
      <c r="DD47" s="26">
        <f t="shared" si="47"/>
        <v>0.10587799678953158</v>
      </c>
      <c r="DE47" s="26">
        <v>0.85</v>
      </c>
      <c r="DF47" s="26">
        <f t="shared" si="48"/>
        <v>0.39178094153683274</v>
      </c>
      <c r="DG47" s="26">
        <f t="shared" si="49"/>
        <v>-0.13790349986517791</v>
      </c>
      <c r="DH47" s="26">
        <f t="shared" si="50"/>
        <v>3.0456864340414988E-2</v>
      </c>
      <c r="DI47" s="26">
        <f t="shared" si="51"/>
        <v>-3.4024985500049671E-4</v>
      </c>
      <c r="DJ47" s="26">
        <f t="shared" si="52"/>
        <v>1.739813483303802E-2</v>
      </c>
      <c r="DK47" s="26">
        <f t="shared" si="106"/>
        <v>0.89523596023412622</v>
      </c>
      <c r="DL47" s="26">
        <f t="shared" si="107"/>
        <v>0.90846905027377511</v>
      </c>
      <c r="DM47" s="26">
        <f t="shared" si="108"/>
        <v>5.8469050273775136E-2</v>
      </c>
      <c r="DN47" s="26">
        <f t="shared" si="109"/>
        <v>-0.94817893031513012</v>
      </c>
      <c r="DO47" s="26">
        <f t="shared" si="110"/>
        <v>0.91166457448526383</v>
      </c>
      <c r="DP47" s="26">
        <f t="shared" si="53"/>
        <v>0.85</v>
      </c>
      <c r="DQ47" s="26">
        <f t="shared" si="54"/>
        <v>0.39178094153683274</v>
      </c>
      <c r="DR47" s="26">
        <f t="shared" si="55"/>
        <v>-0.13790349986517791</v>
      </c>
      <c r="DS47" s="26">
        <f t="shared" si="56"/>
        <v>3.0456864340414988E-2</v>
      </c>
      <c r="DT47" s="26">
        <f t="shared" si="57"/>
        <v>-3.4024985500049671E-4</v>
      </c>
      <c r="DU47" s="26">
        <f t="shared" si="58"/>
        <v>1.7398134833038016E-2</v>
      </c>
      <c r="DV47" s="26">
        <f t="shared" si="59"/>
        <v>0.89523596023412622</v>
      </c>
      <c r="DW47" s="26">
        <f t="shared" si="60"/>
        <v>0.90846905027377511</v>
      </c>
      <c r="DX47" s="26">
        <f t="shared" si="61"/>
        <v>5.8469050273775136E-2</v>
      </c>
      <c r="DY47" s="26">
        <f t="shared" si="62"/>
        <v>0.91166457448526383</v>
      </c>
      <c r="DZ47" s="26">
        <f t="shared" si="63"/>
        <v>0.36528105799694061</v>
      </c>
      <c r="EA47" s="26">
        <f t="shared" si="64"/>
        <v>-0.12857577026241676</v>
      </c>
      <c r="EB47" s="26">
        <f t="shared" si="65"/>
        <v>2.6476031050677289E-2</v>
      </c>
      <c r="EC47" s="26">
        <f t="shared" si="66"/>
        <v>-2.3972712716553517E-4</v>
      </c>
      <c r="ED47" s="26">
        <f t="shared" si="67"/>
        <v>1.4927160901676485E-2</v>
      </c>
      <c r="EE47" s="26">
        <f t="shared" si="68"/>
        <v>0.90827942475298529</v>
      </c>
      <c r="EF47" s="26">
        <f t="shared" si="69"/>
        <v>0.91169802103239617</v>
      </c>
      <c r="EG47" s="26">
        <f t="shared" si="70"/>
        <v>3.3446547132331972E-5</v>
      </c>
      <c r="EH47" s="26">
        <f t="shared" si="71"/>
        <v>-0.94763653547317206</v>
      </c>
      <c r="EI47" s="26">
        <f t="shared" si="72"/>
        <v>0.91169986918516233</v>
      </c>
      <c r="EM47">
        <f t="shared" si="21"/>
        <v>1495.7589549111603</v>
      </c>
      <c r="EW47">
        <f t="shared" si="111"/>
        <v>4.2342817186186714</v>
      </c>
      <c r="EX47">
        <f t="shared" si="73"/>
        <v>6.3181637638749691E-2</v>
      </c>
      <c r="EY47">
        <f t="shared" si="112"/>
        <v>1.1440690514486902</v>
      </c>
      <c r="EZ47">
        <f t="shared" si="113"/>
        <v>1.5689239821714308E-2</v>
      </c>
    </row>
    <row r="48" spans="3:159">
      <c r="C48" s="6">
        <f t="shared" si="74"/>
        <v>1522.0091160683855</v>
      </c>
      <c r="D48" s="6">
        <f>Sheet4!J48</f>
        <v>1591.9464346420395</v>
      </c>
      <c r="E48" s="6">
        <f t="shared" si="22"/>
        <v>1587.6110370138924</v>
      </c>
      <c r="F48" s="6">
        <f t="shared" si="23"/>
        <v>4.3353976281471205</v>
      </c>
      <c r="G48" s="6">
        <f>Sheet5!D48</f>
        <v>1828.4767916648279</v>
      </c>
      <c r="H48" s="6">
        <f>Sheet5!F48</f>
        <v>192.27439683063494</v>
      </c>
      <c r="I48" s="6">
        <f t="shared" si="24"/>
        <v>0.79456608262922013</v>
      </c>
      <c r="J48" s="6">
        <f t="shared" si="25"/>
        <v>1586.4901261952944</v>
      </c>
      <c r="K48" s="6">
        <f t="shared" si="0"/>
        <v>1556.9777753552125</v>
      </c>
      <c r="M48" s="6">
        <f t="shared" si="1"/>
        <v>1556.9777753552125</v>
      </c>
      <c r="Q48">
        <f t="shared" si="26"/>
        <v>240.3957762985201</v>
      </c>
      <c r="S48">
        <f t="shared" si="27"/>
        <v>1.1939065386059229</v>
      </c>
      <c r="T48">
        <f t="shared" si="28"/>
        <v>1.1244051240490983E-2</v>
      </c>
      <c r="U48">
        <f t="shared" si="29"/>
        <v>5969.5326930296142</v>
      </c>
      <c r="V48">
        <f t="shared" si="75"/>
        <v>33518.926071361282</v>
      </c>
      <c r="W48">
        <f t="shared" si="30"/>
        <v>539.95191712288965</v>
      </c>
      <c r="X48">
        <f t="shared" si="76"/>
        <v>0.86252619699445487</v>
      </c>
      <c r="Y48">
        <f t="shared" si="2"/>
        <v>54.006116207951074</v>
      </c>
      <c r="Z48">
        <f t="shared" si="114"/>
        <v>2.8220015805254177</v>
      </c>
      <c r="AA48">
        <f t="shared" si="77"/>
        <v>47.598464327729054</v>
      </c>
      <c r="AB48">
        <f t="shared" si="31"/>
        <v>56.82811778847649</v>
      </c>
      <c r="AC48">
        <f t="shared" si="3"/>
        <v>1.1939065386059229</v>
      </c>
      <c r="AD48">
        <f t="shared" si="32"/>
        <v>47.598464327729054</v>
      </c>
      <c r="AI48">
        <f t="shared" si="115"/>
        <v>0.53213317065403154</v>
      </c>
      <c r="AJ48">
        <f t="shared" si="116"/>
        <v>0.7238859916044118</v>
      </c>
      <c r="AK48">
        <f t="shared" si="33"/>
        <v>0.8372593370403637</v>
      </c>
      <c r="AL48">
        <f t="shared" si="4"/>
        <v>0</v>
      </c>
      <c r="AM48">
        <f t="shared" si="5"/>
        <v>0.8372593370403637</v>
      </c>
      <c r="AN48">
        <f t="shared" si="78"/>
        <v>0.8372593370403637</v>
      </c>
      <c r="AO48">
        <f t="shared" si="6"/>
        <v>0</v>
      </c>
      <c r="AP48">
        <f t="shared" si="7"/>
        <v>30</v>
      </c>
      <c r="AQ48">
        <f t="shared" si="79"/>
        <v>30</v>
      </c>
      <c r="AS48">
        <f t="shared" si="80"/>
        <v>2.3342995132761808</v>
      </c>
      <c r="AU48">
        <f t="shared" si="34"/>
        <v>0.90972447965078307</v>
      </c>
      <c r="AW48">
        <f t="shared" si="8"/>
        <v>4.4455752471353884</v>
      </c>
      <c r="AX48">
        <f t="shared" si="8"/>
        <v>7.1613179738945335E-2</v>
      </c>
      <c r="AY48">
        <f t="shared" si="81"/>
        <v>4.5171884268743341</v>
      </c>
      <c r="AZ48">
        <f t="shared" si="35"/>
        <v>0.98414651482924786</v>
      </c>
      <c r="BA48">
        <f t="shared" si="82"/>
        <v>1.5853485170752135E-2</v>
      </c>
      <c r="BB48">
        <f t="shared" si="9"/>
        <v>-12.506481200298692</v>
      </c>
      <c r="BC48">
        <f t="shared" si="83"/>
        <v>0.13</v>
      </c>
      <c r="BD48">
        <f t="shared" si="84"/>
        <v>9.6694029760240188</v>
      </c>
      <c r="BE48">
        <f t="shared" si="85"/>
        <v>0.15576312508409387</v>
      </c>
      <c r="BF48">
        <f t="shared" si="10"/>
        <v>50.750496660386922</v>
      </c>
      <c r="BG48">
        <f t="shared" si="86"/>
        <v>3.9105612672512289E-3</v>
      </c>
      <c r="BH48">
        <f t="shared" si="87"/>
        <v>2.0160615193827165E-3</v>
      </c>
      <c r="BI48">
        <f t="shared" si="88"/>
        <v>0.96137143463703068</v>
      </c>
      <c r="BJ48">
        <f t="shared" si="89"/>
        <v>2.0970682576437151E-3</v>
      </c>
      <c r="BK48">
        <f t="shared" si="36"/>
        <v>3.6201917699392731E-2</v>
      </c>
      <c r="BL48">
        <f t="shared" si="37"/>
        <v>22.794979451863188</v>
      </c>
      <c r="BM48">
        <f t="shared" si="90"/>
        <v>1.5881531183584245E-3</v>
      </c>
      <c r="BN48">
        <f t="shared" si="91"/>
        <v>3.6286450544111775</v>
      </c>
      <c r="BO48">
        <f t="shared" si="92"/>
        <v>4.5638913197688753</v>
      </c>
      <c r="BP48">
        <f t="shared" si="93"/>
        <v>0.89167090778623004</v>
      </c>
      <c r="BQ48">
        <f t="shared" si="38"/>
        <v>4.2449567787805389E-6</v>
      </c>
      <c r="BR48">
        <f t="shared" si="94"/>
        <v>1.0883031187979046</v>
      </c>
      <c r="BS48">
        <f t="shared" si="95"/>
        <v>0.99977317643730612</v>
      </c>
      <c r="BT48">
        <f t="shared" si="96"/>
        <v>1.088550027593334</v>
      </c>
      <c r="BU48">
        <f t="shared" si="39"/>
        <v>0.97062839127487388</v>
      </c>
      <c r="BV48">
        <f t="shared" si="40"/>
        <v>0.97062839127487388</v>
      </c>
      <c r="BW48">
        <f t="shared" si="41"/>
        <v>0.97062839127487388</v>
      </c>
      <c r="BX48">
        <f t="shared" si="11"/>
        <v>211.60255481700906</v>
      </c>
      <c r="BY48">
        <f t="shared" si="12"/>
        <v>0.31634783159075047</v>
      </c>
      <c r="BZ48">
        <f t="shared" si="13"/>
        <v>1597834.6189460186</v>
      </c>
      <c r="CA48">
        <f t="shared" si="14"/>
        <v>0.74511961400891435</v>
      </c>
      <c r="CB48">
        <f t="shared" si="15"/>
        <v>141530.41051094327</v>
      </c>
      <c r="CC48">
        <f t="shared" si="97"/>
        <v>1.6187778227438283E-4</v>
      </c>
      <c r="CD48">
        <f t="shared" si="98"/>
        <v>3.5647462490825604E-5</v>
      </c>
      <c r="CE48">
        <f t="shared" si="99"/>
        <v>-3.6336582270983202</v>
      </c>
      <c r="CF48">
        <f t="shared" si="100"/>
        <v>14.141991271704187</v>
      </c>
      <c r="CG48">
        <f t="shared" si="101"/>
        <v>5.0001020738598368E-3</v>
      </c>
      <c r="CH48">
        <f t="shared" si="16"/>
        <v>46.330168548776825</v>
      </c>
      <c r="CI48" s="20">
        <f t="shared" si="17"/>
        <v>66955293256.283859</v>
      </c>
      <c r="CJ48" s="33">
        <f t="shared" si="42"/>
        <v>0.32800960472753476</v>
      </c>
      <c r="CK48" s="33">
        <f t="shared" si="18"/>
        <v>65.601920945506947</v>
      </c>
      <c r="CL48">
        <f t="shared" si="102"/>
        <v>6200</v>
      </c>
      <c r="CM48" s="6">
        <f t="shared" si="19"/>
        <v>1587.6110370138924</v>
      </c>
      <c r="CN48" s="20"/>
      <c r="CO48" s="20"/>
      <c r="CP48" s="20"/>
      <c r="CQ48" s="20"/>
      <c r="CR48" s="20"/>
      <c r="CS48" s="20"/>
      <c r="CT48" s="20"/>
      <c r="CU48" s="25">
        <f t="shared" si="20"/>
        <v>2.3342995132761808</v>
      </c>
      <c r="CV48" s="26">
        <v>0.8</v>
      </c>
      <c r="CW48" s="26">
        <f t="shared" si="103"/>
        <v>0.43330434715189109</v>
      </c>
      <c r="CX48" s="26">
        <f t="shared" si="43"/>
        <v>-0.15251937918328809</v>
      </c>
      <c r="CY48" s="26">
        <f t="shared" si="104"/>
        <v>3.7255008769616925E-2</v>
      </c>
      <c r="CZ48" s="26">
        <f t="shared" si="105"/>
        <v>-5.6304959635523422E-4</v>
      </c>
      <c r="DA48" s="26">
        <f t="shared" si="44"/>
        <v>2.1754806222758778E-2</v>
      </c>
      <c r="DB48" s="26">
        <f t="shared" si="45"/>
        <v>0.87339298841285229</v>
      </c>
      <c r="DC48" s="26">
        <f t="shared" si="46"/>
        <v>0.90429917440192198</v>
      </c>
      <c r="DD48" s="26">
        <f t="shared" si="47"/>
        <v>0.10429917440192193</v>
      </c>
      <c r="DE48" s="26">
        <v>0.85</v>
      </c>
      <c r="DF48" s="26">
        <f t="shared" si="48"/>
        <v>0.40781585614295635</v>
      </c>
      <c r="DG48" s="26">
        <f t="shared" si="49"/>
        <v>-0.14354765099603586</v>
      </c>
      <c r="DH48" s="26">
        <f t="shared" si="50"/>
        <v>3.3000976626373475E-2</v>
      </c>
      <c r="DI48" s="26">
        <f t="shared" si="51"/>
        <v>-4.1581672911271086E-4</v>
      </c>
      <c r="DJ48" s="26">
        <f t="shared" si="52"/>
        <v>1.9008333469822204E-2</v>
      </c>
      <c r="DK48" s="26">
        <f t="shared" si="106"/>
        <v>0.88699828515078694</v>
      </c>
      <c r="DL48" s="26">
        <f t="shared" si="107"/>
        <v>0.90672950155075693</v>
      </c>
      <c r="DM48" s="26">
        <f t="shared" si="108"/>
        <v>5.6729501550756956E-2</v>
      </c>
      <c r="DN48" s="26">
        <f t="shared" si="109"/>
        <v>-0.9513934570233008</v>
      </c>
      <c r="DO48" s="26">
        <f t="shared" si="110"/>
        <v>0.90962780291578937</v>
      </c>
      <c r="DP48" s="26">
        <f t="shared" si="53"/>
        <v>0.85</v>
      </c>
      <c r="DQ48" s="26">
        <f t="shared" si="54"/>
        <v>0.40781585614295635</v>
      </c>
      <c r="DR48" s="26">
        <f t="shared" si="55"/>
        <v>-0.14354765099603586</v>
      </c>
      <c r="DS48" s="26">
        <f t="shared" si="56"/>
        <v>3.3000976626373475E-2</v>
      </c>
      <c r="DT48" s="26">
        <f t="shared" si="57"/>
        <v>-4.1581672911271086E-4</v>
      </c>
      <c r="DU48" s="26">
        <f t="shared" si="58"/>
        <v>1.9008333469822204E-2</v>
      </c>
      <c r="DV48" s="26">
        <f t="shared" si="59"/>
        <v>0.88699828515078694</v>
      </c>
      <c r="DW48" s="26">
        <f t="shared" si="60"/>
        <v>0.90672950155075693</v>
      </c>
      <c r="DX48" s="26">
        <f t="shared" si="61"/>
        <v>5.6729501550756956E-2</v>
      </c>
      <c r="DY48" s="26">
        <f t="shared" si="62"/>
        <v>0.90962780291578937</v>
      </c>
      <c r="DZ48" s="26">
        <f t="shared" si="63"/>
        <v>0.38108276441238476</v>
      </c>
      <c r="EA48" s="26">
        <f t="shared" si="64"/>
        <v>-0.1341378341289842</v>
      </c>
      <c r="EB48" s="26">
        <f t="shared" si="65"/>
        <v>2.8816231975012169E-2</v>
      </c>
      <c r="EC48" s="26">
        <f t="shared" si="66"/>
        <v>-2.962633679446022E-4</v>
      </c>
      <c r="ED48" s="26">
        <f t="shared" si="67"/>
        <v>1.6372589976620902E-2</v>
      </c>
      <c r="EE48" s="26">
        <f t="shared" si="68"/>
        <v>0.90058875539668837</v>
      </c>
      <c r="EF48" s="26">
        <f t="shared" si="69"/>
        <v>0.90971963164363789</v>
      </c>
      <c r="EG48" s="26">
        <f t="shared" si="70"/>
        <v>9.1828727848519698E-5</v>
      </c>
      <c r="EH48" s="26">
        <f t="shared" si="71"/>
        <v>-0.94985342496848602</v>
      </c>
      <c r="EI48" s="26">
        <f t="shared" si="72"/>
        <v>0.90972447965078307</v>
      </c>
      <c r="EM48">
        <f t="shared" si="21"/>
        <v>1556.9777753552125</v>
      </c>
      <c r="EW48">
        <f t="shared" si="111"/>
        <v>4.4174526636569844</v>
      </c>
      <c r="EX48">
        <f t="shared" si="73"/>
        <v>6.5914814372000557E-2</v>
      </c>
      <c r="EY48">
        <f t="shared" si="112"/>
        <v>1.152923642321271</v>
      </c>
      <c r="EZ48">
        <f t="shared" si="113"/>
        <v>1.5810667631991297E-2</v>
      </c>
    </row>
    <row r="49" spans="3:156">
      <c r="C49" s="6">
        <f t="shared" si="74"/>
        <v>1587.6110370138924</v>
      </c>
      <c r="D49" s="6">
        <f>Sheet4!J49</f>
        <v>1653.1517023789438</v>
      </c>
      <c r="E49" s="6">
        <f t="shared" si="22"/>
        <v>1654.8041463363897</v>
      </c>
      <c r="F49" s="6">
        <f t="shared" si="23"/>
        <v>-1.6524439574459393</v>
      </c>
      <c r="G49" s="6">
        <f>Sheet5!D49</f>
        <v>1908.9417081844392</v>
      </c>
      <c r="H49" s="6">
        <f>Sheet5!F49</f>
        <v>205.91134068573547</v>
      </c>
      <c r="I49" s="6">
        <f t="shared" si="24"/>
        <v>0.81146166750945858</v>
      </c>
      <c r="J49" s="6">
        <f t="shared" si="25"/>
        <v>1655.1880819438809</v>
      </c>
      <c r="K49" s="6">
        <f t="shared" si="0"/>
        <v>1620.381369696418</v>
      </c>
      <c r="M49" s="6">
        <f t="shared" si="1"/>
        <v>1620.381369696418</v>
      </c>
      <c r="Q49">
        <f t="shared" si="26"/>
        <v>252.05961791560162</v>
      </c>
      <c r="S49">
        <f t="shared" si="27"/>
        <v>1.1994660091593523</v>
      </c>
      <c r="T49">
        <f t="shared" si="28"/>
        <v>1.0781739981740656E-2</v>
      </c>
      <c r="U49">
        <f t="shared" si="29"/>
        <v>5997.3300457967616</v>
      </c>
      <c r="V49">
        <f t="shared" si="75"/>
        <v>33675.008207148821</v>
      </c>
      <c r="W49">
        <f t="shared" si="30"/>
        <v>-111.03132413875672</v>
      </c>
      <c r="X49">
        <f t="shared" si="76"/>
        <v>0.86119318652393129</v>
      </c>
      <c r="Y49">
        <f t="shared" si="2"/>
        <v>54.006116207951074</v>
      </c>
      <c r="Z49">
        <f t="shared" si="114"/>
        <v>2.9543502676911526</v>
      </c>
      <c r="AA49">
        <f t="shared" si="77"/>
        <v>47.488187277239362</v>
      </c>
      <c r="AB49">
        <f t="shared" si="31"/>
        <v>56.960466475642228</v>
      </c>
      <c r="AC49">
        <f t="shared" si="3"/>
        <v>1.1994660091593523</v>
      </c>
      <c r="AD49">
        <f t="shared" si="32"/>
        <v>47.488187277239362</v>
      </c>
      <c r="AI49">
        <f t="shared" si="115"/>
        <v>0.52297969268089117</v>
      </c>
      <c r="AJ49">
        <f t="shared" si="116"/>
        <v>0.7167186832560396</v>
      </c>
      <c r="AK49">
        <f t="shared" si="33"/>
        <v>0.8191728557892034</v>
      </c>
      <c r="AL49">
        <f t="shared" si="4"/>
        <v>0</v>
      </c>
      <c r="AM49">
        <f t="shared" si="5"/>
        <v>0.8191728557892034</v>
      </c>
      <c r="AN49">
        <f t="shared" si="78"/>
        <v>0.8191728557892034</v>
      </c>
      <c r="AO49">
        <f t="shared" si="6"/>
        <v>0</v>
      </c>
      <c r="AP49">
        <f t="shared" si="7"/>
        <v>30</v>
      </c>
      <c r="AQ49">
        <f t="shared" si="79"/>
        <v>30</v>
      </c>
      <c r="AS49">
        <f t="shared" si="80"/>
        <v>2.4293573758566986</v>
      </c>
      <c r="AU49">
        <f t="shared" si="34"/>
        <v>0.90784299518413836</v>
      </c>
      <c r="AW49">
        <f t="shared" si="8"/>
        <v>4.4662762349265801</v>
      </c>
      <c r="AX49">
        <f t="shared" si="8"/>
        <v>-1.4725952293252473E-2</v>
      </c>
      <c r="AY49">
        <f t="shared" si="81"/>
        <v>4.4515502826333275</v>
      </c>
      <c r="AZ49">
        <f t="shared" si="35"/>
        <v>1.0033080503101812</v>
      </c>
      <c r="BA49">
        <f t="shared" si="82"/>
        <v>-3.3080503101812209E-3</v>
      </c>
      <c r="BB49">
        <f t="shared" si="9"/>
        <v>-12.114765965978076</v>
      </c>
      <c r="BC49">
        <f t="shared" si="83"/>
        <v>0.13</v>
      </c>
      <c r="BD49">
        <f t="shared" si="84"/>
        <v>9.7087973737822004</v>
      </c>
      <c r="BE49">
        <f t="shared" si="85"/>
        <v>-3.2011295188848043E-2</v>
      </c>
      <c r="BF49">
        <f t="shared" si="10"/>
        <v>50.69167269926799</v>
      </c>
      <c r="BG49">
        <f t="shared" si="86"/>
        <v>3.8283046009264226E-3</v>
      </c>
      <c r="BH49">
        <f t="shared" si="87"/>
        <v>2.0138172102942969E-3</v>
      </c>
      <c r="BI49">
        <f t="shared" si="88"/>
        <v>0.96217262546023974</v>
      </c>
      <c r="BJ49">
        <f t="shared" si="89"/>
        <v>2.0929895083338294E-3</v>
      </c>
      <c r="BK49">
        <f t="shared" si="36"/>
        <v>3.6278710231521315E-2</v>
      </c>
      <c r="BL49" t="e">
        <f t="shared" si="37"/>
        <v>#NUM!</v>
      </c>
      <c r="BM49" t="e">
        <f t="shared" si="90"/>
        <v>#NUM!</v>
      </c>
      <c r="BN49" t="e">
        <f t="shared" si="91"/>
        <v>#NUM!</v>
      </c>
      <c r="BO49" t="e">
        <f t="shared" si="92"/>
        <v>#NUM!</v>
      </c>
      <c r="BP49" t="e">
        <f t="shared" si="93"/>
        <v>#NUM!</v>
      </c>
      <c r="BQ49">
        <f t="shared" si="38"/>
        <v>-8.6752368236915082E-7</v>
      </c>
      <c r="BR49">
        <f t="shared" si="94"/>
        <v>1.0886606826961016</v>
      </c>
      <c r="BS49">
        <f t="shared" si="95"/>
        <v>1.000046361694739</v>
      </c>
      <c r="BT49">
        <f t="shared" si="96"/>
        <v>1.0886102128817221</v>
      </c>
      <c r="BU49">
        <f t="shared" si="39"/>
        <v>1</v>
      </c>
      <c r="BV49">
        <f t="shared" si="40"/>
        <v>1</v>
      </c>
      <c r="BW49">
        <f t="shared" si="41"/>
        <v>1</v>
      </c>
      <c r="BX49">
        <f t="shared" si="11"/>
        <v>212.09536227607694</v>
      </c>
      <c r="BY49">
        <f t="shared" si="12"/>
        <v>-6.7845234723155873E-2</v>
      </c>
      <c r="BZ49">
        <f t="shared" si="13"/>
        <v>1598653.5540890808</v>
      </c>
      <c r="CA49">
        <f t="shared" si="14"/>
        <v>0.8191728557892034</v>
      </c>
      <c r="CB49">
        <f t="shared" si="15"/>
        <v>128802.03955028312</v>
      </c>
      <c r="CC49">
        <f t="shared" si="97"/>
        <v>1.6187778227438283E-4</v>
      </c>
      <c r="CD49">
        <f t="shared" si="98"/>
        <v>3.917018719280762E-5</v>
      </c>
      <c r="CE49">
        <f t="shared" si="99"/>
        <v>-3.6113973359204889</v>
      </c>
      <c r="CF49">
        <f t="shared" si="100"/>
        <v>14.072299069657829</v>
      </c>
      <c r="CG49">
        <f t="shared" si="101"/>
        <v>5.0497501101629191E-3</v>
      </c>
      <c r="CH49">
        <f t="shared" si="16"/>
        <v>47.488187277239362</v>
      </c>
      <c r="CI49" s="20">
        <f t="shared" si="17"/>
        <v>66038816873.492615</v>
      </c>
      <c r="CJ49" s="33">
        <f t="shared" si="42"/>
        <v>0.3359655466124869</v>
      </c>
      <c r="CK49" s="33">
        <f t="shared" si="18"/>
        <v>67.193109322497378</v>
      </c>
      <c r="CL49">
        <f t="shared" si="102"/>
        <v>6400</v>
      </c>
      <c r="CM49" s="6">
        <f t="shared" si="19"/>
        <v>1654.8041463363897</v>
      </c>
      <c r="CN49" s="20"/>
      <c r="CO49" s="20"/>
      <c r="CP49" s="20"/>
      <c r="CQ49" s="20"/>
      <c r="CR49" s="20"/>
      <c r="CS49" s="20"/>
      <c r="CT49" s="20"/>
      <c r="CU49" s="25">
        <f t="shared" si="20"/>
        <v>2.4293573758566986</v>
      </c>
      <c r="CV49" s="26">
        <v>0.8</v>
      </c>
      <c r="CW49" s="26">
        <f t="shared" si="103"/>
        <v>0.45094946289339971</v>
      </c>
      <c r="CX49" s="26">
        <f t="shared" si="43"/>
        <v>-0.15873030717466771</v>
      </c>
      <c r="CY49" s="26">
        <f t="shared" si="104"/>
        <v>4.0351002188705166E-2</v>
      </c>
      <c r="CZ49" s="26">
        <f t="shared" si="105"/>
        <v>-6.8741782714741041E-4</v>
      </c>
      <c r="DA49" s="26">
        <f t="shared" si="44"/>
        <v>2.3796156648798219E-2</v>
      </c>
      <c r="DB49" s="26">
        <f t="shared" si="45"/>
        <v>0.86362273362187592</v>
      </c>
      <c r="DC49" s="26">
        <f t="shared" si="46"/>
        <v>0.90285901469591434</v>
      </c>
      <c r="DD49" s="26">
        <f t="shared" si="47"/>
        <v>0.1028590146959143</v>
      </c>
      <c r="DE49" s="26">
        <v>0.85</v>
      </c>
      <c r="DF49" s="26">
        <f t="shared" si="48"/>
        <v>0.42442302389967029</v>
      </c>
      <c r="DG49" s="26">
        <f t="shared" si="49"/>
        <v>-0.14939323028204021</v>
      </c>
      <c r="DH49" s="26">
        <f t="shared" si="50"/>
        <v>3.5743448305565813E-2</v>
      </c>
      <c r="DI49" s="26">
        <f t="shared" si="51"/>
        <v>-5.0766368410264031E-4</v>
      </c>
      <c r="DJ49" s="26">
        <f t="shared" si="52"/>
        <v>2.0771170983572951E-2</v>
      </c>
      <c r="DK49" s="26">
        <f t="shared" si="106"/>
        <v>0.87820321038512483</v>
      </c>
      <c r="DL49" s="26">
        <f t="shared" si="107"/>
        <v>0.90509919074886036</v>
      </c>
      <c r="DM49" s="26">
        <f t="shared" si="108"/>
        <v>5.5099190748860383E-2</v>
      </c>
      <c r="DN49" s="26">
        <f t="shared" si="109"/>
        <v>-0.95519647894107951</v>
      </c>
      <c r="DO49" s="26">
        <f t="shared" si="110"/>
        <v>0.90768362003379943</v>
      </c>
      <c r="DP49" s="26">
        <f t="shared" si="53"/>
        <v>0.85</v>
      </c>
      <c r="DQ49" s="26">
        <f t="shared" si="54"/>
        <v>0.42442302389967029</v>
      </c>
      <c r="DR49" s="26">
        <f t="shared" si="55"/>
        <v>-0.14939323028204021</v>
      </c>
      <c r="DS49" s="26">
        <f t="shared" si="56"/>
        <v>3.5743448305565813E-2</v>
      </c>
      <c r="DT49" s="26">
        <f t="shared" si="57"/>
        <v>-5.0766368410264031E-4</v>
      </c>
      <c r="DU49" s="26">
        <f t="shared" si="58"/>
        <v>2.0771170983572954E-2</v>
      </c>
      <c r="DV49" s="26">
        <f t="shared" si="59"/>
        <v>0.87820321038512483</v>
      </c>
      <c r="DW49" s="26">
        <f t="shared" si="60"/>
        <v>0.90509919074886036</v>
      </c>
      <c r="DX49" s="26">
        <f t="shared" si="61"/>
        <v>5.5099190748860383E-2</v>
      </c>
      <c r="DY49" s="26">
        <f t="shared" si="62"/>
        <v>0.90768362003379943</v>
      </c>
      <c r="DZ49" s="26">
        <f t="shared" si="63"/>
        <v>0.39745078830582642</v>
      </c>
      <c r="EA49" s="26">
        <f t="shared" si="64"/>
        <v>-0.13989923684532907</v>
      </c>
      <c r="EB49" s="26">
        <f t="shared" si="65"/>
        <v>3.1344785563741935E-2</v>
      </c>
      <c r="EC49" s="26">
        <f t="shared" si="66"/>
        <v>-3.6559330520196108E-4</v>
      </c>
      <c r="ED49" s="26">
        <f t="shared" si="67"/>
        <v>1.7957362394413773E-2</v>
      </c>
      <c r="EE49" s="26">
        <f t="shared" si="68"/>
        <v>0.89235227244448745</v>
      </c>
      <c r="EF49" s="26">
        <f t="shared" si="69"/>
        <v>0.90783543516337906</v>
      </c>
      <c r="EG49" s="26">
        <f t="shared" si="70"/>
        <v>1.518151295796244E-4</v>
      </c>
      <c r="EH49" s="26">
        <f t="shared" si="71"/>
        <v>-0.95256462037376632</v>
      </c>
      <c r="EI49" s="26">
        <f t="shared" si="72"/>
        <v>0.90784299518413836</v>
      </c>
      <c r="EM49">
        <f t="shared" si="21"/>
        <v>1620.381369696418</v>
      </c>
      <c r="EW49">
        <f t="shared" si="111"/>
        <v>4.6071882736061154</v>
      </c>
      <c r="EX49">
        <f t="shared" si="73"/>
        <v>6.8745945447257373E-2</v>
      </c>
      <c r="EY49">
        <f t="shared" si="112"/>
        <v>1.1622921602627667</v>
      </c>
      <c r="EZ49">
        <f t="shared" si="113"/>
        <v>1.5939143203087321E-2</v>
      </c>
    </row>
    <row r="50" spans="3:156">
      <c r="C50" s="6">
        <f t="shared" si="74"/>
        <v>1654.8041463363897</v>
      </c>
      <c r="D50" s="6">
        <f>Sheet4!J50</f>
        <v>1713.4349348067417</v>
      </c>
      <c r="E50" s="6">
        <f t="shared" si="22"/>
        <v>1721.8443614659925</v>
      </c>
      <c r="F50" s="6">
        <f t="shared" si="23"/>
        <v>-8.409426659250812</v>
      </c>
      <c r="G50" s="6">
        <f>Sheet5!D50</f>
        <v>1992.8229596890312</v>
      </c>
      <c r="H50" s="6">
        <f>Sheet5!F50</f>
        <v>223.14543559451954</v>
      </c>
      <c r="I50" s="6">
        <f t="shared" si="24"/>
        <v>0.82879308213488379</v>
      </c>
      <c r="J50" s="6">
        <f t="shared" si="25"/>
        <v>1723.5815284988475</v>
      </c>
      <c r="K50" s="6">
        <f t="shared" ref="K50:K57" si="117">AVERAGE(C50,D50)</f>
        <v>1684.1195405715657</v>
      </c>
      <c r="M50" s="6">
        <f t="shared" si="1"/>
        <v>1684.1195405715657</v>
      </c>
      <c r="Q50">
        <f t="shared" si="26"/>
        <v>263.87136171729327</v>
      </c>
      <c r="S50">
        <f t="shared" si="27"/>
        <v>1.2050959760266999</v>
      </c>
      <c r="T50">
        <f t="shared" si="28"/>
        <v>1.0354022364621239E-2</v>
      </c>
      <c r="U50">
        <f t="shared" si="29"/>
        <v>6025.4798801335</v>
      </c>
      <c r="V50">
        <f t="shared" si="75"/>
        <v>33833.069526949606</v>
      </c>
      <c r="W50">
        <f t="shared" si="30"/>
        <v>-718.12194724302685</v>
      </c>
      <c r="X50">
        <f t="shared" si="76"/>
        <v>0.85984327294659502</v>
      </c>
      <c r="Y50">
        <f t="shared" si="2"/>
        <v>54.006116207951074</v>
      </c>
      <c r="Z50">
        <f t="shared" si="114"/>
        <v>3.0879458881768223</v>
      </c>
      <c r="AA50">
        <f t="shared" si="77"/>
        <v>47.377190889286425</v>
      </c>
      <c r="AB50">
        <f t="shared" si="31"/>
        <v>57.0940620961279</v>
      </c>
      <c r="AC50">
        <f t="shared" si="3"/>
        <v>1.2050959760266999</v>
      </c>
      <c r="AD50">
        <f t="shared" si="32"/>
        <v>47.377190889286425</v>
      </c>
      <c r="AI50">
        <f t="shared" si="115"/>
        <v>0.514166786517253</v>
      </c>
      <c r="AJ50">
        <f t="shared" si="116"/>
        <v>0.70973856260526691</v>
      </c>
      <c r="AK50">
        <f t="shared" si="33"/>
        <v>0.80185659714535462</v>
      </c>
      <c r="AL50">
        <f t="shared" si="4"/>
        <v>0</v>
      </c>
      <c r="AM50">
        <f t="shared" si="5"/>
        <v>0.80185659714535462</v>
      </c>
      <c r="AN50">
        <f t="shared" si="78"/>
        <v>0.80185659714535462</v>
      </c>
      <c r="AO50">
        <f t="shared" si="6"/>
        <v>0</v>
      </c>
      <c r="AP50">
        <f t="shared" si="7"/>
        <v>30</v>
      </c>
      <c r="AQ50">
        <f t="shared" si="79"/>
        <v>30</v>
      </c>
      <c r="AS50">
        <f t="shared" si="80"/>
        <v>2.524916852431133</v>
      </c>
      <c r="AU50">
        <f t="shared" si="34"/>
        <v>0.90612198024182278</v>
      </c>
      <c r="AW50">
        <f t="shared" si="8"/>
        <v>4.4872397195364373</v>
      </c>
      <c r="AX50">
        <f t="shared" si="8"/>
        <v>-9.5243658650982888E-2</v>
      </c>
      <c r="AY50">
        <f t="shared" si="81"/>
        <v>4.3919960608854547</v>
      </c>
      <c r="AZ50">
        <f t="shared" si="35"/>
        <v>1.0216857340786825</v>
      </c>
      <c r="BA50">
        <f t="shared" si="82"/>
        <v>-2.1685734078682462E-2</v>
      </c>
      <c r="BB50">
        <f t="shared" si="9"/>
        <v>-11.764319401983713</v>
      </c>
      <c r="BC50">
        <f t="shared" si="83"/>
        <v>0.13</v>
      </c>
      <c r="BD50">
        <f t="shared" si="84"/>
        <v>9.7486629860638363</v>
      </c>
      <c r="BE50">
        <f t="shared" si="85"/>
        <v>-0.20691970738841112</v>
      </c>
      <c r="BF50">
        <f t="shared" si="10"/>
        <v>50.632396018423691</v>
      </c>
      <c r="BG50">
        <f t="shared" si="86"/>
        <v>3.7495721106939875E-3</v>
      </c>
      <c r="BH50">
        <f t="shared" si="87"/>
        <v>2.0116613641907193E-3</v>
      </c>
      <c r="BI50">
        <f t="shared" si="88"/>
        <v>0.96293996001828353</v>
      </c>
      <c r="BJ50">
        <f t="shared" si="89"/>
        <v>2.0890828584499946E-3</v>
      </c>
      <c r="BK50">
        <f t="shared" si="36"/>
        <v>3.6359681702031486E-2</v>
      </c>
      <c r="BL50" t="e">
        <f t="shared" si="37"/>
        <v>#NUM!</v>
      </c>
      <c r="BM50" t="e">
        <f t="shared" si="90"/>
        <v>#NUM!</v>
      </c>
      <c r="BN50" t="e">
        <f t="shared" si="91"/>
        <v>#NUM!</v>
      </c>
      <c r="BO50" t="e">
        <f t="shared" si="92"/>
        <v>#NUM!</v>
      </c>
      <c r="BP50" t="e">
        <f t="shared" si="93"/>
        <v>#NUM!</v>
      </c>
      <c r="BQ50">
        <f t="shared" si="38"/>
        <v>-5.5774792002727144E-6</v>
      </c>
      <c r="BR50">
        <f t="shared" si="94"/>
        <v>1.0889902022306934</v>
      </c>
      <c r="BS50">
        <f t="shared" si="95"/>
        <v>1.0002981082680686</v>
      </c>
      <c r="BT50">
        <f t="shared" si="96"/>
        <v>1.08866566199569</v>
      </c>
      <c r="BU50">
        <f t="shared" si="39"/>
        <v>1</v>
      </c>
      <c r="BV50">
        <f t="shared" si="40"/>
        <v>1</v>
      </c>
      <c r="BW50">
        <f t="shared" si="41"/>
        <v>1</v>
      </c>
      <c r="BX50">
        <f t="shared" si="11"/>
        <v>212.59281275846587</v>
      </c>
      <c r="BY50">
        <f t="shared" si="12"/>
        <v>-0.45696383629562004</v>
      </c>
      <c r="BZ50">
        <f t="shared" si="13"/>
        <v>1599470.3591373358</v>
      </c>
      <c r="CA50">
        <f t="shared" si="14"/>
        <v>0.80185659714535462</v>
      </c>
      <c r="CB50">
        <f t="shared" si="15"/>
        <v>131650.7765589015</v>
      </c>
      <c r="CC50">
        <f t="shared" si="97"/>
        <v>1.6187778227438283E-4</v>
      </c>
      <c r="CD50">
        <f t="shared" si="98"/>
        <v>3.8322599622059514E-5</v>
      </c>
      <c r="CE50">
        <f t="shared" si="99"/>
        <v>-3.6166310255739456</v>
      </c>
      <c r="CF50">
        <f t="shared" si="100"/>
        <v>14.088758038916739</v>
      </c>
      <c r="CG50">
        <f t="shared" si="101"/>
        <v>5.0379584201537255E-3</v>
      </c>
      <c r="CH50">
        <f t="shared" si="16"/>
        <v>47.377190889286425</v>
      </c>
      <c r="CI50" s="20">
        <f t="shared" si="17"/>
        <v>66106465618.558205</v>
      </c>
      <c r="CJ50" s="33">
        <f t="shared" si="42"/>
        <v>0.33520107564801332</v>
      </c>
      <c r="CK50" s="33">
        <f t="shared" si="18"/>
        <v>67.040215129602672</v>
      </c>
      <c r="CL50">
        <f t="shared" si="102"/>
        <v>6600</v>
      </c>
      <c r="CM50" s="6">
        <f t="shared" ref="CM50:CM57" si="118">C50+CK50</f>
        <v>1721.8443614659925</v>
      </c>
      <c r="CN50" s="20"/>
      <c r="CO50" s="20"/>
      <c r="CP50" s="20"/>
      <c r="CQ50" s="20"/>
      <c r="CR50" s="20"/>
      <c r="CS50" s="20"/>
      <c r="CT50" s="20"/>
      <c r="CU50" s="25">
        <f t="shared" si="20"/>
        <v>2.524916852431133</v>
      </c>
      <c r="CV50" s="26">
        <v>0.8</v>
      </c>
      <c r="CW50" s="26">
        <f t="shared" si="103"/>
        <v>0.46868769073252908</v>
      </c>
      <c r="CX50" s="26">
        <f t="shared" si="43"/>
        <v>-0.16497400981836025</v>
      </c>
      <c r="CY50" s="26">
        <f t="shared" si="104"/>
        <v>4.3587872618465008E-2</v>
      </c>
      <c r="CZ50" s="26">
        <f t="shared" si="105"/>
        <v>-8.3367957052719877E-4</v>
      </c>
      <c r="DA50" s="26">
        <f t="shared" si="44"/>
        <v>2.5968703181558236E-2</v>
      </c>
      <c r="DB50" s="26">
        <f t="shared" si="45"/>
        <v>0.85352475148025975</v>
      </c>
      <c r="DC50" s="26">
        <f t="shared" si="46"/>
        <v>0.90161247329993599</v>
      </c>
      <c r="DD50" s="26">
        <f t="shared" si="47"/>
        <v>0.10161247329993595</v>
      </c>
      <c r="DE50" s="26">
        <v>0.85</v>
      </c>
      <c r="DF50" s="26">
        <f t="shared" si="48"/>
        <v>0.4411178265717921</v>
      </c>
      <c r="DG50" s="26">
        <f t="shared" si="49"/>
        <v>-0.15526965629963319</v>
      </c>
      <c r="DH50" s="26">
        <f t="shared" si="50"/>
        <v>3.8610710693173164E-2</v>
      </c>
      <c r="DI50" s="26">
        <f t="shared" si="51"/>
        <v>-6.1567917708975491E-4</v>
      </c>
      <c r="DJ50" s="26">
        <f t="shared" si="52"/>
        <v>2.2644282260549192E-2</v>
      </c>
      <c r="DK50" s="26">
        <f t="shared" si="106"/>
        <v>0.86910116982661256</v>
      </c>
      <c r="DL50" s="26">
        <f t="shared" si="107"/>
        <v>0.90363690577315692</v>
      </c>
      <c r="DM50" s="26">
        <f t="shared" si="108"/>
        <v>5.363690577315694E-2</v>
      </c>
      <c r="DN50" s="26">
        <f t="shared" si="109"/>
        <v>-0.95951135053558145</v>
      </c>
      <c r="DO50" s="26">
        <f t="shared" si="110"/>
        <v>0.90590023061552927</v>
      </c>
      <c r="DP50" s="26">
        <f t="shared" si="53"/>
        <v>0.85</v>
      </c>
      <c r="DQ50" s="26">
        <f t="shared" si="54"/>
        <v>0.4411178265717921</v>
      </c>
      <c r="DR50" s="26">
        <f t="shared" si="55"/>
        <v>-0.15526965629963319</v>
      </c>
      <c r="DS50" s="26">
        <f t="shared" si="56"/>
        <v>3.8610710693173164E-2</v>
      </c>
      <c r="DT50" s="26">
        <f t="shared" si="57"/>
        <v>-6.1567917708975491E-4</v>
      </c>
      <c r="DU50" s="26">
        <f t="shared" si="58"/>
        <v>2.2644282260549192E-2</v>
      </c>
      <c r="DV50" s="26">
        <f t="shared" si="59"/>
        <v>0.86910116982661256</v>
      </c>
      <c r="DW50" s="26">
        <f t="shared" si="60"/>
        <v>0.90363690577315692</v>
      </c>
      <c r="DX50" s="26">
        <f t="shared" si="61"/>
        <v>5.363690577315694E-2</v>
      </c>
      <c r="DY50" s="26">
        <f t="shared" si="62"/>
        <v>0.90590023061552927</v>
      </c>
      <c r="DZ50" s="26">
        <f t="shared" si="63"/>
        <v>0.41389784428165677</v>
      </c>
      <c r="EA50" s="26">
        <f t="shared" si="64"/>
        <v>-0.14568845817051257</v>
      </c>
      <c r="EB50" s="26">
        <f t="shared" si="65"/>
        <v>3.3992640916461939E-2</v>
      </c>
      <c r="EC50" s="26">
        <f t="shared" si="66"/>
        <v>-4.4776200957751195E-4</v>
      </c>
      <c r="ED50" s="26">
        <f t="shared" si="67"/>
        <v>1.9642522168576194E-2</v>
      </c>
      <c r="EE50" s="26">
        <f t="shared" si="68"/>
        <v>0.88380790871904447</v>
      </c>
      <c r="EF50" s="26">
        <f t="shared" si="69"/>
        <v>0.90611216119530369</v>
      </c>
      <c r="EG50" s="26">
        <f t="shared" si="70"/>
        <v>2.1193057977442198E-4</v>
      </c>
      <c r="EH50" s="26">
        <f t="shared" si="71"/>
        <v>-0.9557201214576182</v>
      </c>
      <c r="EI50" s="26">
        <f t="shared" si="72"/>
        <v>0.90612198024182278</v>
      </c>
      <c r="EM50">
        <f t="shared" si="21"/>
        <v>1684.1195405715657</v>
      </c>
      <c r="EW50">
        <f t="shared" si="111"/>
        <v>4.7978400112720188</v>
      </c>
      <c r="EX50">
        <f t="shared" si="73"/>
        <v>7.1590746479611597E-2</v>
      </c>
      <c r="EY50">
        <f t="shared" si="112"/>
        <v>1.1719074655699402</v>
      </c>
      <c r="EZ50">
        <f t="shared" si="113"/>
        <v>1.6071003103267492E-2</v>
      </c>
    </row>
    <row r="51" spans="3:156">
      <c r="C51" s="6">
        <f t="shared" si="74"/>
        <v>1721.8443614659925</v>
      </c>
      <c r="D51" s="6">
        <f>Sheet4!J51</f>
        <v>1772.6963860233832</v>
      </c>
      <c r="E51" s="6">
        <f t="shared" si="22"/>
        <v>1788.7330490709628</v>
      </c>
      <c r="F51" s="6">
        <f t="shared" si="23"/>
        <v>-16.036663047579623</v>
      </c>
      <c r="G51" s="6">
        <f>Sheet5!D51</f>
        <v>2080.4054678196289</v>
      </c>
      <c r="H51" s="6">
        <f>Sheet5!F51</f>
        <v>244.26577726436904</v>
      </c>
      <c r="I51" s="6">
        <f t="shared" si="24"/>
        <v>0.8459368140596899</v>
      </c>
      <c r="J51" s="6">
        <f t="shared" si="25"/>
        <v>1791.653668388976</v>
      </c>
      <c r="K51" s="6">
        <f t="shared" si="117"/>
        <v>1747.2703737446877</v>
      </c>
      <c r="M51" s="6">
        <f t="shared" si="1"/>
        <v>1747.2703737446877</v>
      </c>
      <c r="Q51">
        <f t="shared" si="26"/>
        <v>275.65702362311737</v>
      </c>
      <c r="S51">
        <f t="shared" si="27"/>
        <v>1.2107135111809968</v>
      </c>
      <c r="T51">
        <f t="shared" si="28"/>
        <v>9.962892787461073E-3</v>
      </c>
      <c r="U51">
        <f t="shared" si="29"/>
        <v>6053.5675559049841</v>
      </c>
      <c r="V51">
        <f t="shared" si="75"/>
        <v>33990.781826406484</v>
      </c>
      <c r="W51">
        <f t="shared" si="30"/>
        <v>-1278.0908780123721</v>
      </c>
      <c r="X51">
        <f t="shared" si="76"/>
        <v>0.85849634015735798</v>
      </c>
      <c r="Y51">
        <f t="shared" si="2"/>
        <v>54.006116207951074</v>
      </c>
      <c r="Z51">
        <f t="shared" si="114"/>
        <v>3.2208139299591774</v>
      </c>
      <c r="AA51">
        <f t="shared" si="77"/>
        <v>47.267111178174552</v>
      </c>
      <c r="AB51">
        <f t="shared" si="31"/>
        <v>57.226930137910252</v>
      </c>
      <c r="AC51">
        <f t="shared" si="3"/>
        <v>1.2107135111809968</v>
      </c>
      <c r="AD51">
        <f t="shared" si="32"/>
        <v>47.267111178174552</v>
      </c>
      <c r="AI51">
        <f t="shared" si="115"/>
        <v>0.50579501657273496</v>
      </c>
      <c r="AJ51">
        <f t="shared" si="116"/>
        <v>0.70303457818771631</v>
      </c>
      <c r="AK51">
        <f t="shared" si="33"/>
        <v>0.78549654763957943</v>
      </c>
      <c r="AL51">
        <f t="shared" si="4"/>
        <v>0</v>
      </c>
      <c r="AM51">
        <f t="shared" si="5"/>
        <v>0.78549654763957943</v>
      </c>
      <c r="AN51">
        <f t="shared" si="78"/>
        <v>0.78549654763957943</v>
      </c>
      <c r="AO51">
        <f t="shared" si="6"/>
        <v>0</v>
      </c>
      <c r="AP51">
        <f t="shared" si="7"/>
        <v>30</v>
      </c>
      <c r="AQ51">
        <f t="shared" si="79"/>
        <v>30</v>
      </c>
      <c r="AS51">
        <f t="shared" si="80"/>
        <v>2.6195957627356639</v>
      </c>
      <c r="AU51">
        <f t="shared" si="34"/>
        <v>0.90458674934137195</v>
      </c>
      <c r="AW51">
        <f t="shared" si="8"/>
        <v>4.5081569139937301</v>
      </c>
      <c r="AX51">
        <f t="shared" si="8"/>
        <v>-0.16951167107158402</v>
      </c>
      <c r="AY51">
        <f t="shared" si="81"/>
        <v>4.338645242922146</v>
      </c>
      <c r="AZ51">
        <f t="shared" si="35"/>
        <v>1.0390701847190933</v>
      </c>
      <c r="BA51">
        <f t="shared" si="82"/>
        <v>-3.9070184719093293E-2</v>
      </c>
      <c r="BB51">
        <f t="shared" si="9"/>
        <v>-11.454384828731667</v>
      </c>
      <c r="BC51">
        <f t="shared" si="83"/>
        <v>0.13</v>
      </c>
      <c r="BD51">
        <f t="shared" si="84"/>
        <v>9.7884121654023133</v>
      </c>
      <c r="BE51">
        <f t="shared" si="85"/>
        <v>-0.36805509101608797</v>
      </c>
      <c r="BF51">
        <f t="shared" si="10"/>
        <v>50.573540261907418</v>
      </c>
      <c r="BG51">
        <f t="shared" si="86"/>
        <v>3.6752073449906448E-3</v>
      </c>
      <c r="BH51">
        <f t="shared" si="87"/>
        <v>2.0096181927467451E-3</v>
      </c>
      <c r="BI51">
        <f t="shared" si="88"/>
        <v>0.96366514743670462</v>
      </c>
      <c r="BJ51">
        <f t="shared" si="89"/>
        <v>2.0853905509524932E-3</v>
      </c>
      <c r="BK51">
        <f t="shared" si="36"/>
        <v>3.6443409381870677E-2</v>
      </c>
      <c r="BL51" t="e">
        <f t="shared" si="37"/>
        <v>#NUM!</v>
      </c>
      <c r="BM51" t="e">
        <f t="shared" si="90"/>
        <v>#NUM!</v>
      </c>
      <c r="BN51" t="e">
        <f t="shared" si="91"/>
        <v>#NUM!</v>
      </c>
      <c r="BO51" t="e">
        <f t="shared" si="92"/>
        <v>#NUM!</v>
      </c>
      <c r="BP51" t="e">
        <f t="shared" si="93"/>
        <v>#NUM!</v>
      </c>
      <c r="BQ51">
        <f t="shared" si="38"/>
        <v>-9.8701544423306203E-6</v>
      </c>
      <c r="BR51">
        <f t="shared" si="94"/>
        <v>1.089290618078453</v>
      </c>
      <c r="BS51">
        <f t="shared" si="95"/>
        <v>1.0005276099258447</v>
      </c>
      <c r="BT51">
        <f t="shared" si="96"/>
        <v>1.0887162006045861</v>
      </c>
      <c r="BU51">
        <f t="shared" si="39"/>
        <v>1</v>
      </c>
      <c r="BV51">
        <f t="shared" si="40"/>
        <v>1</v>
      </c>
      <c r="BW51">
        <f t="shared" si="41"/>
        <v>1</v>
      </c>
      <c r="BX51">
        <f t="shared" si="11"/>
        <v>213.08755406239794</v>
      </c>
      <c r="BY51">
        <f t="shared" si="12"/>
        <v>-0.8452763577328859</v>
      </c>
      <c r="BZ51">
        <f t="shared" si="13"/>
        <v>1600272.8151287416</v>
      </c>
      <c r="CA51">
        <f t="shared" si="14"/>
        <v>0.78549654763957943</v>
      </c>
      <c r="CB51">
        <f t="shared" si="15"/>
        <v>134460.17823487517</v>
      </c>
      <c r="CC51">
        <f t="shared" si="97"/>
        <v>1.6187778227438283E-4</v>
      </c>
      <c r="CD51">
        <f t="shared" si="98"/>
        <v>3.7521889872755041E-5</v>
      </c>
      <c r="CE51">
        <f t="shared" si="99"/>
        <v>-3.6216449051989432</v>
      </c>
      <c r="CF51">
        <f t="shared" si="100"/>
        <v>14.104483566287819</v>
      </c>
      <c r="CG51">
        <f t="shared" si="101"/>
        <v>5.0267307296538435E-3</v>
      </c>
      <c r="CH51">
        <f t="shared" si="16"/>
        <v>47.267111178174552</v>
      </c>
      <c r="CI51" s="20">
        <f t="shared" si="17"/>
        <v>66179105114.561874</v>
      </c>
      <c r="CJ51" s="33">
        <f t="shared" si="42"/>
        <v>0.33444343802485138</v>
      </c>
      <c r="CK51" s="33">
        <f t="shared" si="18"/>
        <v>66.888687604970272</v>
      </c>
      <c r="CL51">
        <f t="shared" si="102"/>
        <v>6800</v>
      </c>
      <c r="CM51" s="6">
        <f t="shared" si="118"/>
        <v>1788.7330490709628</v>
      </c>
      <c r="CN51" s="20"/>
      <c r="CO51" s="20"/>
      <c r="CP51" s="20"/>
      <c r="CQ51" s="20"/>
      <c r="CR51" s="20"/>
      <c r="CS51" s="20"/>
      <c r="CT51" s="20"/>
      <c r="CU51" s="25">
        <f t="shared" si="20"/>
        <v>2.6195957627356639</v>
      </c>
      <c r="CV51" s="26">
        <v>0.8</v>
      </c>
      <c r="CW51" s="26">
        <f t="shared" si="103"/>
        <v>0.48626246345780766</v>
      </c>
      <c r="CX51" s="26">
        <f t="shared" si="43"/>
        <v>-0.17116017767696992</v>
      </c>
      <c r="CY51" s="26">
        <f t="shared" si="104"/>
        <v>4.6918062510989823E-2</v>
      </c>
      <c r="CZ51" s="26">
        <f t="shared" si="105"/>
        <v>-1.0021555833962324E-3</v>
      </c>
      <c r="DA51" s="26">
        <f t="shared" si="44"/>
        <v>2.8244755058825517E-2</v>
      </c>
      <c r="DB51" s="26">
        <f t="shared" si="45"/>
        <v>0.84325885571634229</v>
      </c>
      <c r="DC51" s="26">
        <f t="shared" si="46"/>
        <v>0.90057768024830975</v>
      </c>
      <c r="DD51" s="26">
        <f t="shared" si="47"/>
        <v>0.10057768024830971</v>
      </c>
      <c r="DE51" s="26">
        <v>0.85</v>
      </c>
      <c r="DF51" s="26">
        <f t="shared" si="48"/>
        <v>0.45765878913676017</v>
      </c>
      <c r="DG51" s="26">
        <f t="shared" si="49"/>
        <v>-0.16109193193126581</v>
      </c>
      <c r="DH51" s="26">
        <f t="shared" si="50"/>
        <v>4.1560636687935623E-2</v>
      </c>
      <c r="DI51" s="26">
        <f t="shared" si="51"/>
        <v>-7.4010008966768337E-4</v>
      </c>
      <c r="DJ51" s="26">
        <f t="shared" si="52"/>
        <v>2.4603465266595001E-2</v>
      </c>
      <c r="DK51" s="26">
        <f t="shared" si="106"/>
        <v>0.85983516216715672</v>
      </c>
      <c r="DL51" s="26">
        <f t="shared" si="107"/>
        <v>0.90236372939371412</v>
      </c>
      <c r="DM51" s="26">
        <f t="shared" si="108"/>
        <v>5.2363729393714142E-2</v>
      </c>
      <c r="DN51" s="26">
        <f t="shared" si="109"/>
        <v>-0.96427901709191266</v>
      </c>
      <c r="DO51" s="26">
        <f t="shared" si="110"/>
        <v>0.90430350392942638</v>
      </c>
      <c r="DP51" s="26">
        <f t="shared" si="53"/>
        <v>0.85</v>
      </c>
      <c r="DQ51" s="26">
        <f t="shared" si="54"/>
        <v>0.45765878913676017</v>
      </c>
      <c r="DR51" s="26">
        <f t="shared" si="55"/>
        <v>-0.16109193193126581</v>
      </c>
      <c r="DS51" s="26">
        <f t="shared" si="56"/>
        <v>4.1560636687935623E-2</v>
      </c>
      <c r="DT51" s="26">
        <f t="shared" si="57"/>
        <v>-7.4010008966768337E-4</v>
      </c>
      <c r="DU51" s="26">
        <f t="shared" si="58"/>
        <v>2.4603465266595001E-2</v>
      </c>
      <c r="DV51" s="26">
        <f t="shared" si="59"/>
        <v>0.85983516216715672</v>
      </c>
      <c r="DW51" s="26">
        <f t="shared" si="60"/>
        <v>0.90236372939371412</v>
      </c>
      <c r="DX51" s="26">
        <f t="shared" si="61"/>
        <v>5.2363729393714142E-2</v>
      </c>
      <c r="DY51" s="26">
        <f t="shared" si="62"/>
        <v>0.90430350392942638</v>
      </c>
      <c r="DZ51" s="26">
        <f t="shared" si="63"/>
        <v>0.43017633911170294</v>
      </c>
      <c r="EA51" s="26">
        <f t="shared" si="64"/>
        <v>-0.15141834743157434</v>
      </c>
      <c r="EB51" s="26">
        <f t="shared" si="65"/>
        <v>3.6719065197689915E-2</v>
      </c>
      <c r="EC51" s="26">
        <f t="shared" si="66"/>
        <v>-5.4301773925350013E-4</v>
      </c>
      <c r="ED51" s="26">
        <f t="shared" si="67"/>
        <v>2.1405068291952704E-2</v>
      </c>
      <c r="EE51" s="26">
        <f t="shared" si="68"/>
        <v>0.87509549341366621</v>
      </c>
      <c r="EF51" s="26">
        <f t="shared" si="69"/>
        <v>0.90457521430386867</v>
      </c>
      <c r="EG51" s="26">
        <f t="shared" si="70"/>
        <v>2.7171037444229107E-4</v>
      </c>
      <c r="EH51" s="26">
        <f t="shared" si="71"/>
        <v>-0.9592754656673973</v>
      </c>
      <c r="EI51" s="26">
        <f t="shared" si="72"/>
        <v>0.90458674934137195</v>
      </c>
      <c r="EM51">
        <f t="shared" si="21"/>
        <v>1747.2703737446877</v>
      </c>
      <c r="EW51">
        <f t="shared" si="111"/>
        <v>4.9865378141185897</v>
      </c>
      <c r="EX51">
        <f t="shared" si="73"/>
        <v>7.4406391964477833E-2</v>
      </c>
      <c r="EY51">
        <f t="shared" si="112"/>
        <v>1.1816234388203344</v>
      </c>
      <c r="EZ51">
        <f t="shared" si="113"/>
        <v>1.6204243517588441E-2</v>
      </c>
    </row>
    <row r="52" spans="3:156">
      <c r="C52" s="6">
        <f t="shared" si="74"/>
        <v>1788.7330490709628</v>
      </c>
      <c r="D52" s="6">
        <f>Sheet4!J52</f>
        <v>1830.8541887708207</v>
      </c>
      <c r="E52" s="6">
        <f t="shared" si="22"/>
        <v>1855.4717041331448</v>
      </c>
      <c r="F52" s="6">
        <f t="shared" si="23"/>
        <v>-24.617515362324184</v>
      </c>
      <c r="G52" s="6">
        <f>Sheet5!D52</f>
        <v>2172.0148620060736</v>
      </c>
      <c r="H52" s="6">
        <f>Sheet5!F52</f>
        <v>269.60250406717546</v>
      </c>
      <c r="I52" s="6">
        <f t="shared" si="24"/>
        <v>0.86240895423082775</v>
      </c>
      <c r="J52" s="6">
        <f t="shared" si="25"/>
        <v>1859.3992487931628</v>
      </c>
      <c r="K52" s="6">
        <f t="shared" si="117"/>
        <v>1809.7936189208917</v>
      </c>
      <c r="M52" s="6">
        <f t="shared" si="1"/>
        <v>1809.7936189208917</v>
      </c>
      <c r="Q52">
        <f t="shared" si="26"/>
        <v>287.40432127554374</v>
      </c>
      <c r="S52">
        <f t="shared" si="27"/>
        <v>1.2163127603413586</v>
      </c>
      <c r="T52">
        <f t="shared" si="28"/>
        <v>9.6043236568058108E-3</v>
      </c>
      <c r="U52">
        <f t="shared" si="29"/>
        <v>6081.5638017067931</v>
      </c>
      <c r="V52">
        <f t="shared" si="75"/>
        <v>34147.980746583642</v>
      </c>
      <c r="W52">
        <f t="shared" si="30"/>
        <v>-1796.2160384673482</v>
      </c>
      <c r="X52">
        <f t="shared" si="76"/>
        <v>0.85715379185422358</v>
      </c>
      <c r="Y52">
        <f t="shared" si="2"/>
        <v>54.006116207951074</v>
      </c>
      <c r="Z52">
        <f t="shared" si="114"/>
        <v>3.3528194683998227</v>
      </c>
      <c r="AA52">
        <f t="shared" si="77"/>
        <v>47.158048116056179</v>
      </c>
      <c r="AB52">
        <f t="shared" si="31"/>
        <v>57.358935676350896</v>
      </c>
      <c r="AC52">
        <f t="shared" si="3"/>
        <v>1.2163127603413586</v>
      </c>
      <c r="AD52">
        <f t="shared" si="32"/>
        <v>47.158048116056179</v>
      </c>
      <c r="AI52">
        <f t="shared" si="115"/>
        <v>0.49783735216068847</v>
      </c>
      <c r="AJ52">
        <f t="shared" si="116"/>
        <v>0.69659511134194096</v>
      </c>
      <c r="AK52">
        <f t="shared" si="33"/>
        <v>0.77002741517160656</v>
      </c>
      <c r="AL52">
        <f t="shared" si="4"/>
        <v>0</v>
      </c>
      <c r="AM52">
        <f t="shared" si="5"/>
        <v>0.77002741517160656</v>
      </c>
      <c r="AN52">
        <f t="shared" si="78"/>
        <v>0.77002741517160656</v>
      </c>
      <c r="AO52">
        <f t="shared" si="6"/>
        <v>0</v>
      </c>
      <c r="AP52">
        <f t="shared" si="7"/>
        <v>30</v>
      </c>
      <c r="AQ52">
        <f t="shared" si="79"/>
        <v>30</v>
      </c>
      <c r="AS52">
        <f t="shared" si="80"/>
        <v>2.7133337615005875</v>
      </c>
      <c r="AU52">
        <f t="shared" si="34"/>
        <v>0.90323444544471632</v>
      </c>
      <c r="AW52">
        <f t="shared" si="8"/>
        <v>4.5290060195685378</v>
      </c>
      <c r="AX52">
        <f t="shared" si="8"/>
        <v>-0.23822999406716169</v>
      </c>
      <c r="AY52">
        <f t="shared" si="81"/>
        <v>4.2907760255013763</v>
      </c>
      <c r="AZ52">
        <f t="shared" si="35"/>
        <v>1.0555214237823856</v>
      </c>
      <c r="BA52">
        <f t="shared" si="82"/>
        <v>-5.5521423782385559E-2</v>
      </c>
      <c r="BB52">
        <f t="shared" si="9"/>
        <v>-11.17951897273697</v>
      </c>
      <c r="BC52">
        <f t="shared" si="83"/>
        <v>0.13</v>
      </c>
      <c r="BD52">
        <f t="shared" si="84"/>
        <v>9.8280037213712319</v>
      </c>
      <c r="BE52">
        <f t="shared" si="85"/>
        <v>-0.51696227784156512</v>
      </c>
      <c r="BF52">
        <f t="shared" si="10"/>
        <v>50.51516044553123</v>
      </c>
      <c r="BG52">
        <f t="shared" si="86"/>
        <v>3.6049111283446241E-3</v>
      </c>
      <c r="BH52">
        <f t="shared" si="87"/>
        <v>2.007680610593394E-3</v>
      </c>
      <c r="BI52">
        <f t="shared" si="88"/>
        <v>0.9643510348618517</v>
      </c>
      <c r="BJ52">
        <f t="shared" si="89"/>
        <v>2.0818981242458089E-3</v>
      </c>
      <c r="BK52">
        <f t="shared" si="36"/>
        <v>3.652953435837674E-2</v>
      </c>
      <c r="BL52" t="e">
        <f t="shared" si="37"/>
        <v>#NUM!</v>
      </c>
      <c r="BM52" t="e">
        <f t="shared" si="90"/>
        <v>#NUM!</v>
      </c>
      <c r="BN52" t="e">
        <f t="shared" si="91"/>
        <v>#NUM!</v>
      </c>
      <c r="BO52" t="e">
        <f t="shared" si="92"/>
        <v>#NUM!</v>
      </c>
      <c r="BP52" t="e">
        <f t="shared" si="93"/>
        <v>#NUM!</v>
      </c>
      <c r="BQ52">
        <f t="shared" si="38"/>
        <v>-1.3796098023585224E-5</v>
      </c>
      <c r="BR52">
        <f t="shared" si="94"/>
        <v>1.0895654441433456</v>
      </c>
      <c r="BS52">
        <f t="shared" si="95"/>
        <v>1.0007375537925522</v>
      </c>
      <c r="BT52">
        <f t="shared" si="96"/>
        <v>1.0887624232888604</v>
      </c>
      <c r="BU52">
        <f t="shared" si="39"/>
        <v>1</v>
      </c>
      <c r="BV52">
        <f t="shared" si="40"/>
        <v>1</v>
      </c>
      <c r="BW52">
        <f t="shared" si="41"/>
        <v>1</v>
      </c>
      <c r="BX52">
        <f t="shared" si="11"/>
        <v>213.57908378872116</v>
      </c>
      <c r="BY52">
        <f t="shared" si="12"/>
        <v>-1.2323775483541322</v>
      </c>
      <c r="BZ52">
        <f t="shared" si="13"/>
        <v>1601060.189579369</v>
      </c>
      <c r="CA52">
        <f t="shared" si="14"/>
        <v>0.77002741517160656</v>
      </c>
      <c r="CB52">
        <f t="shared" si="15"/>
        <v>137228.84462326448</v>
      </c>
      <c r="CC52">
        <f t="shared" si="97"/>
        <v>1.6187778227438283E-4</v>
      </c>
      <c r="CD52">
        <f t="shared" si="98"/>
        <v>3.6764865388545907E-5</v>
      </c>
      <c r="CE52">
        <f t="shared" si="99"/>
        <v>-3.6264492742513834</v>
      </c>
      <c r="CF52">
        <f t="shared" si="100"/>
        <v>14.119512804070919</v>
      </c>
      <c r="CG52">
        <f t="shared" si="101"/>
        <v>5.0160352156229712E-3</v>
      </c>
      <c r="CH52">
        <f t="shared" si="16"/>
        <v>47.158048116056179</v>
      </c>
      <c r="CI52" s="20">
        <f t="shared" si="17"/>
        <v>66256172983.634476</v>
      </c>
      <c r="CJ52" s="33">
        <f t="shared" si="42"/>
        <v>0.33369327531091014</v>
      </c>
      <c r="CK52" s="33">
        <f t="shared" si="18"/>
        <v>66.738655062182033</v>
      </c>
      <c r="CL52">
        <f t="shared" si="102"/>
        <v>7000</v>
      </c>
      <c r="CM52" s="6">
        <f t="shared" si="118"/>
        <v>1855.4717041331448</v>
      </c>
      <c r="CN52" s="20"/>
      <c r="CO52" s="20"/>
      <c r="CP52" s="20"/>
      <c r="CQ52" s="20"/>
      <c r="CR52" s="20"/>
      <c r="CS52" s="20"/>
      <c r="CT52" s="20"/>
      <c r="CU52" s="25">
        <f t="shared" si="20"/>
        <v>2.7133337615005875</v>
      </c>
      <c r="CV52" s="26">
        <v>0.8</v>
      </c>
      <c r="CW52" s="26">
        <f t="shared" si="103"/>
        <v>0.50366257947854665</v>
      </c>
      <c r="CX52" s="26">
        <f t="shared" si="43"/>
        <v>-0.1772848678875438</v>
      </c>
      <c r="CY52" s="26">
        <f t="shared" si="104"/>
        <v>5.0335912778892627E-2</v>
      </c>
      <c r="CZ52" s="26">
        <f t="shared" si="105"/>
        <v>-1.1947577259187804E-3</v>
      </c>
      <c r="DA52" s="26">
        <f t="shared" si="44"/>
        <v>3.0623821623381418E-2</v>
      </c>
      <c r="DB52" s="26">
        <f t="shared" si="45"/>
        <v>0.83285111053028049</v>
      </c>
      <c r="DC52" s="26">
        <f t="shared" si="46"/>
        <v>0.89975088646498202</v>
      </c>
      <c r="DD52" s="26">
        <f t="shared" si="47"/>
        <v>9.975088646498198E-2</v>
      </c>
      <c r="DE52" s="26">
        <v>0.85</v>
      </c>
      <c r="DF52" s="26">
        <f t="shared" si="48"/>
        <v>0.47403536892098502</v>
      </c>
      <c r="DG52" s="26">
        <f t="shared" si="49"/>
        <v>-0.16685634624710002</v>
      </c>
      <c r="DH52" s="26">
        <f t="shared" si="50"/>
        <v>4.4588213395835678E-2</v>
      </c>
      <c r="DI52" s="26">
        <f t="shared" si="51"/>
        <v>-8.8233834619472987E-4</v>
      </c>
      <c r="DJ52" s="26">
        <f t="shared" si="52"/>
        <v>2.6648040600143991E-2</v>
      </c>
      <c r="DK52" s="26">
        <f t="shared" si="106"/>
        <v>0.85042796170694424</v>
      </c>
      <c r="DL52" s="26">
        <f t="shared" si="107"/>
        <v>0.90127644434599474</v>
      </c>
      <c r="DM52" s="26">
        <f t="shared" si="108"/>
        <v>5.1276444345994765E-2</v>
      </c>
      <c r="DN52" s="26">
        <f t="shared" si="109"/>
        <v>-0.96948884237974564</v>
      </c>
      <c r="DO52" s="26">
        <f t="shared" si="110"/>
        <v>0.90289018512077923</v>
      </c>
      <c r="DP52" s="26">
        <f t="shared" si="53"/>
        <v>0.85</v>
      </c>
      <c r="DQ52" s="26">
        <f t="shared" si="54"/>
        <v>0.47403536892098502</v>
      </c>
      <c r="DR52" s="26">
        <f t="shared" si="55"/>
        <v>-0.16685634624710002</v>
      </c>
      <c r="DS52" s="26">
        <f t="shared" si="56"/>
        <v>4.4588213395835678E-2</v>
      </c>
      <c r="DT52" s="26">
        <f t="shared" si="57"/>
        <v>-8.8233834619472987E-4</v>
      </c>
      <c r="DU52" s="26">
        <f t="shared" si="58"/>
        <v>2.6648040600143991E-2</v>
      </c>
      <c r="DV52" s="26">
        <f t="shared" si="59"/>
        <v>0.85042796170694424</v>
      </c>
      <c r="DW52" s="26">
        <f t="shared" si="60"/>
        <v>0.90127644434599474</v>
      </c>
      <c r="DX52" s="26">
        <f t="shared" si="61"/>
        <v>5.1276444345994765E-2</v>
      </c>
      <c r="DY52" s="26">
        <f t="shared" si="62"/>
        <v>0.90289018512077923</v>
      </c>
      <c r="DZ52" s="26">
        <f t="shared" si="63"/>
        <v>0.44626696604187532</v>
      </c>
      <c r="EA52" s="26">
        <f t="shared" si="64"/>
        <v>-0.15708210881820892</v>
      </c>
      <c r="EB52" s="26">
        <f t="shared" si="65"/>
        <v>3.9517372277405191E-2</v>
      </c>
      <c r="EC52" s="26">
        <f t="shared" si="66"/>
        <v>-6.5246184868210366E-4</v>
      </c>
      <c r="ED52" s="26">
        <f t="shared" si="67"/>
        <v>2.3242976271662483E-2</v>
      </c>
      <c r="EE52" s="26">
        <f t="shared" si="68"/>
        <v>0.86624267734881122</v>
      </c>
      <c r="EF52" s="26">
        <f t="shared" si="69"/>
        <v>0.90322178330299807</v>
      </c>
      <c r="EG52" s="26">
        <f t="shared" si="70"/>
        <v>3.3159818221883963E-4</v>
      </c>
      <c r="EH52" s="26">
        <f t="shared" si="71"/>
        <v>-0.96321928250844691</v>
      </c>
      <c r="EI52" s="26">
        <f t="shared" si="72"/>
        <v>0.90323444544471632</v>
      </c>
      <c r="EM52">
        <f t="shared" si="21"/>
        <v>1809.7936189208917</v>
      </c>
      <c r="EW52">
        <f t="shared" si="111"/>
        <v>5.1730578812284271</v>
      </c>
      <c r="EX52">
        <f t="shared" si="73"/>
        <v>7.7189542466880742E-2</v>
      </c>
      <c r="EY52">
        <f t="shared" si="112"/>
        <v>1.1914225074142022</v>
      </c>
      <c r="EZ52">
        <f t="shared" si="113"/>
        <v>1.6338623463452672E-2</v>
      </c>
    </row>
    <row r="53" spans="3:156">
      <c r="C53" s="6">
        <f t="shared" si="74"/>
        <v>1855.4717041331448</v>
      </c>
      <c r="D53" s="6">
        <f>Sheet4!J53</f>
        <v>1887.8426321877</v>
      </c>
      <c r="E53" s="6">
        <f t="shared" si="22"/>
        <v>1922.061926313095</v>
      </c>
      <c r="F53" s="6">
        <f t="shared" si="23"/>
        <v>-34.219294125394981</v>
      </c>
      <c r="G53" s="6">
        <f>Sheet5!D53</f>
        <v>2268.0252083601104</v>
      </c>
      <c r="H53" s="6">
        <f>Sheet5!F53</f>
        <v>299.53458029462354</v>
      </c>
      <c r="I53" s="6">
        <f t="shared" si="24"/>
        <v>0.87787788114903853</v>
      </c>
      <c r="J53" s="6">
        <f t="shared" si="25"/>
        <v>1926.8221928534797</v>
      </c>
      <c r="K53" s="6">
        <f t="shared" si="117"/>
        <v>1871.6571681604223</v>
      </c>
      <c r="M53" s="6">
        <f t="shared" si="1"/>
        <v>1871.6571681604223</v>
      </c>
      <c r="Q53">
        <f t="shared" si="26"/>
        <v>299.1026277791575</v>
      </c>
      <c r="S53">
        <f t="shared" si="27"/>
        <v>1.2218886582887885</v>
      </c>
      <c r="T53">
        <f t="shared" si="28"/>
        <v>9.2748113899604311E-3</v>
      </c>
      <c r="U53">
        <f t="shared" si="29"/>
        <v>6109.4432914439421</v>
      </c>
      <c r="V53">
        <f t="shared" si="75"/>
        <v>34304.524081457734</v>
      </c>
      <c r="W53">
        <f t="shared" si="30"/>
        <v>-2277.0880570155873</v>
      </c>
      <c r="X53">
        <f t="shared" si="76"/>
        <v>0.85581684253952484</v>
      </c>
      <c r="Y53">
        <f t="shared" si="2"/>
        <v>54.006116207951074</v>
      </c>
      <c r="Z53">
        <f t="shared" si="114"/>
        <v>3.4838478750817861</v>
      </c>
      <c r="AA53">
        <f t="shared" si="77"/>
        <v>47.050084058841747</v>
      </c>
      <c r="AB53">
        <f t="shared" si="31"/>
        <v>57.489964083032859</v>
      </c>
      <c r="AC53">
        <f t="shared" si="3"/>
        <v>1.2218886582887885</v>
      </c>
      <c r="AD53">
        <f t="shared" si="32"/>
        <v>47.050084058841747</v>
      </c>
      <c r="AI53">
        <f t="shared" si="115"/>
        <v>0.490268073761714</v>
      </c>
      <c r="AJ53">
        <f t="shared" si="116"/>
        <v>0.69040843418872844</v>
      </c>
      <c r="AK53">
        <f t="shared" si="33"/>
        <v>0.75538792121713394</v>
      </c>
      <c r="AL53">
        <f t="shared" si="4"/>
        <v>0</v>
      </c>
      <c r="AM53">
        <f t="shared" si="5"/>
        <v>0.75538792121713394</v>
      </c>
      <c r="AN53">
        <f t="shared" si="78"/>
        <v>0.75538792121713394</v>
      </c>
      <c r="AO53">
        <f t="shared" si="6"/>
        <v>0</v>
      </c>
      <c r="AP53">
        <f t="shared" si="7"/>
        <v>30</v>
      </c>
      <c r="AQ53">
        <f t="shared" si="79"/>
        <v>30</v>
      </c>
      <c r="AS53">
        <f t="shared" si="80"/>
        <v>2.8060827108851907</v>
      </c>
      <c r="AU53">
        <f t="shared" si="34"/>
        <v>0.90206127735166142</v>
      </c>
      <c r="AW53">
        <f t="shared" si="8"/>
        <v>4.5497681756453368</v>
      </c>
      <c r="AX53">
        <f t="shared" si="8"/>
        <v>-0.30200747721643795</v>
      </c>
      <c r="AY53">
        <f t="shared" si="81"/>
        <v>4.2477606984288991</v>
      </c>
      <c r="AZ53">
        <f t="shared" si="35"/>
        <v>1.0710980440419207</v>
      </c>
      <c r="BA53">
        <f t="shared" si="82"/>
        <v>-7.1098044041920661E-2</v>
      </c>
      <c r="BB53">
        <f t="shared" si="9"/>
        <v>-10.935125570873364</v>
      </c>
      <c r="BC53">
        <f t="shared" si="83"/>
        <v>0.13</v>
      </c>
      <c r="BD53">
        <f t="shared" si="84"/>
        <v>9.8674021534590253</v>
      </c>
      <c r="BE53">
        <f t="shared" si="85"/>
        <v>-0.65498485109596183</v>
      </c>
      <c r="BF53">
        <f t="shared" si="10"/>
        <v>50.457302381256987</v>
      </c>
      <c r="BG53">
        <f t="shared" si="86"/>
        <v>3.5384027629357332E-3</v>
      </c>
      <c r="BH53">
        <f t="shared" si="87"/>
        <v>2.0058418817542156E-3</v>
      </c>
      <c r="BI53">
        <f t="shared" si="88"/>
        <v>0.96500029929392694</v>
      </c>
      <c r="BJ53">
        <f t="shared" si="89"/>
        <v>2.0785919789059687E-3</v>
      </c>
      <c r="BK53">
        <f t="shared" si="36"/>
        <v>3.6617730646959001E-2</v>
      </c>
      <c r="BL53" t="e">
        <f t="shared" si="37"/>
        <v>#NUM!</v>
      </c>
      <c r="BM53" t="e">
        <f t="shared" si="90"/>
        <v>#NUM!</v>
      </c>
      <c r="BN53" t="e">
        <f t="shared" si="91"/>
        <v>#NUM!</v>
      </c>
      <c r="BO53" t="e">
        <f t="shared" si="92"/>
        <v>#NUM!</v>
      </c>
      <c r="BP53" t="e">
        <f t="shared" si="93"/>
        <v>#NUM!</v>
      </c>
      <c r="BQ53">
        <f t="shared" si="38"/>
        <v>-1.7398852106792544E-5</v>
      </c>
      <c r="BR53">
        <f t="shared" si="94"/>
        <v>1.0898177094503647</v>
      </c>
      <c r="BS53">
        <f t="shared" si="95"/>
        <v>1.0009302559507605</v>
      </c>
      <c r="BT53">
        <f t="shared" si="96"/>
        <v>1.0888048422666294</v>
      </c>
      <c r="BU53">
        <f t="shared" si="39"/>
        <v>1</v>
      </c>
      <c r="BV53">
        <f t="shared" si="40"/>
        <v>1</v>
      </c>
      <c r="BW53">
        <f t="shared" si="41"/>
        <v>1</v>
      </c>
      <c r="BX53">
        <f t="shared" si="11"/>
        <v>214.06697511235615</v>
      </c>
      <c r="BY53">
        <f t="shared" si="12"/>
        <v>-1.6179173348142895</v>
      </c>
      <c r="BZ53">
        <f t="shared" si="13"/>
        <v>1601831.9037934211</v>
      </c>
      <c r="CA53">
        <f t="shared" si="14"/>
        <v>0.75538792121713394</v>
      </c>
      <c r="CB53">
        <f t="shared" si="15"/>
        <v>139955.7799124202</v>
      </c>
      <c r="CC53">
        <f t="shared" si="97"/>
        <v>1.6187778227438283E-4</v>
      </c>
      <c r="CD53">
        <f t="shared" si="98"/>
        <v>3.6048529065088443E-5</v>
      </c>
      <c r="CE53">
        <f t="shared" si="99"/>
        <v>-3.6310543288551407</v>
      </c>
      <c r="CF53">
        <f t="shared" si="100"/>
        <v>14.133882139923623</v>
      </c>
      <c r="CG53">
        <f t="shared" si="101"/>
        <v>5.0058412073466464E-3</v>
      </c>
      <c r="CH53">
        <f t="shared" si="16"/>
        <v>47.050084058841747</v>
      </c>
      <c r="CI53" s="20">
        <f t="shared" si="17"/>
        <v>66337151261.853836</v>
      </c>
      <c r="CJ53" s="33">
        <f t="shared" si="42"/>
        <v>0.33295111089975121</v>
      </c>
      <c r="CK53" s="33">
        <f t="shared" si="18"/>
        <v>66.590222179950246</v>
      </c>
      <c r="CL53">
        <f t="shared" si="102"/>
        <v>7200</v>
      </c>
      <c r="CM53" s="6">
        <f t="shared" si="118"/>
        <v>1922.061926313095</v>
      </c>
      <c r="CN53" s="20"/>
      <c r="CO53" s="20"/>
      <c r="CP53" s="20"/>
      <c r="CQ53" s="20"/>
      <c r="CR53" s="20"/>
      <c r="CS53" s="20"/>
      <c r="CT53" s="20"/>
      <c r="CU53" s="25">
        <f t="shared" si="20"/>
        <v>2.8060827108851907</v>
      </c>
      <c r="CV53" s="26">
        <v>0.8</v>
      </c>
      <c r="CW53" s="26">
        <f t="shared" si="103"/>
        <v>0.52087910320806352</v>
      </c>
      <c r="CX53" s="26">
        <f t="shared" si="43"/>
        <v>-0.18334493520092293</v>
      </c>
      <c r="CY53" s="26">
        <f t="shared" si="104"/>
        <v>5.3835958158557289E-2</v>
      </c>
      <c r="CZ53" s="26">
        <f t="shared" si="105"/>
        <v>-1.4134032768576912E-3</v>
      </c>
      <c r="DA53" s="26">
        <f t="shared" si="44"/>
        <v>3.310535172502832E-2</v>
      </c>
      <c r="DB53" s="26">
        <f t="shared" si="45"/>
        <v>0.82232618495754728</v>
      </c>
      <c r="DC53" s="26">
        <f t="shared" si="46"/>
        <v>0.89912782382021239</v>
      </c>
      <c r="DD53" s="26">
        <f t="shared" si="47"/>
        <v>9.9127823820212346E-2</v>
      </c>
      <c r="DE53" s="26">
        <v>0.85</v>
      </c>
      <c r="DF53" s="26">
        <f t="shared" si="48"/>
        <v>0.49023915596053041</v>
      </c>
      <c r="DG53" s="26">
        <f t="shared" si="49"/>
        <v>-0.17255993901263336</v>
      </c>
      <c r="DH53" s="26">
        <f t="shared" si="50"/>
        <v>4.7688599614500581E-2</v>
      </c>
      <c r="DI53" s="26">
        <f t="shared" si="51"/>
        <v>-1.0438098727085412E-3</v>
      </c>
      <c r="DJ53" s="26">
        <f t="shared" si="52"/>
        <v>2.8777291476113617E-2</v>
      </c>
      <c r="DK53" s="26">
        <f t="shared" si="106"/>
        <v>0.84090118406092684</v>
      </c>
      <c r="DL53" s="26">
        <f t="shared" si="107"/>
        <v>0.90037132895090621</v>
      </c>
      <c r="DM53" s="26">
        <f t="shared" si="108"/>
        <v>5.0371328950906236E-2</v>
      </c>
      <c r="DN53" s="26">
        <f t="shared" si="109"/>
        <v>-0.97512989738612355</v>
      </c>
      <c r="DO53" s="26">
        <f t="shared" si="110"/>
        <v>0.90165601945538609</v>
      </c>
      <c r="DP53" s="26">
        <f t="shared" si="53"/>
        <v>0.85</v>
      </c>
      <c r="DQ53" s="26">
        <f t="shared" si="54"/>
        <v>0.49023915596053041</v>
      </c>
      <c r="DR53" s="26">
        <f t="shared" si="55"/>
        <v>-0.17255993901263336</v>
      </c>
      <c r="DS53" s="26">
        <f t="shared" si="56"/>
        <v>4.7688599614500581E-2</v>
      </c>
      <c r="DT53" s="26">
        <f t="shared" si="57"/>
        <v>-1.0438098727085412E-3</v>
      </c>
      <c r="DU53" s="26">
        <f t="shared" si="58"/>
        <v>2.8777291476113621E-2</v>
      </c>
      <c r="DV53" s="26">
        <f t="shared" si="59"/>
        <v>0.84090118406092684</v>
      </c>
      <c r="DW53" s="26">
        <f t="shared" si="60"/>
        <v>0.90037132895090621</v>
      </c>
      <c r="DX53" s="26">
        <f t="shared" si="61"/>
        <v>5.0371328950906236E-2</v>
      </c>
      <c r="DY53" s="26">
        <f t="shared" si="62"/>
        <v>0.90165601945538609</v>
      </c>
      <c r="DZ53" s="26">
        <f t="shared" si="63"/>
        <v>0.46215327527913136</v>
      </c>
      <c r="EA53" s="26">
        <f t="shared" si="64"/>
        <v>-0.16267395214566732</v>
      </c>
      <c r="EB53" s="26">
        <f t="shared" si="65"/>
        <v>4.2380946157379883E-2</v>
      </c>
      <c r="EC53" s="26">
        <f t="shared" si="66"/>
        <v>-7.7716207095082602E-4</v>
      </c>
      <c r="ED53" s="26">
        <f t="shared" si="67"/>
        <v>2.515405076888556E-2</v>
      </c>
      <c r="EE53" s="26">
        <f t="shared" si="68"/>
        <v>0.8572760900261257</v>
      </c>
      <c r="EF53" s="26">
        <f t="shared" si="69"/>
        <v>0.90204812237413223</v>
      </c>
      <c r="EG53" s="26">
        <f t="shared" si="70"/>
        <v>3.9210291874614001E-4</v>
      </c>
      <c r="EH53" s="26">
        <f t="shared" si="71"/>
        <v>-0.96753924439194894</v>
      </c>
      <c r="EI53" s="26">
        <f t="shared" si="72"/>
        <v>0.90206127735166142</v>
      </c>
      <c r="EM53">
        <f t="shared" si="21"/>
        <v>1871.6571681604223</v>
      </c>
      <c r="EW53">
        <f t="shared" si="111"/>
        <v>5.3572095291362141</v>
      </c>
      <c r="EX53">
        <f t="shared" si="73"/>
        <v>7.9937352712365323E-2</v>
      </c>
      <c r="EY53">
        <f t="shared" si="112"/>
        <v>1.2012881722221058</v>
      </c>
      <c r="EZ53">
        <f t="shared" si="113"/>
        <v>1.6473916679343663E-2</v>
      </c>
    </row>
    <row r="54" spans="3:156">
      <c r="C54" s="6">
        <f t="shared" si="74"/>
        <v>1922.061926313095</v>
      </c>
      <c r="D54" s="6">
        <f>Sheet4!J54</f>
        <v>1943.6103614270646</v>
      </c>
      <c r="E54" s="6">
        <f t="shared" si="22"/>
        <v>1988.5053988386751</v>
      </c>
      <c r="F54" s="6">
        <f t="shared" si="23"/>
        <v>-44.895037411610474</v>
      </c>
      <c r="G54" s="6">
        <f>Sheet5!D54</f>
        <v>2368.8686185685178</v>
      </c>
      <c r="H54" s="6">
        <f>Sheet5!F54</f>
        <v>334.49946976384808</v>
      </c>
      <c r="I54" s="6">
        <f t="shared" si="24"/>
        <v>0.8921508302406953</v>
      </c>
      <c r="J54" s="6">
        <f t="shared" si="25"/>
        <v>1993.9326117572</v>
      </c>
      <c r="K54" s="6">
        <f t="shared" si="117"/>
        <v>1932.8361438700799</v>
      </c>
      <c r="M54" s="6">
        <f t="shared" si="1"/>
        <v>1932.8361438700799</v>
      </c>
      <c r="Q54">
        <f t="shared" si="26"/>
        <v>310.7428314680788</v>
      </c>
      <c r="S54">
        <f t="shared" si="27"/>
        <v>1.2274368620255152</v>
      </c>
      <c r="T54">
        <f t="shared" si="28"/>
        <v>8.9712986373210804E-3</v>
      </c>
      <c r="U54">
        <f t="shared" si="29"/>
        <v>6137.1843101275754</v>
      </c>
      <c r="V54">
        <f t="shared" si="75"/>
        <v>34460.289901366334</v>
      </c>
      <c r="W54">
        <f t="shared" si="30"/>
        <v>-2724.7104058829968</v>
      </c>
      <c r="X54">
        <f t="shared" si="76"/>
        <v>0.85448653354650528</v>
      </c>
      <c r="Y54">
        <f t="shared" si="2"/>
        <v>54.006116207951074</v>
      </c>
      <c r="Z54">
        <f t="shared" si="114"/>
        <v>3.6138029380928058</v>
      </c>
      <c r="AA54">
        <f t="shared" si="77"/>
        <v>46.943285580457101</v>
      </c>
      <c r="AB54">
        <f t="shared" si="31"/>
        <v>57.619919146043877</v>
      </c>
      <c r="AC54">
        <f t="shared" si="3"/>
        <v>1.2274368620255152</v>
      </c>
      <c r="AD54">
        <f t="shared" si="32"/>
        <v>46.943285580457101</v>
      </c>
      <c r="AI54">
        <f t="shared" si="115"/>
        <v>0.48306283874319877</v>
      </c>
      <c r="AJ54">
        <f t="shared" si="116"/>
        <v>0.68446287527860028</v>
      </c>
      <c r="AK54">
        <f t="shared" si="33"/>
        <v>0.74152078881920502</v>
      </c>
      <c r="AL54">
        <f t="shared" si="4"/>
        <v>0</v>
      </c>
      <c r="AM54">
        <f t="shared" si="5"/>
        <v>0.74152078881920502</v>
      </c>
      <c r="AN54">
        <f t="shared" si="78"/>
        <v>0.74152078881920502</v>
      </c>
      <c r="AO54">
        <f t="shared" si="6"/>
        <v>0</v>
      </c>
      <c r="AP54">
        <f t="shared" si="7"/>
        <v>30</v>
      </c>
      <c r="AQ54">
        <f t="shared" si="79"/>
        <v>30</v>
      </c>
      <c r="AS54">
        <f t="shared" si="80"/>
        <v>2.8978053131485457</v>
      </c>
      <c r="AU54">
        <f t="shared" si="34"/>
        <v>0.90106268258504374</v>
      </c>
      <c r="AW54">
        <f t="shared" si="8"/>
        <v>4.5704272108382051</v>
      </c>
      <c r="AX54">
        <f t="shared" si="8"/>
        <v>-0.36137509627299741</v>
      </c>
      <c r="AY54">
        <f t="shared" si="81"/>
        <v>4.2090521145652078</v>
      </c>
      <c r="AZ54">
        <f t="shared" si="35"/>
        <v>1.0858566457332466</v>
      </c>
      <c r="BA54">
        <f t="shared" si="82"/>
        <v>-8.5856645733246584E-2</v>
      </c>
      <c r="BB54">
        <f t="shared" si="9"/>
        <v>-10.717306050459939</v>
      </c>
      <c r="BC54">
        <f t="shared" si="83"/>
        <v>0.13</v>
      </c>
      <c r="BD54">
        <f t="shared" si="84"/>
        <v>9.9065771585195961</v>
      </c>
      <c r="BE54">
        <f t="shared" si="85"/>
        <v>-0.78329445131658382</v>
      </c>
      <c r="BF54">
        <f t="shared" si="10"/>
        <v>50.400003604060828</v>
      </c>
      <c r="BG54">
        <f t="shared" si="86"/>
        <v>3.4754199577446917E-3</v>
      </c>
      <c r="BH54">
        <f t="shared" si="87"/>
        <v>2.004095638162587E-3</v>
      </c>
      <c r="BI54">
        <f t="shared" si="88"/>
        <v>0.96561544693372392</v>
      </c>
      <c r="BJ54">
        <f t="shared" si="89"/>
        <v>2.0754593813992086E-3</v>
      </c>
      <c r="BK54">
        <f t="shared" si="36"/>
        <v>3.6707703478345094E-2</v>
      </c>
      <c r="BL54" t="e">
        <f t="shared" si="37"/>
        <v>#NUM!</v>
      </c>
      <c r="BM54" t="e">
        <f t="shared" si="90"/>
        <v>#NUM!</v>
      </c>
      <c r="BN54" t="e">
        <f t="shared" si="91"/>
        <v>#NUM!</v>
      </c>
      <c r="BO54" t="e">
        <f t="shared" si="92"/>
        <v>#NUM!</v>
      </c>
      <c r="BP54" t="e">
        <f t="shared" si="93"/>
        <v>#NUM!</v>
      </c>
      <c r="BQ54">
        <f t="shared" si="38"/>
        <v>-2.0716024031024474E-5</v>
      </c>
      <c r="BR54">
        <f t="shared" si="94"/>
        <v>1.0900500318570594</v>
      </c>
      <c r="BS54">
        <f t="shared" si="95"/>
        <v>1.0011077178988392</v>
      </c>
      <c r="BT54">
        <f t="shared" si="96"/>
        <v>1.0888438999800096</v>
      </c>
      <c r="BU54">
        <f t="shared" si="39"/>
        <v>1</v>
      </c>
      <c r="BV54">
        <f t="shared" si="40"/>
        <v>1</v>
      </c>
      <c r="BW54">
        <f t="shared" si="41"/>
        <v>1</v>
      </c>
      <c r="BX54">
        <f t="shared" si="11"/>
        <v>214.55086978306988</v>
      </c>
      <c r="BY54">
        <f t="shared" si="12"/>
        <v>-2.0015963268433707</v>
      </c>
      <c r="BZ54">
        <f t="shared" si="13"/>
        <v>1602587.5139761944</v>
      </c>
      <c r="CA54">
        <f t="shared" si="14"/>
        <v>0.74152078881920502</v>
      </c>
      <c r="CB54">
        <f t="shared" si="15"/>
        <v>142640.33796120246</v>
      </c>
      <c r="CC54">
        <f t="shared" si="97"/>
        <v>1.6187778227438283E-4</v>
      </c>
      <c r="CD54">
        <f t="shared" si="98"/>
        <v>3.5370078843842E-5</v>
      </c>
      <c r="CE54">
        <f t="shared" si="99"/>
        <v>-3.6354700562070228</v>
      </c>
      <c r="CF54">
        <f t="shared" si="100"/>
        <v>14.147626888606766</v>
      </c>
      <c r="CG54">
        <f t="shared" si="101"/>
        <v>4.99611934974798E-3</v>
      </c>
      <c r="CH54">
        <f t="shared" si="16"/>
        <v>46.943285580457101</v>
      </c>
      <c r="CI54" s="20">
        <f t="shared" si="17"/>
        <v>66421565112.011765</v>
      </c>
      <c r="CJ54" s="33">
        <f t="shared" si="42"/>
        <v>0.33221736262789997</v>
      </c>
      <c r="CK54" s="33">
        <f t="shared" si="18"/>
        <v>66.443472525579992</v>
      </c>
      <c r="CL54">
        <f t="shared" si="102"/>
        <v>7400</v>
      </c>
      <c r="CM54" s="6">
        <f t="shared" si="118"/>
        <v>1988.5053988386751</v>
      </c>
      <c r="CN54" s="20"/>
      <c r="CO54" s="20"/>
      <c r="CP54" s="20"/>
      <c r="CQ54" s="20"/>
      <c r="CR54" s="20"/>
      <c r="CS54" s="20"/>
      <c r="CT54" s="20"/>
      <c r="CU54" s="25">
        <f t="shared" si="20"/>
        <v>2.8978053131485457</v>
      </c>
      <c r="CV54" s="26">
        <v>0.8</v>
      </c>
      <c r="CW54" s="26">
        <f t="shared" si="103"/>
        <v>0.53790511125319884</v>
      </c>
      <c r="CX54" s="26">
        <f t="shared" si="43"/>
        <v>-0.18933794264264939</v>
      </c>
      <c r="CY54" s="26">
        <f t="shared" si="104"/>
        <v>5.7412957578150063E-2</v>
      </c>
      <c r="CZ54" s="26">
        <f t="shared" si="105"/>
        <v>-1.6600064515620899E-3</v>
      </c>
      <c r="DA54" s="26">
        <f t="shared" si="44"/>
        <v>3.5688750868157683E-2</v>
      </c>
      <c r="DB54" s="26">
        <f t="shared" si="45"/>
        <v>0.81170726396293535</v>
      </c>
      <c r="DC54" s="26">
        <f t="shared" si="46"/>
        <v>0.89870383970850987</v>
      </c>
      <c r="DD54" s="26">
        <f t="shared" si="47"/>
        <v>9.8703839708509822E-2</v>
      </c>
      <c r="DE54" s="26">
        <v>0.85</v>
      </c>
      <c r="DF54" s="26">
        <f t="shared" si="48"/>
        <v>0.50626363412065778</v>
      </c>
      <c r="DG54" s="26">
        <f t="shared" si="49"/>
        <v>-0.17820041660484651</v>
      </c>
      <c r="DH54" s="26">
        <f t="shared" si="50"/>
        <v>5.0857152733586215E-2</v>
      </c>
      <c r="DI54" s="26">
        <f t="shared" si="51"/>
        <v>-1.2259283328906858E-3</v>
      </c>
      <c r="DJ54" s="26">
        <f t="shared" si="52"/>
        <v>3.0990478760821338E-2</v>
      </c>
      <c r="DK54" s="26">
        <f t="shared" si="106"/>
        <v>0.83127520366349705</v>
      </c>
      <c r="DL54" s="26">
        <f t="shared" si="107"/>
        <v>0.89964428100516147</v>
      </c>
      <c r="DM54" s="26">
        <f t="shared" si="108"/>
        <v>4.9644281005161495E-2</v>
      </c>
      <c r="DN54" s="26">
        <f t="shared" si="109"/>
        <v>-0.98119117406696787</v>
      </c>
      <c r="DO54" s="26">
        <f t="shared" si="110"/>
        <v>0.90059593106549196</v>
      </c>
      <c r="DP54" s="26">
        <f t="shared" si="53"/>
        <v>0.85</v>
      </c>
      <c r="DQ54" s="26">
        <f t="shared" si="54"/>
        <v>0.50626363412065778</v>
      </c>
      <c r="DR54" s="26">
        <f t="shared" si="55"/>
        <v>-0.17820041660484651</v>
      </c>
      <c r="DS54" s="26">
        <f t="shared" si="56"/>
        <v>5.0857152733586215E-2</v>
      </c>
      <c r="DT54" s="26">
        <f t="shared" si="57"/>
        <v>-1.2259283328906858E-3</v>
      </c>
      <c r="DU54" s="26">
        <f t="shared" si="58"/>
        <v>3.0990478760821338E-2</v>
      </c>
      <c r="DV54" s="26">
        <f t="shared" si="59"/>
        <v>0.83127520366349705</v>
      </c>
      <c r="DW54" s="26">
        <f t="shared" si="60"/>
        <v>0.89964428100516147</v>
      </c>
      <c r="DX54" s="26">
        <f t="shared" si="61"/>
        <v>4.9644281005161495E-2</v>
      </c>
      <c r="DY54" s="26">
        <f t="shared" si="62"/>
        <v>0.90059593106549196</v>
      </c>
      <c r="DZ54" s="26">
        <f t="shared" si="63"/>
        <v>0.47782148925927759</v>
      </c>
      <c r="EA54" s="26">
        <f t="shared" si="64"/>
        <v>-0.16818902783062262</v>
      </c>
      <c r="EB54" s="26">
        <f t="shared" si="65"/>
        <v>4.5303309866399605E-2</v>
      </c>
      <c r="EC54" s="26">
        <f t="shared" si="66"/>
        <v>-9.1814190291306108E-4</v>
      </c>
      <c r="ED54" s="26">
        <f t="shared" si="67"/>
        <v>2.713595940044175E-2</v>
      </c>
      <c r="EE54" s="26">
        <f t="shared" si="68"/>
        <v>0.84822110189703659</v>
      </c>
      <c r="EF54" s="26">
        <f t="shared" si="69"/>
        <v>0.90104971732236605</v>
      </c>
      <c r="EG54" s="26">
        <f t="shared" si="70"/>
        <v>4.5378625687408913E-4</v>
      </c>
      <c r="EH54" s="26">
        <f t="shared" si="71"/>
        <v>-0.97222234500664961</v>
      </c>
      <c r="EI54" s="26">
        <f t="shared" si="72"/>
        <v>0.90106268258504374</v>
      </c>
      <c r="EM54">
        <f t="shared" si="21"/>
        <v>1932.8361438700799</v>
      </c>
      <c r="EW54">
        <f t="shared" si="111"/>
        <v>5.5388330504415375</v>
      </c>
      <c r="EX54">
        <f t="shared" si="73"/>
        <v>8.2647439634387643E-2</v>
      </c>
      <c r="EY54">
        <f t="shared" si="112"/>
        <v>1.2112050481954353</v>
      </c>
      <c r="EZ54">
        <f t="shared" si="113"/>
        <v>1.6609912181739909E-2</v>
      </c>
    </row>
    <row r="55" spans="3:156">
      <c r="C55" s="6">
        <f t="shared" si="74"/>
        <v>1988.5053988386751</v>
      </c>
      <c r="D55" s="6">
        <f>Sheet4!J55</f>
        <v>1998.1185507623768</v>
      </c>
      <c r="E55" s="6">
        <f t="shared" si="22"/>
        <v>2054.8038699521553</v>
      </c>
      <c r="F55" s="6">
        <f t="shared" si="23"/>
        <v>-56.685319189778511</v>
      </c>
      <c r="G55" s="6">
        <f>Sheet5!D55</f>
        <v>2475.0473003678926</v>
      </c>
      <c r="H55" s="6">
        <f>Sheet5!F55</f>
        <v>375.00526399373894</v>
      </c>
      <c r="I55" s="6">
        <f t="shared" si="24"/>
        <v>0.90514690829727418</v>
      </c>
      <c r="J55" s="6">
        <f t="shared" si="25"/>
        <v>2060.7440965938404</v>
      </c>
      <c r="K55" s="6">
        <f t="shared" si="117"/>
        <v>1993.3119748005261</v>
      </c>
      <c r="M55" s="6">
        <f t="shared" si="1"/>
        <v>1993.3119748005261</v>
      </c>
      <c r="Q55">
        <f t="shared" si="26"/>
        <v>322.31718438065326</v>
      </c>
      <c r="S55">
        <f t="shared" si="27"/>
        <v>1.2329536785517465</v>
      </c>
      <c r="T55">
        <f t="shared" si="28"/>
        <v>8.6911097152038239E-3</v>
      </c>
      <c r="U55">
        <f t="shared" si="29"/>
        <v>6164.7683927587323</v>
      </c>
      <c r="V55">
        <f t="shared" si="75"/>
        <v>34615.174525340284</v>
      </c>
      <c r="W55">
        <f t="shared" si="30"/>
        <v>-3142.5829187344088</v>
      </c>
      <c r="X55">
        <f t="shared" si="76"/>
        <v>0.85316375035649683</v>
      </c>
      <c r="Y55">
        <f t="shared" si="2"/>
        <v>54.006116207951074</v>
      </c>
      <c r="Z55">
        <f t="shared" si="114"/>
        <v>3.7426048878737124</v>
      </c>
      <c r="AA55">
        <f t="shared" si="77"/>
        <v>46.837705341580758</v>
      </c>
      <c r="AB55">
        <f t="shared" si="31"/>
        <v>57.748721095824784</v>
      </c>
      <c r="AC55">
        <f t="shared" si="3"/>
        <v>1.2329536785517465</v>
      </c>
      <c r="AD55">
        <f t="shared" si="32"/>
        <v>46.837705341580758</v>
      </c>
      <c r="AI55">
        <f t="shared" si="115"/>
        <v>0.47619871298574673</v>
      </c>
      <c r="AJ55">
        <f t="shared" si="116"/>
        <v>0.67874695342731139</v>
      </c>
      <c r="AK55">
        <f t="shared" si="33"/>
        <v>0.72837266885793639</v>
      </c>
      <c r="AL55">
        <f t="shared" si="4"/>
        <v>0</v>
      </c>
      <c r="AM55">
        <f t="shared" si="5"/>
        <v>0.72837266885793639</v>
      </c>
      <c r="AN55">
        <f t="shared" si="78"/>
        <v>0.72837266885793639</v>
      </c>
      <c r="AO55">
        <f t="shared" si="6"/>
        <v>0</v>
      </c>
      <c r="AP55">
        <f t="shared" si="7"/>
        <v>30</v>
      </c>
      <c r="AQ55">
        <f t="shared" si="79"/>
        <v>30</v>
      </c>
      <c r="AS55">
        <f t="shared" si="80"/>
        <v>2.9884737253381202</v>
      </c>
      <c r="AU55">
        <f t="shared" si="34"/>
        <v>0.90023347898674777</v>
      </c>
      <c r="AW55">
        <f t="shared" si="8"/>
        <v>4.590969374063679</v>
      </c>
      <c r="AX55">
        <f t="shared" si="8"/>
        <v>-0.41679703000785284</v>
      </c>
      <c r="AY55">
        <f t="shared" si="81"/>
        <v>4.174172344055826</v>
      </c>
      <c r="AZ55">
        <f t="shared" si="35"/>
        <v>1.0998514185935295</v>
      </c>
      <c r="BA55">
        <f t="shared" si="82"/>
        <v>-9.9851418593529528E-2</v>
      </c>
      <c r="BB55">
        <f t="shared" si="9"/>
        <v>-10.522739799893692</v>
      </c>
      <c r="BC55">
        <f t="shared" si="83"/>
        <v>0.13</v>
      </c>
      <c r="BD55">
        <f t="shared" si="84"/>
        <v>9.9455031023045724</v>
      </c>
      <c r="BE55">
        <f t="shared" si="85"/>
        <v>-0.90291522709620564</v>
      </c>
      <c r="BF55">
        <f t="shared" si="10"/>
        <v>50.343294324673415</v>
      </c>
      <c r="BG55">
        <f t="shared" si="86"/>
        <v>3.4157184762815406E-3</v>
      </c>
      <c r="BH55">
        <f t="shared" si="87"/>
        <v>2.0024358883215685E-3</v>
      </c>
      <c r="BI55">
        <f t="shared" si="88"/>
        <v>0.96619881542428887</v>
      </c>
      <c r="BJ55">
        <f t="shared" si="89"/>
        <v>2.0724884530542863E-3</v>
      </c>
      <c r="BK55">
        <f t="shared" si="36"/>
        <v>3.6799187247727516E-2</v>
      </c>
      <c r="BL55" t="e">
        <f t="shared" si="37"/>
        <v>#NUM!</v>
      </c>
      <c r="BM55" t="e">
        <f t="shared" si="90"/>
        <v>#NUM!</v>
      </c>
      <c r="BN55" t="e">
        <f t="shared" si="91"/>
        <v>#NUM!</v>
      </c>
      <c r="BO55" t="e">
        <f t="shared" si="92"/>
        <v>#NUM!</v>
      </c>
      <c r="BP55" t="e">
        <f t="shared" si="93"/>
        <v>#NUM!</v>
      </c>
      <c r="BQ55">
        <f t="shared" si="38"/>
        <v>-2.3780176445144268E-5</v>
      </c>
      <c r="BR55">
        <f t="shared" si="94"/>
        <v>1.0902646793765574</v>
      </c>
      <c r="BS55">
        <f t="shared" si="95"/>
        <v>1.0012716735089195</v>
      </c>
      <c r="BT55">
        <f t="shared" si="96"/>
        <v>1.088879979552168</v>
      </c>
      <c r="BU55">
        <f t="shared" si="39"/>
        <v>1</v>
      </c>
      <c r="BV55">
        <f t="shared" si="40"/>
        <v>1</v>
      </c>
      <c r="BW55">
        <f t="shared" si="41"/>
        <v>1</v>
      </c>
      <c r="BX55">
        <f t="shared" si="11"/>
        <v>215.03047077461605</v>
      </c>
      <c r="BY55">
        <f t="shared" si="12"/>
        <v>-2.3831609089177572</v>
      </c>
      <c r="BZ55">
        <f t="shared" si="13"/>
        <v>1603326.6928177865</v>
      </c>
      <c r="CA55">
        <f t="shared" si="14"/>
        <v>0.72837266885793639</v>
      </c>
      <c r="CB55">
        <f t="shared" si="15"/>
        <v>145282.1697605642</v>
      </c>
      <c r="CC55">
        <f t="shared" si="97"/>
        <v>1.6187778227438283E-4</v>
      </c>
      <c r="CD55">
        <f t="shared" si="98"/>
        <v>3.4726904260274087E-5</v>
      </c>
      <c r="CE55">
        <f t="shared" si="99"/>
        <v>-3.639706151931374</v>
      </c>
      <c r="CF55">
        <f t="shared" si="100"/>
        <v>14.160781059619058</v>
      </c>
      <c r="CG55">
        <f t="shared" si="101"/>
        <v>4.9868417140061507E-3</v>
      </c>
      <c r="CH55">
        <f t="shared" si="16"/>
        <v>46.837705341580758</v>
      </c>
      <c r="CI55" s="20">
        <f t="shared" si="17"/>
        <v>66508980851.077896</v>
      </c>
      <c r="CJ55" s="33">
        <f t="shared" si="42"/>
        <v>0.33149235556740214</v>
      </c>
      <c r="CK55" s="33">
        <f t="shared" si="18"/>
        <v>66.298471113480431</v>
      </c>
      <c r="CL55">
        <f t="shared" si="102"/>
        <v>7600</v>
      </c>
      <c r="CM55" s="6">
        <f t="shared" si="118"/>
        <v>2054.8038699521553</v>
      </c>
      <c r="CN55" s="20"/>
      <c r="CO55" s="20"/>
      <c r="CP55" s="20"/>
      <c r="CQ55" s="20"/>
      <c r="CR55" s="20"/>
      <c r="CS55" s="20"/>
      <c r="CT55" s="20"/>
      <c r="CU55" s="25">
        <f t="shared" si="20"/>
        <v>2.9884737253381202</v>
      </c>
      <c r="CV55" s="26">
        <v>0.8</v>
      </c>
      <c r="CW55" s="26">
        <f t="shared" si="103"/>
        <v>0.55473543526588864</v>
      </c>
      <c r="CX55" s="26">
        <f t="shared" si="43"/>
        <v>-0.19526207099894585</v>
      </c>
      <c r="CY55" s="26">
        <f t="shared" si="104"/>
        <v>6.1061911399385195E-2</v>
      </c>
      <c r="CZ55" s="26">
        <f t="shared" si="105"/>
        <v>-1.9364708479632639E-3</v>
      </c>
      <c r="DA55" s="26">
        <f t="shared" si="44"/>
        <v>3.8373393068862449E-2</v>
      </c>
      <c r="DB55" s="26">
        <f t="shared" si="45"/>
        <v>0.80101601235037589</v>
      </c>
      <c r="DC55" s="26">
        <f t="shared" si="46"/>
        <v>0.8984740135447763</v>
      </c>
      <c r="DD55" s="26">
        <f t="shared" si="47"/>
        <v>9.8474013544776251E-2</v>
      </c>
      <c r="DE55" s="26">
        <v>0.85</v>
      </c>
      <c r="DF55" s="26">
        <f t="shared" si="48"/>
        <v>0.52210393907377761</v>
      </c>
      <c r="DG55" s="26">
        <f t="shared" si="49"/>
        <v>-0.18377606682253728</v>
      </c>
      <c r="DH55" s="26">
        <f t="shared" si="50"/>
        <v>5.4089444007759918E-2</v>
      </c>
      <c r="DI55" s="26">
        <f t="shared" si="51"/>
        <v>-1.4300995493728797E-3</v>
      </c>
      <c r="DJ55" s="26">
        <f t="shared" si="52"/>
        <v>3.3286851172805318E-2</v>
      </c>
      <c r="DK55" s="26">
        <f t="shared" si="106"/>
        <v>0.82156911757568796</v>
      </c>
      <c r="DL55" s="26">
        <f t="shared" si="107"/>
        <v>0.89909092567951054</v>
      </c>
      <c r="DM55" s="26">
        <f t="shared" si="108"/>
        <v>4.9090925679510566E-2</v>
      </c>
      <c r="DN55" s="26">
        <f t="shared" si="109"/>
        <v>-0.98766175730531502</v>
      </c>
      <c r="DO55" s="26">
        <f t="shared" si="110"/>
        <v>0.89970418801417162</v>
      </c>
      <c r="DP55" s="26">
        <f t="shared" si="53"/>
        <v>0.85</v>
      </c>
      <c r="DQ55" s="26">
        <f t="shared" si="54"/>
        <v>0.52210393907377761</v>
      </c>
      <c r="DR55" s="26">
        <f t="shared" si="55"/>
        <v>-0.18377606682253728</v>
      </c>
      <c r="DS55" s="26">
        <f t="shared" si="56"/>
        <v>5.4089444007759918E-2</v>
      </c>
      <c r="DT55" s="26">
        <f t="shared" si="57"/>
        <v>-1.4300995493728797E-3</v>
      </c>
      <c r="DU55" s="26">
        <f t="shared" si="58"/>
        <v>3.3286851172805311E-2</v>
      </c>
      <c r="DV55" s="26">
        <f t="shared" si="59"/>
        <v>0.82156911757568796</v>
      </c>
      <c r="DW55" s="26">
        <f t="shared" si="60"/>
        <v>0.89909092567951054</v>
      </c>
      <c r="DX55" s="26">
        <f t="shared" si="61"/>
        <v>4.9090925679510566E-2</v>
      </c>
      <c r="DY55" s="26">
        <f t="shared" si="62"/>
        <v>0.89970418801417162</v>
      </c>
      <c r="DZ55" s="26">
        <f t="shared" si="63"/>
        <v>0.49326028946496425</v>
      </c>
      <c r="EA55" s="26">
        <f t="shared" si="64"/>
        <v>-0.17362335185294941</v>
      </c>
      <c r="EB55" s="26">
        <f t="shared" si="65"/>
        <v>4.8278179440093404E-2</v>
      </c>
      <c r="EC55" s="26">
        <f t="shared" si="66"/>
        <v>-1.0763714949172454E-3</v>
      </c>
      <c r="ED55" s="26">
        <f t="shared" si="67"/>
        <v>2.9186262649192787E-2</v>
      </c>
      <c r="EE55" s="26">
        <f t="shared" si="68"/>
        <v>0.83910165379686508</v>
      </c>
      <c r="EF55" s="26">
        <f t="shared" si="69"/>
        <v>0.90022144033914853</v>
      </c>
      <c r="EG55" s="26">
        <f t="shared" si="70"/>
        <v>5.1725232497690232E-4</v>
      </c>
      <c r="EH55" s="26">
        <f t="shared" si="71"/>
        <v>-0.97725514277960546</v>
      </c>
      <c r="EI55" s="26">
        <f t="shared" si="72"/>
        <v>0.90023347898674777</v>
      </c>
      <c r="EM55">
        <f t="shared" si="21"/>
        <v>1993.3119748005261</v>
      </c>
      <c r="EW55">
        <f t="shared" si="111"/>
        <v>5.7177972426359567</v>
      </c>
      <c r="EX55">
        <f t="shared" si="73"/>
        <v>8.5317845500823011E-2</v>
      </c>
      <c r="EY55">
        <f t="shared" si="112"/>
        <v>1.2211588729744867</v>
      </c>
      <c r="EZ55">
        <f t="shared" si="113"/>
        <v>1.6746414383162201E-2</v>
      </c>
    </row>
    <row r="56" spans="3:156">
      <c r="C56" s="6">
        <f t="shared" si="74"/>
        <v>2054.8038699521553</v>
      </c>
      <c r="D56" s="6">
        <f>Sheet4!J56</f>
        <v>2051.3390884604846</v>
      </c>
      <c r="E56" s="6">
        <f t="shared" si="22"/>
        <v>2120.9591368933684</v>
      </c>
      <c r="F56" s="6">
        <f t="shared" si="23"/>
        <v>-69.620048432883777</v>
      </c>
      <c r="G56" s="6">
        <f>Sheet5!D56</f>
        <v>2587.1488129906834</v>
      </c>
      <c r="H56" s="6">
        <f>Sheet5!F56</f>
        <v>421.64603179207143</v>
      </c>
      <c r="I56" s="6">
        <f t="shared" si="24"/>
        <v>0.9168666743697127</v>
      </c>
      <c r="J56" s="6">
        <f t="shared" si="25"/>
        <v>2127.2716644598722</v>
      </c>
      <c r="K56" s="6">
        <f t="shared" si="117"/>
        <v>2053.07147920632</v>
      </c>
      <c r="M56" s="6">
        <f t="shared" si="1"/>
        <v>2053.07147920632</v>
      </c>
      <c r="Q56">
        <f t="shared" si="26"/>
        <v>333.81914405370719</v>
      </c>
      <c r="S56">
        <f t="shared" si="27"/>
        <v>1.2384359894582517</v>
      </c>
      <c r="T56">
        <f t="shared" si="28"/>
        <v>8.4318967039158556E-3</v>
      </c>
      <c r="U56">
        <f t="shared" si="29"/>
        <v>6192.1799472912589</v>
      </c>
      <c r="V56">
        <f t="shared" si="75"/>
        <v>34769.09040404042</v>
      </c>
      <c r="W56">
        <f t="shared" si="30"/>
        <v>-3533.7718223575098</v>
      </c>
      <c r="X56">
        <f t="shared" si="76"/>
        <v>0.85184924067957635</v>
      </c>
      <c r="Y56">
        <f t="shared" si="2"/>
        <v>54.006116207951074</v>
      </c>
      <c r="Z56">
        <f t="shared" si="114"/>
        <v>3.870188383499674</v>
      </c>
      <c r="AA56">
        <f t="shared" si="77"/>
        <v>46.733383948869637</v>
      </c>
      <c r="AB56">
        <f t="shared" si="31"/>
        <v>57.876304591450747</v>
      </c>
      <c r="AC56">
        <f t="shared" si="3"/>
        <v>1.2384359894582517</v>
      </c>
      <c r="AD56">
        <f t="shared" si="32"/>
        <v>46.733383948869637</v>
      </c>
      <c r="AI56">
        <f t="shared" si="115"/>
        <v>0.46965417581788965</v>
      </c>
      <c r="AJ56">
        <f t="shared" si="116"/>
        <v>0.67324948396629503</v>
      </c>
      <c r="AK56">
        <f t="shared" si="33"/>
        <v>0.71589402148065118</v>
      </c>
      <c r="AL56">
        <f t="shared" si="4"/>
        <v>0</v>
      </c>
      <c r="AM56">
        <f t="shared" si="5"/>
        <v>0.71589402148065118</v>
      </c>
      <c r="AN56">
        <f t="shared" si="78"/>
        <v>0.71589402148065118</v>
      </c>
      <c r="AO56">
        <f t="shared" si="6"/>
        <v>0</v>
      </c>
      <c r="AP56">
        <f t="shared" si="7"/>
        <v>30</v>
      </c>
      <c r="AQ56">
        <f t="shared" si="79"/>
        <v>30</v>
      </c>
      <c r="AS56">
        <f t="shared" si="80"/>
        <v>3.0780681847171212</v>
      </c>
      <c r="AU56">
        <f t="shared" si="34"/>
        <v>0.89956800241235813</v>
      </c>
      <c r="AW56">
        <f t="shared" si="8"/>
        <v>4.611383053757165</v>
      </c>
      <c r="AX56">
        <f t="shared" si="8"/>
        <v>-0.46867994842828364</v>
      </c>
      <c r="AY56">
        <f t="shared" si="81"/>
        <v>4.1427031053288816</v>
      </c>
      <c r="AZ56">
        <f t="shared" si="35"/>
        <v>1.1131338492071532</v>
      </c>
      <c r="BA56">
        <f t="shared" si="82"/>
        <v>-0.11313384920715319</v>
      </c>
      <c r="BB56">
        <f t="shared" si="9"/>
        <v>-10.348587493177096</v>
      </c>
      <c r="BC56">
        <f t="shared" si="83"/>
        <v>0.13</v>
      </c>
      <c r="BD56">
        <f t="shared" si="84"/>
        <v>9.9841584708180982</v>
      </c>
      <c r="BE56">
        <f t="shared" si="85"/>
        <v>-1.0147443451678289</v>
      </c>
      <c r="BF56">
        <f t="shared" si="10"/>
        <v>50.287198384728569</v>
      </c>
      <c r="BG56">
        <f t="shared" si="86"/>
        <v>3.3590715802707919E-3</v>
      </c>
      <c r="BH56">
        <f t="shared" si="87"/>
        <v>2.0008570183062944E-3</v>
      </c>
      <c r="BI56">
        <f t="shared" si="88"/>
        <v>0.96675257822432881</v>
      </c>
      <c r="BJ56">
        <f t="shared" si="89"/>
        <v>2.0696681481639743E-3</v>
      </c>
      <c r="BK56">
        <f t="shared" si="36"/>
        <v>3.6891943238242492E-2</v>
      </c>
      <c r="BL56" t="e">
        <f t="shared" si="37"/>
        <v>#NUM!</v>
      </c>
      <c r="BM56" t="e">
        <f t="shared" si="90"/>
        <v>#NUM!</v>
      </c>
      <c r="BN56" t="e">
        <f t="shared" si="91"/>
        <v>#NUM!</v>
      </c>
      <c r="BO56" t="e">
        <f t="shared" si="92"/>
        <v>#NUM!</v>
      </c>
      <c r="BP56" t="e">
        <f t="shared" si="93"/>
        <v>#NUM!</v>
      </c>
      <c r="BQ56">
        <f t="shared" si="38"/>
        <v>-2.6619569941912222E-5</v>
      </c>
      <c r="BR56">
        <f t="shared" si="94"/>
        <v>1.0904636214115717</v>
      </c>
      <c r="BS56">
        <f t="shared" si="95"/>
        <v>1.0014236282508429</v>
      </c>
      <c r="BT56">
        <f t="shared" si="96"/>
        <v>1.0889134135133725</v>
      </c>
      <c r="BU56">
        <f t="shared" si="39"/>
        <v>1</v>
      </c>
      <c r="BV56">
        <f t="shared" si="40"/>
        <v>1</v>
      </c>
      <c r="BW56">
        <f t="shared" si="41"/>
        <v>1</v>
      </c>
      <c r="BX56">
        <f t="shared" si="11"/>
        <v>215.50553478654453</v>
      </c>
      <c r="BY56">
        <f t="shared" si="12"/>
        <v>-2.7623980768242107</v>
      </c>
      <c r="BZ56">
        <f t="shared" si="13"/>
        <v>1604049.2118894174</v>
      </c>
      <c r="CA56">
        <f t="shared" si="14"/>
        <v>0.71589402148065118</v>
      </c>
      <c r="CB56">
        <f t="shared" si="15"/>
        <v>147881.17348115455</v>
      </c>
      <c r="CC56">
        <f t="shared" si="97"/>
        <v>1.6187778227438283E-4</v>
      </c>
      <c r="CD56">
        <f t="shared" si="98"/>
        <v>3.4116580773839634E-5</v>
      </c>
      <c r="CE56">
        <f t="shared" si="99"/>
        <v>-3.6437719569914222</v>
      </c>
      <c r="CF56">
        <f t="shared" si="100"/>
        <v>14.173377188421227</v>
      </c>
      <c r="CG56">
        <f t="shared" si="101"/>
        <v>4.977981865381613E-3</v>
      </c>
      <c r="CH56">
        <f t="shared" si="16"/>
        <v>46.733383948869637</v>
      </c>
      <c r="CI56" s="20">
        <f t="shared" si="17"/>
        <v>66599003483.816597</v>
      </c>
      <c r="CJ56" s="33">
        <f t="shared" si="42"/>
        <v>0.33077633470606466</v>
      </c>
      <c r="CK56" s="33">
        <f t="shared" si="18"/>
        <v>66.155266941212929</v>
      </c>
      <c r="CL56">
        <f t="shared" si="102"/>
        <v>7800</v>
      </c>
      <c r="CM56" s="6">
        <f t="shared" si="118"/>
        <v>2120.9591368933684</v>
      </c>
      <c r="CN56" s="20"/>
      <c r="CO56" s="20"/>
      <c r="CP56" s="20"/>
      <c r="CQ56" s="20"/>
      <c r="CR56" s="20"/>
      <c r="CS56" s="20"/>
      <c r="CT56" s="20"/>
      <c r="CU56" s="25">
        <f t="shared" si="20"/>
        <v>3.0780681847171212</v>
      </c>
      <c r="CV56" s="26">
        <v>0.8</v>
      </c>
      <c r="CW56" s="26">
        <f t="shared" si="103"/>
        <v>0.57136640678811568</v>
      </c>
      <c r="CX56" s="26">
        <f t="shared" si="43"/>
        <v>-0.20111602900434716</v>
      </c>
      <c r="CY56" s="26">
        <f t="shared" si="104"/>
        <v>6.4778066796743916E-2</v>
      </c>
      <c r="CZ56" s="26">
        <f t="shared" si="105"/>
        <v>-2.244682568972266E-3</v>
      </c>
      <c r="DA56" s="26">
        <f t="shared" si="44"/>
        <v>4.1158627127564164E-2</v>
      </c>
      <c r="DB56" s="26">
        <f t="shared" si="45"/>
        <v>0.79027258356191699</v>
      </c>
      <c r="DC56" s="26">
        <f t="shared" si="46"/>
        <v>0.89843325495733073</v>
      </c>
      <c r="DD56" s="26">
        <f t="shared" si="47"/>
        <v>9.8433254957330685E-2</v>
      </c>
      <c r="DE56" s="26">
        <v>0.85</v>
      </c>
      <c r="DF56" s="26">
        <f t="shared" si="48"/>
        <v>0.53775661815352072</v>
      </c>
      <c r="DG56" s="26">
        <f t="shared" si="49"/>
        <v>-0.18928567435703267</v>
      </c>
      <c r="DH56" s="26">
        <f t="shared" si="50"/>
        <v>5.7381263321683203E-2</v>
      </c>
      <c r="DI56" s="26">
        <f t="shared" si="51"/>
        <v>-1.6577164245713931E-3</v>
      </c>
      <c r="DJ56" s="26">
        <f t="shared" si="52"/>
        <v>3.5665650484575484E-2</v>
      </c>
      <c r="DK56" s="26">
        <f t="shared" si="106"/>
        <v>0.81180074891188436</v>
      </c>
      <c r="DL56" s="26">
        <f t="shared" si="107"/>
        <v>0.89870670716302981</v>
      </c>
      <c r="DM56" s="26">
        <f t="shared" si="108"/>
        <v>4.8706707163029828E-2</v>
      </c>
      <c r="DN56" s="26">
        <f t="shared" si="109"/>
        <v>-0.99453095588601848</v>
      </c>
      <c r="DO56" s="26">
        <f t="shared" si="110"/>
        <v>0.89897455114369718</v>
      </c>
      <c r="DP56" s="26">
        <f t="shared" si="53"/>
        <v>0.85</v>
      </c>
      <c r="DQ56" s="26">
        <f t="shared" si="54"/>
        <v>0.53775661815352072</v>
      </c>
      <c r="DR56" s="26">
        <f t="shared" si="55"/>
        <v>-0.18928567435703267</v>
      </c>
      <c r="DS56" s="26">
        <f t="shared" si="56"/>
        <v>5.7381263321683203E-2</v>
      </c>
      <c r="DT56" s="26">
        <f t="shared" si="57"/>
        <v>-1.6577164245713931E-3</v>
      </c>
      <c r="DU56" s="26">
        <f t="shared" si="58"/>
        <v>3.5665650484575484E-2</v>
      </c>
      <c r="DV56" s="26">
        <f t="shared" si="59"/>
        <v>0.81180074891188436</v>
      </c>
      <c r="DW56" s="26">
        <f t="shared" si="60"/>
        <v>0.89870670716302981</v>
      </c>
      <c r="DX56" s="26">
        <f t="shared" si="61"/>
        <v>4.8706707163029828E-2</v>
      </c>
      <c r="DY56" s="26">
        <f t="shared" si="62"/>
        <v>0.89897455114369718</v>
      </c>
      <c r="DZ56" s="26">
        <f t="shared" si="63"/>
        <v>0.50846058417223006</v>
      </c>
      <c r="EA56" s="26">
        <f t="shared" si="64"/>
        <v>-0.17897372400451828</v>
      </c>
      <c r="EB56" s="26">
        <f t="shared" si="65"/>
        <v>5.1299503502609339E-2</v>
      </c>
      <c r="EC56" s="26">
        <f t="shared" si="66"/>
        <v>-1.2527600088342399E-3</v>
      </c>
      <c r="ED56" s="26">
        <f t="shared" si="67"/>
        <v>3.1302439259098369E-2</v>
      </c>
      <c r="EE56" s="26">
        <f t="shared" si="68"/>
        <v>0.82994014816304251</v>
      </c>
      <c r="EF56" s="26">
        <f t="shared" si="69"/>
        <v>0.89955769058348611</v>
      </c>
      <c r="EG56" s="26">
        <f t="shared" si="70"/>
        <v>5.8313943978893779E-4</v>
      </c>
      <c r="EH56" s="26">
        <f t="shared" si="71"/>
        <v>-0.98262396692601794</v>
      </c>
      <c r="EI56" s="26">
        <f t="shared" si="72"/>
        <v>0.89956800241235813</v>
      </c>
      <c r="EM56">
        <f t="shared" si="21"/>
        <v>2053.07147920632</v>
      </c>
      <c r="EW56">
        <f t="shared" si="111"/>
        <v>5.8939967158567415</v>
      </c>
      <c r="EX56">
        <f t="shared" si="73"/>
        <v>8.7946997741738614E-2</v>
      </c>
      <c r="EY56">
        <f t="shared" si="112"/>
        <v>1.2311364873706945</v>
      </c>
      <c r="EZ56">
        <f t="shared" si="113"/>
        <v>1.6883242824515868E-2</v>
      </c>
    </row>
    <row r="57" spans="3:156">
      <c r="C57" s="6">
        <f t="shared" si="74"/>
        <v>2120.9591368933684</v>
      </c>
      <c r="D57" s="6">
        <f>Sheet4!J57</f>
        <v>2103.2527991179627</v>
      </c>
      <c r="E57" s="6">
        <f t="shared" si="22"/>
        <v>2186.9730323568133</v>
      </c>
      <c r="F57" s="6">
        <f t="shared" si="23"/>
        <v>-83.720233238850597</v>
      </c>
      <c r="G57" s="6">
        <f>Sheet5!D57</f>
        <v>2705.8655786302375</v>
      </c>
      <c r="H57" s="6">
        <f>Sheet5!F57</f>
        <v>475.12144586736213</v>
      </c>
      <c r="I57" s="6">
        <f t="shared" si="24"/>
        <v>0.92736446704384823</v>
      </c>
      <c r="J57" s="6">
        <f t="shared" si="25"/>
        <v>2193.5303935417869</v>
      </c>
      <c r="K57" s="6">
        <f t="shared" si="117"/>
        <v>2112.1059680056655</v>
      </c>
      <c r="M57" s="6">
        <f t="shared" si="1"/>
        <v>2112.1059680056655</v>
      </c>
      <c r="Q57">
        <f t="shared" si="26"/>
        <v>345.24321207178536</v>
      </c>
      <c r="S57">
        <f t="shared" si="27"/>
        <v>1.2438811739722346</v>
      </c>
      <c r="T57">
        <f t="shared" si="28"/>
        <v>8.1915942225940456E-3</v>
      </c>
      <c r="U57">
        <f t="shared" si="29"/>
        <v>6219.4058698611734</v>
      </c>
      <c r="V57">
        <f t="shared" si="75"/>
        <v>34921.963959270492</v>
      </c>
      <c r="W57">
        <f t="shared" si="30"/>
        <v>-3900.9687287426827</v>
      </c>
      <c r="X57">
        <f t="shared" si="76"/>
        <v>0.8505436329060817</v>
      </c>
      <c r="Y57">
        <f t="shared" si="2"/>
        <v>54.006116207951074</v>
      </c>
      <c r="Z57">
        <f t="shared" si="114"/>
        <v>3.9965004994694526</v>
      </c>
      <c r="AA57">
        <f t="shared" si="77"/>
        <v>46.63035177403146</v>
      </c>
      <c r="AB57">
        <f t="shared" si="31"/>
        <v>58.002616707420529</v>
      </c>
      <c r="AC57">
        <f t="shared" si="3"/>
        <v>1.2438811739722346</v>
      </c>
      <c r="AD57">
        <f t="shared" si="32"/>
        <v>46.63035177403146</v>
      </c>
      <c r="AI57">
        <f t="shared" si="115"/>
        <v>0.46340910466364044</v>
      </c>
      <c r="AJ57">
        <f t="shared" si="116"/>
        <v>0.66795966154579711</v>
      </c>
      <c r="AK57">
        <f t="shared" si="33"/>
        <v>0.7040389666593786</v>
      </c>
      <c r="AL57">
        <f t="shared" si="4"/>
        <v>0</v>
      </c>
      <c r="AM57">
        <f t="shared" si="5"/>
        <v>0.7040389666593786</v>
      </c>
      <c r="AN57">
        <f t="shared" si="78"/>
        <v>0.7040389666593786</v>
      </c>
      <c r="AO57">
        <f t="shared" si="6"/>
        <v>0</v>
      </c>
      <c r="AP57">
        <f t="shared" si="7"/>
        <v>30</v>
      </c>
      <c r="AQ57">
        <f t="shared" si="79"/>
        <v>30</v>
      </c>
      <c r="AS57">
        <f t="shared" si="80"/>
        <v>3.1665756641764102</v>
      </c>
      <c r="AU57">
        <f t="shared" si="34"/>
        <v>0.89906022890363835</v>
      </c>
      <c r="AW57">
        <f t="shared" si="8"/>
        <v>4.6316584913301204</v>
      </c>
      <c r="AX57">
        <f t="shared" si="8"/>
        <v>-0.51738083682713198</v>
      </c>
      <c r="AY57">
        <f t="shared" si="81"/>
        <v>4.1142776545029882</v>
      </c>
      <c r="AZ57">
        <f t="shared" si="35"/>
        <v>1.1257525330748814</v>
      </c>
      <c r="BA57">
        <f t="shared" si="82"/>
        <v>-0.12575253307488143</v>
      </c>
      <c r="BB57">
        <f t="shared" si="9"/>
        <v>-10.192412523445174</v>
      </c>
      <c r="BC57">
        <f t="shared" si="83"/>
        <v>0.13</v>
      </c>
      <c r="BD57">
        <f t="shared" si="84"/>
        <v>10.022525313166536</v>
      </c>
      <c r="BE57">
        <f t="shared" si="85"/>
        <v>-1.1195692738041345</v>
      </c>
      <c r="BF57">
        <f t="shared" si="10"/>
        <v>50.231734197753902</v>
      </c>
      <c r="BG57">
        <f t="shared" si="86"/>
        <v>3.30526933324952E-3</v>
      </c>
      <c r="BH57">
        <f t="shared" si="87"/>
        <v>1.9993537869915394E-3</v>
      </c>
      <c r="BI57">
        <f t="shared" si="88"/>
        <v>0.96727875047862033</v>
      </c>
      <c r="BJ57">
        <f t="shared" si="89"/>
        <v>2.0669882244412343E-3</v>
      </c>
      <c r="BK57">
        <f t="shared" si="36"/>
        <v>3.6985757207156494E-2</v>
      </c>
      <c r="BL57" t="e">
        <f t="shared" si="37"/>
        <v>#NUM!</v>
      </c>
      <c r="BM57" t="e">
        <f t="shared" si="90"/>
        <v>#NUM!</v>
      </c>
      <c r="BN57" t="e">
        <f t="shared" si="91"/>
        <v>#NUM!</v>
      </c>
      <c r="BO57" t="e">
        <f t="shared" si="92"/>
        <v>#NUM!</v>
      </c>
      <c r="BP57" t="e">
        <f t="shared" si="93"/>
        <v>#NUM!</v>
      </c>
      <c r="BQ57">
        <f t="shared" si="38"/>
        <v>-2.9258784986423743E-5</v>
      </c>
      <c r="BR57">
        <f t="shared" si="94"/>
        <v>1.0906485717160321</v>
      </c>
      <c r="BS57">
        <f t="shared" si="95"/>
        <v>1.0015648920765572</v>
      </c>
      <c r="BT57">
        <f t="shared" si="96"/>
        <v>1.0889444911100834</v>
      </c>
      <c r="BU57">
        <f t="shared" si="39"/>
        <v>1</v>
      </c>
      <c r="BV57">
        <f t="shared" si="40"/>
        <v>1</v>
      </c>
      <c r="BW57">
        <f t="shared" si="41"/>
        <v>1</v>
      </c>
      <c r="BX57">
        <f t="shared" si="11"/>
        <v>215.97586474790336</v>
      </c>
      <c r="BY57">
        <f t="shared" si="12"/>
        <v>-3.1391301389770834</v>
      </c>
      <c r="BZ57">
        <f t="shared" si="13"/>
        <v>1604754.9250737664</v>
      </c>
      <c r="CA57">
        <f t="shared" si="14"/>
        <v>0.7040389666593786</v>
      </c>
      <c r="CB57">
        <f t="shared" si="15"/>
        <v>150437.44745752233</v>
      </c>
      <c r="CC57">
        <f t="shared" si="97"/>
        <v>1.6187778227438283E-4</v>
      </c>
      <c r="CD57">
        <f t="shared" si="98"/>
        <v>3.3536862564918009E-5</v>
      </c>
      <c r="CE57">
        <f t="shared" si="99"/>
        <v>-3.6476764109379087</v>
      </c>
      <c r="CF57">
        <f t="shared" si="100"/>
        <v>14.185446219875638</v>
      </c>
      <c r="CG57">
        <f t="shared" si="101"/>
        <v>4.9695148970701703E-3</v>
      </c>
      <c r="CH57">
        <f t="shared" si="16"/>
        <v>46.63035177403146</v>
      </c>
      <c r="CI57" s="20">
        <f t="shared" si="17"/>
        <v>66691273898.764221</v>
      </c>
      <c r="CJ57" s="33">
        <f t="shared" si="42"/>
        <v>0.33006947731722391</v>
      </c>
      <c r="CK57" s="33">
        <f t="shared" si="18"/>
        <v>66.013895463444783</v>
      </c>
      <c r="CL57">
        <f t="shared" si="102"/>
        <v>8000</v>
      </c>
      <c r="CM57" s="6">
        <f t="shared" si="118"/>
        <v>2186.9730323568133</v>
      </c>
      <c r="CN57" s="20"/>
      <c r="CO57" s="20"/>
      <c r="CP57" s="20"/>
      <c r="CQ57" s="20"/>
      <c r="CR57" s="20"/>
      <c r="CS57" s="20"/>
      <c r="CT57" s="20"/>
      <c r="CU57" s="25">
        <f t="shared" si="20"/>
        <v>3.1665756641764102</v>
      </c>
      <c r="CV57" s="26">
        <v>0.8</v>
      </c>
      <c r="CW57" s="26">
        <f t="shared" si="103"/>
        <v>0.58779560766274619</v>
      </c>
      <c r="CX57" s="26">
        <f t="shared" si="43"/>
        <v>-0.20689896548847572</v>
      </c>
      <c r="CY57" s="26">
        <f t="shared" si="104"/>
        <v>6.8556912490889299E-2</v>
      </c>
      <c r="CZ57" s="26">
        <f t="shared" si="105"/>
        <v>-2.5865036942947545E-3</v>
      </c>
      <c r="DA57" s="26">
        <f t="shared" si="44"/>
        <v>4.4043777019555551E-2</v>
      </c>
      <c r="DB57" s="26">
        <f t="shared" si="45"/>
        <v>0.77949566584303542</v>
      </c>
      <c r="DC57" s="26">
        <f t="shared" si="46"/>
        <v>0.89857638399080897</v>
      </c>
      <c r="DD57" s="26">
        <f t="shared" si="47"/>
        <v>9.8576383990808925E-2</v>
      </c>
      <c r="DE57" s="26">
        <v>0.85</v>
      </c>
      <c r="DF57" s="26">
        <f t="shared" si="48"/>
        <v>0.5532193954472906</v>
      </c>
      <c r="DG57" s="26">
        <f t="shared" si="49"/>
        <v>-0.19472843810680071</v>
      </c>
      <c r="DH57" s="26">
        <f t="shared" si="50"/>
        <v>6.0728614524801605E-2</v>
      </c>
      <c r="DI57" s="26">
        <f t="shared" si="51"/>
        <v>-1.9101541195689553E-3</v>
      </c>
      <c r="DJ57" s="26">
        <f t="shared" si="52"/>
        <v>3.8126111555077599E-2</v>
      </c>
      <c r="DK57" s="26">
        <f t="shared" si="106"/>
        <v>0.80198668352354574</v>
      </c>
      <c r="DL57" s="26">
        <f t="shared" si="107"/>
        <v>0.89848696429927521</v>
      </c>
      <c r="DM57" s="26">
        <f t="shared" si="108"/>
        <v>4.8486964299275237E-2</v>
      </c>
      <c r="DN57" s="26">
        <f t="shared" si="109"/>
        <v>-1.0017883938306751</v>
      </c>
      <c r="DO57" s="26">
        <f t="shared" si="110"/>
        <v>0.89840040531301124</v>
      </c>
      <c r="DP57" s="26">
        <f t="shared" si="53"/>
        <v>0.85</v>
      </c>
      <c r="DQ57" s="26">
        <f t="shared" si="54"/>
        <v>0.5532193954472906</v>
      </c>
      <c r="DR57" s="26">
        <f t="shared" si="55"/>
        <v>-0.19472843810680071</v>
      </c>
      <c r="DS57" s="26">
        <f t="shared" si="56"/>
        <v>6.0728614524801605E-2</v>
      </c>
      <c r="DT57" s="26">
        <f t="shared" si="57"/>
        <v>-1.9101541195689553E-3</v>
      </c>
      <c r="DU57" s="26">
        <f t="shared" si="58"/>
        <v>3.8126111555077599E-2</v>
      </c>
      <c r="DV57" s="26">
        <f t="shared" si="59"/>
        <v>0.80198668352354574</v>
      </c>
      <c r="DW57" s="26">
        <f t="shared" si="60"/>
        <v>0.89848696429927521</v>
      </c>
      <c r="DX57" s="26">
        <f t="shared" si="61"/>
        <v>4.8486964299275237E-2</v>
      </c>
      <c r="DY57" s="26">
        <f t="shared" si="62"/>
        <v>0.89840040531301124</v>
      </c>
      <c r="DZ57" s="26">
        <f t="shared" si="63"/>
        <v>0.52341526489668277</v>
      </c>
      <c r="EA57" s="26">
        <f t="shared" si="64"/>
        <v>-0.18423764216035959</v>
      </c>
      <c r="EB57" s="26">
        <f t="shared" si="65"/>
        <v>5.4361489294157628E-2</v>
      </c>
      <c r="EC57" s="26">
        <f t="shared" si="66"/>
        <v>-1.4481493113620188E-3</v>
      </c>
      <c r="ED57" s="26">
        <f t="shared" si="67"/>
        <v>3.3481906623194439E-2</v>
      </c>
      <c r="EE57" s="26">
        <f t="shared" si="68"/>
        <v>0.82075739548455384</v>
      </c>
      <c r="EF57" s="26">
        <f t="shared" si="69"/>
        <v>0.8990525189210703</v>
      </c>
      <c r="EG57" s="26">
        <f t="shared" si="70"/>
        <v>6.5211360805905727E-4</v>
      </c>
      <c r="EH57" s="26">
        <f t="shared" si="71"/>
        <v>-0.98831508500522725</v>
      </c>
      <c r="EI57" s="26">
        <f t="shared" si="72"/>
        <v>0.89906022890363835</v>
      </c>
      <c r="EM57">
        <f t="shared" si="21"/>
        <v>2112.1059680056655</v>
      </c>
      <c r="EW57">
        <f t="shared" si="111"/>
        <v>6.0673490696485421</v>
      </c>
      <c r="EX57">
        <f t="shared" si="73"/>
        <v>9.0533666822574105E-2</v>
      </c>
      <c r="EY57">
        <f t="shared" si="112"/>
        <v>1.2411257914888911</v>
      </c>
      <c r="EZ57">
        <f t="shared" si="113"/>
        <v>1.7020231573371521E-2</v>
      </c>
    </row>
    <row r="58" spans="3:156">
      <c r="C58" s="6"/>
      <c r="D58" s="6"/>
      <c r="E58" s="6"/>
      <c r="F58" s="6"/>
      <c r="G58" s="6"/>
      <c r="H58" s="6"/>
      <c r="I58" s="6"/>
      <c r="J58" s="6"/>
      <c r="K58" s="6"/>
      <c r="M58" s="6"/>
      <c r="CI58" s="20"/>
      <c r="CJ58" s="33"/>
      <c r="CK58" s="33"/>
      <c r="CM58" s="6"/>
      <c r="CN58" s="20"/>
      <c r="CO58" s="20"/>
      <c r="CP58" s="20"/>
      <c r="CQ58" s="20"/>
      <c r="CR58" s="20"/>
      <c r="CS58" s="20"/>
      <c r="CT58" s="20"/>
      <c r="CU58" s="25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</row>
    <row r="59" spans="3:156">
      <c r="C59" s="6"/>
      <c r="D59" s="6"/>
      <c r="E59" s="6"/>
      <c r="F59" s="6"/>
      <c r="G59" s="6"/>
      <c r="H59" s="6"/>
      <c r="I59" s="6"/>
      <c r="J59" s="6"/>
      <c r="K59" s="6"/>
      <c r="M59" s="6"/>
      <c r="CI59" s="20"/>
      <c r="CJ59" s="33"/>
      <c r="CK59" s="33"/>
      <c r="CM59" s="6"/>
      <c r="CN59" s="20"/>
      <c r="CO59" s="20"/>
      <c r="CP59" s="20"/>
      <c r="CQ59" s="20"/>
      <c r="CR59" s="20"/>
      <c r="CS59" s="20"/>
      <c r="CT59" s="20"/>
      <c r="CU59" s="25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</row>
    <row r="60" spans="3:156">
      <c r="C60" s="6"/>
      <c r="D60" s="6"/>
      <c r="E60" s="6"/>
      <c r="F60" s="6"/>
      <c r="G60" s="6"/>
      <c r="H60" s="6"/>
      <c r="I60" s="6"/>
      <c r="J60" s="6"/>
      <c r="K60" s="6"/>
      <c r="M60" s="6"/>
      <c r="CI60" s="20"/>
      <c r="CJ60" s="33"/>
      <c r="CK60" s="33"/>
      <c r="CM60" s="6"/>
      <c r="CN60" s="20"/>
      <c r="CO60" s="20"/>
      <c r="CP60" s="20"/>
      <c r="CQ60" s="20"/>
      <c r="CR60" s="20"/>
      <c r="CS60" s="20"/>
      <c r="CT60" s="20"/>
      <c r="CU60" s="25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</row>
    <row r="61" spans="3:156">
      <c r="C61" s="6"/>
      <c r="D61" s="6"/>
      <c r="E61" s="6"/>
      <c r="F61" s="6"/>
      <c r="G61" s="6"/>
      <c r="H61" s="6"/>
      <c r="I61" s="6"/>
      <c r="J61" s="6"/>
      <c r="K61" s="6"/>
      <c r="M61" s="6"/>
      <c r="CI61" s="20"/>
      <c r="CJ61" s="33"/>
      <c r="CK61" s="33"/>
      <c r="CM61" s="6"/>
      <c r="CN61" s="20"/>
      <c r="CO61" s="20"/>
      <c r="CP61" s="20"/>
      <c r="CQ61" s="20"/>
      <c r="CR61" s="20"/>
      <c r="CS61" s="20"/>
      <c r="CT61" s="20"/>
      <c r="CU61" s="25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</row>
    <row r="62" spans="3:156">
      <c r="C62" s="6"/>
      <c r="D62" s="6"/>
      <c r="E62" s="6"/>
      <c r="F62" s="6"/>
      <c r="G62" s="6"/>
      <c r="H62" s="6"/>
      <c r="I62" s="6"/>
      <c r="J62" s="6"/>
      <c r="K62" s="6"/>
      <c r="M62" s="6"/>
      <c r="CI62" s="20"/>
      <c r="CJ62" s="33"/>
      <c r="CK62" s="33"/>
      <c r="CM62" s="6"/>
      <c r="CN62" s="20"/>
      <c r="CO62" s="20"/>
      <c r="CP62" s="20"/>
      <c r="CQ62" s="20"/>
      <c r="CR62" s="20"/>
      <c r="CS62" s="20"/>
      <c r="CT62" s="20"/>
      <c r="CU62" s="25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</row>
    <row r="63" spans="3:156">
      <c r="C63" s="6"/>
      <c r="D63" s="6"/>
      <c r="E63" s="6"/>
      <c r="F63" s="6"/>
      <c r="G63" s="6"/>
      <c r="H63" s="6"/>
      <c r="I63" s="6"/>
      <c r="J63" s="6"/>
      <c r="K63" s="6"/>
      <c r="M63" s="6"/>
      <c r="CI63" s="20"/>
      <c r="CJ63" s="33"/>
      <c r="CK63" s="33"/>
      <c r="CM63" s="6"/>
      <c r="CN63" s="20"/>
      <c r="CO63" s="20"/>
      <c r="CP63" s="20"/>
      <c r="CQ63" s="20"/>
      <c r="CR63" s="20"/>
      <c r="CS63" s="20"/>
      <c r="CT63" s="20"/>
      <c r="CU63" s="25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</row>
    <row r="64" spans="3:156">
      <c r="C64" s="6"/>
      <c r="D64" s="6"/>
      <c r="E64" s="6"/>
      <c r="F64" s="6"/>
      <c r="G64" s="6"/>
      <c r="H64" s="6"/>
      <c r="I64" s="6"/>
      <c r="J64" s="6"/>
      <c r="K64" s="6"/>
      <c r="M64" s="6"/>
      <c r="CI64" s="20"/>
      <c r="CJ64" s="33"/>
      <c r="CK64" s="33"/>
      <c r="CM64" s="6"/>
      <c r="CN64" s="20"/>
      <c r="CO64" s="20"/>
      <c r="CP64" s="20"/>
      <c r="CQ64" s="20"/>
      <c r="CR64" s="20"/>
      <c r="CS64" s="20"/>
      <c r="CT64" s="20"/>
      <c r="CU64" s="25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</row>
    <row r="65" spans="3:139">
      <c r="C65" s="6"/>
      <c r="D65" s="6"/>
      <c r="E65" s="6"/>
      <c r="F65" s="6"/>
      <c r="G65" s="6"/>
      <c r="H65" s="6"/>
      <c r="I65" s="6"/>
      <c r="J65" s="6"/>
      <c r="K65" s="6"/>
      <c r="M65" s="6"/>
      <c r="CI65" s="20"/>
      <c r="CJ65" s="33"/>
      <c r="CK65" s="33"/>
      <c r="CM65" s="6"/>
      <c r="CN65" s="20"/>
      <c r="CO65" s="20"/>
      <c r="CP65" s="20"/>
      <c r="CQ65" s="20"/>
      <c r="CR65" s="20"/>
      <c r="CS65" s="20"/>
      <c r="CT65" s="20"/>
      <c r="CU65" s="25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</row>
    <row r="66" spans="3:139">
      <c r="C66" s="6"/>
      <c r="D66" s="6"/>
      <c r="E66" s="6"/>
      <c r="F66" s="6"/>
      <c r="G66" s="6"/>
      <c r="H66" s="6"/>
      <c r="I66" s="6"/>
      <c r="J66" s="6"/>
      <c r="K66" s="6"/>
      <c r="M66" s="6"/>
      <c r="CI66" s="20"/>
      <c r="CJ66" s="33"/>
      <c r="CK66" s="33"/>
      <c r="CM66" s="6"/>
      <c r="CN66" s="20"/>
      <c r="CO66" s="20"/>
      <c r="CP66" s="20"/>
      <c r="CQ66" s="20"/>
      <c r="CR66" s="20"/>
      <c r="CS66" s="20"/>
      <c r="CT66" s="20"/>
      <c r="CU66" s="25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</row>
    <row r="67" spans="3:139">
      <c r="C67" s="6"/>
      <c r="D67" s="6"/>
      <c r="E67" s="6"/>
      <c r="F67" s="6"/>
      <c r="G67" s="6"/>
      <c r="H67" s="6"/>
      <c r="I67" s="6"/>
      <c r="J67" s="6"/>
      <c r="K67" s="6"/>
      <c r="M67" s="6"/>
      <c r="CI67" s="20"/>
      <c r="CJ67" s="33"/>
      <c r="CK67" s="33"/>
      <c r="CM67" s="6"/>
      <c r="CN67" s="20"/>
      <c r="CO67" s="20"/>
      <c r="CP67" s="20"/>
      <c r="CQ67" s="20"/>
      <c r="CR67" s="20"/>
      <c r="CS67" s="20"/>
      <c r="CT67" s="20"/>
      <c r="CU67" s="25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</row>
    <row r="68" spans="3:139">
      <c r="C68" s="6"/>
      <c r="D68" s="6"/>
      <c r="E68" s="6"/>
      <c r="F68" s="6"/>
      <c r="G68" s="6"/>
      <c r="H68" s="6"/>
      <c r="I68" s="6"/>
      <c r="J68" s="6"/>
      <c r="K68" s="6"/>
      <c r="M68" s="6"/>
      <c r="CI68" s="20"/>
      <c r="CJ68" s="33"/>
      <c r="CK68" s="33"/>
      <c r="CM68" s="6"/>
      <c r="CN68" s="20"/>
      <c r="CO68" s="20"/>
      <c r="CP68" s="20"/>
      <c r="CQ68" s="20"/>
      <c r="CR68" s="20"/>
      <c r="CS68" s="20"/>
      <c r="CT68" s="20"/>
      <c r="CU68" s="25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</row>
  </sheetData>
  <conditionalFormatting sqref="J1:J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{48339EC2-A0A5-43B8-B13D-14B62E0BD3FD}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339EC2-A0A5-43B8-B13D-14B62E0BD3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559E-7ACF-4C76-9BCA-2CF11224A43A}">
  <dimension ref="C3:FB68"/>
  <sheetViews>
    <sheetView zoomScale="95" workbookViewId="0">
      <selection activeCell="CL19" sqref="CL19"/>
    </sheetView>
  </sheetViews>
  <sheetFormatPr defaultRowHeight="14.4"/>
  <sheetData>
    <row r="3" spans="12:157" ht="15.6">
      <c r="M3" s="2" t="s">
        <v>0</v>
      </c>
      <c r="N3" s="2">
        <f>Sheet6!R3</f>
        <v>5000</v>
      </c>
      <c r="O3" s="2" t="s">
        <v>1</v>
      </c>
      <c r="Q3" s="47" t="s">
        <v>176</v>
      </c>
      <c r="R3" s="2">
        <f>Sheet6!V3</f>
        <v>0</v>
      </c>
      <c r="S3" s="47" t="s">
        <v>177</v>
      </c>
      <c r="EA3" s="39"/>
    </row>
    <row r="4" spans="12:157" ht="15.6">
      <c r="M4" s="2" t="s">
        <v>4</v>
      </c>
      <c r="N4" s="2">
        <f>Sheet6!R4</f>
        <v>0</v>
      </c>
      <c r="O4" s="2" t="s">
        <v>5</v>
      </c>
      <c r="Q4" s="3" t="s">
        <v>2</v>
      </c>
      <c r="R4" s="2">
        <f>Sheet6!V4</f>
        <v>30</v>
      </c>
      <c r="S4" s="2" t="s">
        <v>3</v>
      </c>
      <c r="EA4" s="39"/>
    </row>
    <row r="5" spans="12:157" ht="15.6">
      <c r="M5" s="2" t="s">
        <v>7</v>
      </c>
      <c r="N5" s="2">
        <f>Sheet6!R5</f>
        <v>250</v>
      </c>
      <c r="O5" s="2" t="s">
        <v>8</v>
      </c>
      <c r="Q5" s="3" t="s">
        <v>6</v>
      </c>
      <c r="R5" s="2">
        <f>Sheet6!V5</f>
        <v>1.0740000000000001</v>
      </c>
      <c r="S5" s="2"/>
      <c r="EA5" s="39"/>
    </row>
    <row r="6" spans="12:157" ht="15.6">
      <c r="M6" s="3" t="s">
        <v>11</v>
      </c>
      <c r="N6" s="2">
        <f>Sheet6!R6</f>
        <v>0.71</v>
      </c>
      <c r="O6" s="2"/>
      <c r="Q6" s="3" t="s">
        <v>9</v>
      </c>
      <c r="R6" s="2">
        <f>Sheet6!V6</f>
        <v>67.017600000000002</v>
      </c>
      <c r="S6" s="2" t="s">
        <v>10</v>
      </c>
      <c r="EA6" s="39"/>
    </row>
    <row r="7" spans="12:157" ht="15.6">
      <c r="M7" s="2" t="s">
        <v>14</v>
      </c>
      <c r="N7" s="2">
        <f>Sheet6!R7</f>
        <v>100</v>
      </c>
      <c r="O7" s="2" t="s">
        <v>15</v>
      </c>
      <c r="Q7" s="3" t="s">
        <v>12</v>
      </c>
      <c r="R7" s="2">
        <f>Sheet6!V7</f>
        <v>1</v>
      </c>
      <c r="S7" s="2" t="s">
        <v>13</v>
      </c>
      <c r="EA7" s="39"/>
    </row>
    <row r="8" spans="12:157" ht="15.6">
      <c r="M8" s="3" t="s">
        <v>17</v>
      </c>
      <c r="N8" s="2">
        <f>Sheet6!R8</f>
        <v>0.71</v>
      </c>
      <c r="O8" s="2"/>
      <c r="Q8" s="3" t="s">
        <v>16</v>
      </c>
      <c r="R8" s="2">
        <f>Sheet6!V8</f>
        <v>72</v>
      </c>
      <c r="S8" s="2" t="s">
        <v>3</v>
      </c>
      <c r="EA8" s="39"/>
    </row>
    <row r="9" spans="12:157" ht="16.8">
      <c r="M9" s="31" t="s">
        <v>150</v>
      </c>
      <c r="N9" s="2">
        <f>Sheet6!R9</f>
        <v>32</v>
      </c>
      <c r="O9" s="2" t="s">
        <v>20</v>
      </c>
      <c r="Q9" s="3" t="s">
        <v>18</v>
      </c>
      <c r="R9" s="2">
        <f>Sheet6!V9</f>
        <v>0.33333333333333331</v>
      </c>
      <c r="S9" s="2" t="s">
        <v>19</v>
      </c>
      <c r="EA9" s="39"/>
    </row>
    <row r="10" spans="12:157" ht="16.2">
      <c r="M10" s="3" t="s">
        <v>23</v>
      </c>
      <c r="N10" s="2">
        <f>Sheet6!R10</f>
        <v>250</v>
      </c>
      <c r="O10" s="2" t="s">
        <v>8</v>
      </c>
      <c r="Q10" s="2" t="s">
        <v>21</v>
      </c>
      <c r="R10" s="2">
        <f>Sheet6!V10</f>
        <v>8.7266666666666659E-2</v>
      </c>
      <c r="S10" s="2" t="s">
        <v>22</v>
      </c>
      <c r="EA10" s="39"/>
    </row>
    <row r="11" spans="12:157" ht="15.6">
      <c r="M11" s="36" t="s">
        <v>153</v>
      </c>
      <c r="N11" s="2">
        <f>Sheet6!R11</f>
        <v>5000</v>
      </c>
      <c r="O11" s="36" t="s">
        <v>1</v>
      </c>
      <c r="EA11" s="39"/>
    </row>
    <row r="12" spans="12:157" ht="15.6">
      <c r="M12" s="36" t="s">
        <v>152</v>
      </c>
      <c r="N12" s="2">
        <f>Sheet6!R12</f>
        <v>1250000</v>
      </c>
      <c r="O12" s="36" t="s">
        <v>154</v>
      </c>
      <c r="U12" s="2" t="s">
        <v>24</v>
      </c>
      <c r="V12" s="3" t="s">
        <v>25</v>
      </c>
      <c r="W12" s="2" t="s">
        <v>26</v>
      </c>
      <c r="CR12" s="21" t="s">
        <v>27</v>
      </c>
      <c r="CS12" s="21">
        <v>0.32650000000000001</v>
      </c>
      <c r="CT12" s="21" t="s">
        <v>28</v>
      </c>
      <c r="CU12" s="21">
        <v>-1.07</v>
      </c>
      <c r="CV12" s="21" t="s">
        <v>29</v>
      </c>
      <c r="CW12" s="21">
        <f>-0.5339</f>
        <v>-0.53390000000000004</v>
      </c>
      <c r="CX12" s="21" t="s">
        <v>30</v>
      </c>
      <c r="CY12" s="21">
        <f>0.01569</f>
        <v>1.5689999999999999E-2</v>
      </c>
      <c r="CZ12" s="21" t="s">
        <v>31</v>
      </c>
      <c r="DA12" s="21">
        <f>-0.05165</f>
        <v>-5.1650000000000001E-2</v>
      </c>
      <c r="DB12" s="21" t="s">
        <v>32</v>
      </c>
      <c r="DC12" s="21">
        <v>0.54749999999999999</v>
      </c>
      <c r="DD12" s="21" t="s">
        <v>33</v>
      </c>
      <c r="DE12" s="21">
        <v>-0.73609999999999998</v>
      </c>
      <c r="EA12" s="39"/>
    </row>
    <row r="13" spans="12:157">
      <c r="U13" s="2">
        <v>1400</v>
      </c>
      <c r="V13" s="2">
        <f>Sheet1!X13</f>
        <v>0.73</v>
      </c>
      <c r="W13" s="2">
        <f>SLOPE(V13:V14,U13:U14)</f>
        <v>-1.1428571428571431E-4</v>
      </c>
      <c r="CR13" s="21" t="s">
        <v>34</v>
      </c>
      <c r="CS13" s="21">
        <f>0.1844</f>
        <v>0.18440000000000001</v>
      </c>
      <c r="CT13" s="21" t="s">
        <v>35</v>
      </c>
      <c r="CU13" s="21">
        <f>0.1056</f>
        <v>0.1056</v>
      </c>
      <c r="CV13" s="21" t="s">
        <v>36</v>
      </c>
      <c r="CW13" s="21">
        <f>0.6134</f>
        <v>0.61339999999999995</v>
      </c>
      <c r="CX13" s="21" t="s">
        <v>37</v>
      </c>
      <c r="CY13" s="21">
        <v>0.72099999999999997</v>
      </c>
      <c r="CZ13" s="27"/>
      <c r="DA13" s="27"/>
      <c r="DB13" s="27"/>
      <c r="DC13" s="27"/>
      <c r="DD13" s="27"/>
      <c r="DE13" s="27"/>
      <c r="EA13" s="39"/>
    </row>
    <row r="14" spans="12:157" ht="23.4">
      <c r="U14" s="2">
        <v>0</v>
      </c>
      <c r="V14" s="2">
        <f>Sheet1!X14</f>
        <v>0.89</v>
      </c>
      <c r="W14" s="2"/>
      <c r="AO14" s="13" t="s">
        <v>38</v>
      </c>
      <c r="BU14" s="16"/>
      <c r="CF14" s="18" t="s">
        <v>39</v>
      </c>
      <c r="CG14" s="19">
        <f>Sheet6!CK14</f>
        <v>200</v>
      </c>
      <c r="CH14" s="19" t="s">
        <v>19</v>
      </c>
      <c r="CL14" s="13" t="s">
        <v>40</v>
      </c>
      <c r="EA14" s="39"/>
      <c r="EG14" s="13" t="s">
        <v>41</v>
      </c>
    </row>
    <row r="15" spans="12:157">
      <c r="BY15" s="17" t="s">
        <v>42</v>
      </c>
      <c r="BZ15" s="2">
        <v>5.9999999999999995E-4</v>
      </c>
      <c r="CA15" s="2" t="s">
        <v>43</v>
      </c>
      <c r="EA15" s="39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39"/>
      <c r="EX16" s="35" t="s">
        <v>156</v>
      </c>
      <c r="FA16" s="35" t="s">
        <v>155</v>
      </c>
    </row>
    <row r="17" spans="3:158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1" t="s">
        <v>158</v>
      </c>
      <c r="I17" s="4" t="s">
        <v>159</v>
      </c>
      <c r="J17" s="4" t="s">
        <v>51</v>
      </c>
      <c r="K17" s="32" t="s">
        <v>151</v>
      </c>
      <c r="L17" s="5" t="s">
        <v>52</v>
      </c>
      <c r="M17" s="4" t="s">
        <v>53</v>
      </c>
      <c r="N17" s="5" t="s">
        <v>54</v>
      </c>
      <c r="O17" s="4" t="s">
        <v>55</v>
      </c>
      <c r="P17" s="4" t="s">
        <v>56</v>
      </c>
      <c r="Q17" s="4" t="s">
        <v>57</v>
      </c>
      <c r="R17" s="4" t="s">
        <v>58</v>
      </c>
      <c r="S17" s="4" t="s">
        <v>59</v>
      </c>
      <c r="T17" s="8" t="s">
        <v>60</v>
      </c>
      <c r="U17" s="4" t="s">
        <v>61</v>
      </c>
      <c r="V17" s="9" t="s">
        <v>62</v>
      </c>
      <c r="W17" s="9" t="s">
        <v>63</v>
      </c>
      <c r="X17" s="9" t="s">
        <v>64</v>
      </c>
      <c r="Y17" s="4" t="s">
        <v>65</v>
      </c>
      <c r="Z17" s="4" t="s">
        <v>66</v>
      </c>
      <c r="AA17" s="5" t="s">
        <v>67</v>
      </c>
      <c r="AB17" s="5" t="s">
        <v>68</v>
      </c>
      <c r="AC17" s="5" t="s">
        <v>52</v>
      </c>
      <c r="AD17" s="10" t="s">
        <v>69</v>
      </c>
      <c r="AE17" s="5" t="s">
        <v>70</v>
      </c>
      <c r="AF17" s="5" t="s">
        <v>71</v>
      </c>
      <c r="AG17" s="11" t="s">
        <v>72</v>
      </c>
      <c r="AH17" s="5" t="s">
        <v>73</v>
      </c>
      <c r="AI17" s="5" t="s">
        <v>74</v>
      </c>
      <c r="AJ17" s="12" t="s">
        <v>75</v>
      </c>
      <c r="AK17" s="5" t="s">
        <v>76</v>
      </c>
      <c r="AL17" s="5" t="s">
        <v>77</v>
      </c>
      <c r="AM17" s="11" t="s">
        <v>78</v>
      </c>
      <c r="AO17" s="5" t="s">
        <v>79</v>
      </c>
      <c r="AP17" s="5" t="s">
        <v>80</v>
      </c>
      <c r="AQ17" s="5" t="s">
        <v>81</v>
      </c>
      <c r="AS17" s="4" t="s">
        <v>82</v>
      </c>
      <c r="AT17" s="4" t="s">
        <v>83</v>
      </c>
      <c r="AU17" s="4" t="s">
        <v>84</v>
      </c>
      <c r="AV17" s="10" t="s">
        <v>85</v>
      </c>
      <c r="AW17" s="10" t="s">
        <v>86</v>
      </c>
      <c r="AX17" s="5" t="s">
        <v>87</v>
      </c>
      <c r="AY17" s="5" t="s">
        <v>88</v>
      </c>
      <c r="AZ17" s="5" t="s">
        <v>89</v>
      </c>
      <c r="BA17" s="5" t="s">
        <v>90</v>
      </c>
      <c r="BB17" s="5" t="s">
        <v>91</v>
      </c>
      <c r="BC17" s="5" t="s">
        <v>92</v>
      </c>
      <c r="BD17" s="5" t="s">
        <v>93</v>
      </c>
      <c r="BE17" s="5" t="s">
        <v>94</v>
      </c>
      <c r="BF17" s="5" t="s">
        <v>95</v>
      </c>
      <c r="BG17" s="5" t="s">
        <v>96</v>
      </c>
      <c r="BH17" s="5" t="s">
        <v>97</v>
      </c>
      <c r="BI17" s="5" t="s">
        <v>98</v>
      </c>
      <c r="BJ17" s="14" t="s">
        <v>99</v>
      </c>
      <c r="BK17" s="14" t="s">
        <v>100</v>
      </c>
      <c r="BL17" s="14" t="s">
        <v>101</v>
      </c>
      <c r="BM17" s="5" t="s">
        <v>68</v>
      </c>
      <c r="BN17" s="15" t="s">
        <v>102</v>
      </c>
      <c r="BO17" s="15" t="s">
        <v>103</v>
      </c>
      <c r="BP17" s="15" t="s">
        <v>104</v>
      </c>
      <c r="BQ17" s="5" t="s">
        <v>105</v>
      </c>
      <c r="BR17" s="5" t="s">
        <v>105</v>
      </c>
      <c r="BS17" s="5" t="s">
        <v>105</v>
      </c>
      <c r="BT17" s="5" t="s">
        <v>106</v>
      </c>
      <c r="BU17" s="5" t="s">
        <v>107</v>
      </c>
      <c r="BV17" s="4" t="s">
        <v>108</v>
      </c>
      <c r="BW17" s="10" t="s">
        <v>109</v>
      </c>
      <c r="BX17" s="5" t="s">
        <v>110</v>
      </c>
      <c r="BY17" s="5" t="s">
        <v>111</v>
      </c>
      <c r="BZ17" s="5" t="s">
        <v>112</v>
      </c>
      <c r="CA17" s="5" t="s">
        <v>113</v>
      </c>
      <c r="CB17" s="5" t="s">
        <v>114</v>
      </c>
      <c r="CC17" s="5" t="s">
        <v>115</v>
      </c>
      <c r="CD17" s="10" t="s">
        <v>116</v>
      </c>
      <c r="CE17" s="5" t="s">
        <v>117</v>
      </c>
      <c r="CF17" s="5" t="s">
        <v>118</v>
      </c>
      <c r="CG17" s="10" t="s">
        <v>119</v>
      </c>
      <c r="CH17" s="5" t="s">
        <v>120</v>
      </c>
      <c r="CI17" s="4" t="s">
        <v>50</v>
      </c>
      <c r="CL17" s="22" t="s">
        <v>121</v>
      </c>
      <c r="CM17" s="22" t="s">
        <v>122</v>
      </c>
      <c r="CN17" s="22" t="s">
        <v>123</v>
      </c>
      <c r="CO17" s="23" t="s">
        <v>124</v>
      </c>
      <c r="CP17" s="23" t="s">
        <v>125</v>
      </c>
      <c r="CQ17" s="23" t="s">
        <v>126</v>
      </c>
      <c r="CR17" s="24" t="s">
        <v>81</v>
      </c>
      <c r="CS17" s="24" t="s">
        <v>127</v>
      </c>
      <c r="CT17" s="24" t="s">
        <v>128</v>
      </c>
      <c r="CU17" s="24" t="s">
        <v>129</v>
      </c>
      <c r="CV17" s="24" t="s">
        <v>130</v>
      </c>
      <c r="CW17" s="24" t="s">
        <v>131</v>
      </c>
      <c r="CX17" s="24" t="s">
        <v>132</v>
      </c>
      <c r="CY17" s="24" t="s">
        <v>133</v>
      </c>
      <c r="CZ17" s="24" t="s">
        <v>134</v>
      </c>
      <c r="DA17" s="24" t="s">
        <v>81</v>
      </c>
      <c r="DB17" s="24" t="s">
        <v>127</v>
      </c>
      <c r="DC17" s="24" t="s">
        <v>128</v>
      </c>
      <c r="DD17" s="24" t="s">
        <v>129</v>
      </c>
      <c r="DE17" s="24" t="s">
        <v>130</v>
      </c>
      <c r="DF17" s="24" t="s">
        <v>131</v>
      </c>
      <c r="DG17" s="24" t="s">
        <v>132</v>
      </c>
      <c r="DH17" s="24" t="s">
        <v>135</v>
      </c>
      <c r="DI17" s="24" t="s">
        <v>136</v>
      </c>
      <c r="DJ17" s="24" t="s">
        <v>137</v>
      </c>
      <c r="DK17" s="24" t="s">
        <v>81</v>
      </c>
      <c r="DL17" s="24" t="s">
        <v>81</v>
      </c>
      <c r="DM17" s="24" t="s">
        <v>127</v>
      </c>
      <c r="DN17" s="24" t="s">
        <v>128</v>
      </c>
      <c r="DO17" s="24" t="s">
        <v>129</v>
      </c>
      <c r="DP17" s="24" t="s">
        <v>130</v>
      </c>
      <c r="DQ17" s="24" t="s">
        <v>131</v>
      </c>
      <c r="DR17" s="24" t="s">
        <v>132</v>
      </c>
      <c r="DS17" s="24" t="s">
        <v>133</v>
      </c>
      <c r="DT17" s="24" t="s">
        <v>134</v>
      </c>
      <c r="DU17" s="24" t="s">
        <v>81</v>
      </c>
      <c r="DV17" s="24" t="s">
        <v>127</v>
      </c>
      <c r="DW17" s="24" t="s">
        <v>128</v>
      </c>
      <c r="DX17" s="24" t="s">
        <v>129</v>
      </c>
      <c r="DY17" s="24" t="s">
        <v>130</v>
      </c>
      <c r="DZ17" s="24" t="s">
        <v>131</v>
      </c>
      <c r="EA17" s="24" t="s">
        <v>132</v>
      </c>
      <c r="EB17" s="24" t="s">
        <v>135</v>
      </c>
      <c r="EC17" s="24" t="s">
        <v>136</v>
      </c>
      <c r="ED17" s="24" t="s">
        <v>137</v>
      </c>
      <c r="EE17" s="24" t="s">
        <v>81</v>
      </c>
      <c r="EG17" s="28" t="s">
        <v>138</v>
      </c>
      <c r="EH17" s="28" t="s">
        <v>139</v>
      </c>
      <c r="EI17" s="28" t="s">
        <v>50</v>
      </c>
      <c r="EJ17" s="28" t="s">
        <v>140</v>
      </c>
      <c r="EK17" s="28" t="s">
        <v>141</v>
      </c>
      <c r="EL17" s="29" t="s">
        <v>142</v>
      </c>
      <c r="EM17" s="29" t="s">
        <v>143</v>
      </c>
      <c r="EN17" s="29" t="s">
        <v>27</v>
      </c>
      <c r="EO17" s="29" t="s">
        <v>28</v>
      </c>
      <c r="EP17" s="29" t="s">
        <v>52</v>
      </c>
      <c r="EQ17" s="29" t="s">
        <v>68</v>
      </c>
      <c r="ER17" s="29" t="s">
        <v>67</v>
      </c>
      <c r="ES17" s="28" t="s">
        <v>144</v>
      </c>
      <c r="ET17" s="28" t="s">
        <v>145</v>
      </c>
      <c r="EU17" s="29" t="s">
        <v>146</v>
      </c>
      <c r="EV17" s="28" t="s">
        <v>147</v>
      </c>
      <c r="EX17" s="30" t="s">
        <v>148</v>
      </c>
      <c r="EY17" s="30" t="s">
        <v>149</v>
      </c>
      <c r="FA17" s="38" t="s">
        <v>148</v>
      </c>
      <c r="FB17" s="38" t="s">
        <v>149</v>
      </c>
    </row>
    <row r="18" spans="3:158">
      <c r="C18">
        <f>Sheet1!C18</f>
        <v>314.7</v>
      </c>
      <c r="D18" s="6">
        <f>Sheet6!D18</f>
        <v>343.29636913608067</v>
      </c>
      <c r="E18" s="6">
        <f>CI18</f>
        <v>343.29636913733123</v>
      </c>
      <c r="F18" s="6">
        <f>D18-E18</f>
        <v>-1.2505552149377763E-9</v>
      </c>
      <c r="G18">
        <f t="shared" ref="G18:G49" si="0">AVERAGE(C18,D18)</f>
        <v>328.9981845680403</v>
      </c>
      <c r="I18">
        <f t="shared" ref="I18:I57" si="1">G18</f>
        <v>328.9981845680403</v>
      </c>
      <c r="J18">
        <f>Sheet1!L18</f>
        <v>220</v>
      </c>
      <c r="K18">
        <f>460+J18</f>
        <v>680</v>
      </c>
      <c r="L18">
        <f>$N$9/($J$18+460)</f>
        <v>4.7058823529411764E-2</v>
      </c>
      <c r="M18">
        <f>(($N$8*I18^1.187)/56.06)*10^(10.393*$L$18)</f>
        <v>37.983614929907411</v>
      </c>
      <c r="N18">
        <f>($J$18-60)*($N$9/$N$8)</f>
        <v>7211.2676056338032</v>
      </c>
      <c r="O18">
        <f>1+(4.67*10^-4*M18)+(0.11*10^-4*$N$18)+(0.1337*10^-8*M18*$N$18)</f>
        <v>1.0974285095201342</v>
      </c>
      <c r="P18">
        <f>0.0283*AQ18*($K$18)/I18</f>
        <v>5.7045388957197164E-2</v>
      </c>
      <c r="Q18">
        <f>$N$3*($N$4+O18)</f>
        <v>5487.1425476006707</v>
      </c>
      <c r="R18">
        <f>Q18*5.615</f>
        <v>30810.305404777766</v>
      </c>
      <c r="S18">
        <f>IF($N$5&gt;0,P18*($N$10-M18)*$N$3,0)</f>
        <v>60472.785758111611</v>
      </c>
      <c r="T18">
        <f>$V$14+$W$13*(M18-$U$14)</f>
        <v>0.88565901543658199</v>
      </c>
      <c r="U18">
        <f t="shared" ref="U18:U57" si="2">(8830/(131.5+$N$9))</f>
        <v>54.006116207951074</v>
      </c>
      <c r="V18">
        <f>0.01361*T18*M18</f>
        <v>0.45784762693101455</v>
      </c>
      <c r="W18">
        <f>(U18+V18)/O18</f>
        <v>49.628712360222181</v>
      </c>
      <c r="X18">
        <f>($R$6*$N$4)+(O18*W18)</f>
        <v>54.463963834882087</v>
      </c>
      <c r="Y18">
        <f t="shared" ref="Y18:Y57" si="3">$N$4+O18</f>
        <v>1.0974285095201342</v>
      </c>
      <c r="Z18">
        <f>X18/Y18</f>
        <v>49.628712360222181</v>
      </c>
      <c r="AA18">
        <f>3.0324-0.02023*$N$9</f>
        <v>2.38504</v>
      </c>
      <c r="AB18">
        <f>10^$AA$18</f>
        <v>242.68336044245018</v>
      </c>
      <c r="AC18">
        <f>$AB$18*$J$18^-1.163</f>
        <v>0.45793350719104758</v>
      </c>
      <c r="AD18">
        <f>10^$AC$18-1</f>
        <v>1.8703410838025638</v>
      </c>
      <c r="AE18">
        <f>10.715*(M18+100)^-0.515</f>
        <v>0.84719035601871395</v>
      </c>
      <c r="AF18">
        <f>5.44*(M18+150)^-0.338</f>
        <v>0.92671531603934632</v>
      </c>
      <c r="AG18">
        <f>AE18*$AD$18^AF18</f>
        <v>1.5134712870036295</v>
      </c>
      <c r="AH18">
        <f t="shared" ref="AH18:AH57" si="4">(($N$4*$R$6)/($N$4*$R$6+O18*W18))*$R$7</f>
        <v>0</v>
      </c>
      <c r="AI18">
        <f t="shared" ref="AI18:AI57" si="5">((O18*W18)/($N$4*$R$6+O18*W18))*AG18</f>
        <v>1.5134712870036295</v>
      </c>
      <c r="AJ18">
        <f>AH18+AI18</f>
        <v>1.5134712870036295</v>
      </c>
      <c r="AK18">
        <f t="shared" ref="AK18:AK57" si="6">(($N$4*$R$6)/($N$4*$R$6+O18*W18))*$R$8</f>
        <v>0</v>
      </c>
      <c r="AL18">
        <f t="shared" ref="AL18:AL57" si="7">((O18*W18)/($N$4*$R$6+O18*W18))*$R$4</f>
        <v>30</v>
      </c>
      <c r="AM18">
        <f>AK18+AL18</f>
        <v>30</v>
      </c>
      <c r="AO18">
        <f>CQ18</f>
        <v>0.49325065152629732</v>
      </c>
      <c r="AP18">
        <f>CP18</f>
        <v>1.8181818181818181</v>
      </c>
      <c r="AQ18">
        <f>EE18</f>
        <v>0.97525615282143019</v>
      </c>
      <c r="AS18">
        <f t="shared" ref="AS18:AT57" si="8">(R18)*(1/86400)/$R$10</f>
        <v>4.0863341138244005</v>
      </c>
      <c r="AT18">
        <f t="shared" si="8"/>
        <v>8.0204335580213382</v>
      </c>
      <c r="AU18">
        <f>AS18+AT18</f>
        <v>12.106767671845738</v>
      </c>
      <c r="AV18">
        <f>AS18/AU18</f>
        <v>0.33752478155892607</v>
      </c>
      <c r="AW18">
        <f>1-AV18</f>
        <v>0.66247521844107393</v>
      </c>
      <c r="AX18">
        <f t="shared" ref="AX18:AX57" si="9">1.071-(0.2218*((AU18^2)/($R$9)))</f>
        <v>-96.459222130316647</v>
      </c>
      <c r="AY18">
        <f>IF(AX18&lt;0.13,0.13,AX18)</f>
        <v>0.13</v>
      </c>
      <c r="AZ18">
        <f>1.938*AS18*(Z18/AM18)^(1/4)</f>
        <v>8.9813285572883199</v>
      </c>
      <c r="BA18">
        <f>1.938*AT18*(Z18/AM18)^(1/4)</f>
        <v>17.628061472700733</v>
      </c>
      <c r="BB18">
        <f t="shared" ref="BB18:BB57" si="10">120.872*$R$9*SQRT(Z18/AM18)</f>
        <v>51.821541773766675</v>
      </c>
      <c r="BC18">
        <f>0.15726*AJ18*(1/(Z18*AM18^3))^(1/4)</f>
        <v>6.9954920044978889E-3</v>
      </c>
      <c r="BD18">
        <f>0.0019+0.0322*BC18-0.6642*BC18^2+4.9951*BC18^3</f>
        <v>2.0944609592971983E-3</v>
      </c>
      <c r="BE18">
        <f>1-10.0147*BC18+33.8696*BC18^2+277.2817*BC18^3</f>
        <v>0.93169464372845501</v>
      </c>
      <c r="BF18">
        <f>BD18/BE18</f>
        <v>2.2480122359785026E-3</v>
      </c>
      <c r="BG18">
        <f>AZ18*($I$18^0.1)*BF18</f>
        <v>3.6046126715826403E-2</v>
      </c>
      <c r="BH18">
        <f>(BA18^0.575)*(14.7^0.1)*BB18</f>
        <v>353.02843151157742</v>
      </c>
      <c r="BI18">
        <f>BG18/BH18</f>
        <v>1.0210544958513996E-4</v>
      </c>
      <c r="BJ18">
        <f>(0.0047+1123.32*BI18+729489.64*BI18^2)</f>
        <v>0.12700240452768335</v>
      </c>
      <c r="BK18">
        <f>(1+1097.1566*BI18+722153.97*BI18^2)</f>
        <v>1.1195545006129126</v>
      </c>
      <c r="BL18">
        <f>SQRT(BJ18/BK18)</f>
        <v>0.33680873922250437</v>
      </c>
      <c r="BM18">
        <f>(BA18*BC18^0.38)/BB18^2.14</f>
        <v>5.7303795868172275E-4</v>
      </c>
      <c r="BN18">
        <f>1.0886-69.9473*BM18+2334.3497*BM18^2-12896.683*BM18^3</f>
        <v>1.0492816514767871</v>
      </c>
      <c r="BO18">
        <f>1-53.4401*BM18+1517.9369*BM18^2-8419.8115*BM18^3</f>
        <v>0.96987365856696295</v>
      </c>
      <c r="BP18">
        <f>BN18/BO18</f>
        <v>1.0818745742895559</v>
      </c>
      <c r="BQ18">
        <f>IF(S18&lt;=0,1,(BL18*BP18))</f>
        <v>0.36438481136334899</v>
      </c>
      <c r="BR18">
        <f>IF(S18&gt;1,BL18*BP18,1)</f>
        <v>0.36438481136334899</v>
      </c>
      <c r="BS18">
        <f>IF($N$5=0,1,BR18)</f>
        <v>0.36438481136334899</v>
      </c>
      <c r="BT18">
        <f t="shared" ref="BT18:BT57" si="11">Z18*AS18</f>
        <v>202.79950034275458</v>
      </c>
      <c r="BU18">
        <f t="shared" ref="BU18:BU57" si="12">ES18*AT18</f>
        <v>6.9777766800293</v>
      </c>
      <c r="BV18">
        <f t="shared" ref="BV18:BV57" si="13">$R$10*(BT18+BU18)*86400</f>
        <v>1581687.1043874666</v>
      </c>
      <c r="BW18">
        <f t="shared" ref="BW18:BW57" si="14">(AJ18^BQ18)*EV18^(1-BQ18)</f>
        <v>7.694117602300489E-2</v>
      </c>
      <c r="BX18">
        <f t="shared" ref="BX18:BX57" si="15">2.2*10^-2*BV18/BW18/$R$9</f>
        <v>1356768.3038580085</v>
      </c>
      <c r="BY18">
        <f>$BZ$15/3.7065</f>
        <v>1.6187778227438283E-4</v>
      </c>
      <c r="BZ18">
        <f>5.0452/BX18</f>
        <v>3.7185420573681104E-6</v>
      </c>
      <c r="CA18">
        <f>LOG(($BZ$15^1.1098/2.8257)+(7.149/BX18)^0.8981)</f>
        <v>-3.9499685554138573</v>
      </c>
      <c r="CB18">
        <f>-4*LOG(BY18-(BZ18*CA18))</f>
        <v>15.012372606433326</v>
      </c>
      <c r="CC18">
        <f>1/CB18^2</f>
        <v>4.4371215910443346E-3</v>
      </c>
      <c r="CD18">
        <f t="shared" ref="CD18:CD57" si="16">BQ18*Z18+(1-BQ18)*ES18</f>
        <v>18.636934164850267</v>
      </c>
      <c r="CE18" s="20">
        <f t="shared" ref="CE18:CE57" si="17">CC18*BV18^2/($R$9)^5/CD18</f>
        <v>144735238147.91296</v>
      </c>
      <c r="CF18" s="33">
        <f>(1/144)*(CD18+(CE18/74130000000))</f>
        <v>0.14298184568665626</v>
      </c>
      <c r="CG18" s="33">
        <f t="shared" ref="CG18:CG57" si="18">CF18*$CG$14</f>
        <v>28.596369137331251</v>
      </c>
      <c r="CH18">
        <v>200</v>
      </c>
      <c r="CI18" s="6">
        <f t="shared" ref="CI18:CI49" si="19">C18+CG18</f>
        <v>343.29636913733123</v>
      </c>
      <c r="CJ18" s="20"/>
      <c r="CK18" s="20"/>
      <c r="CL18" s="25">
        <f>J18</f>
        <v>220</v>
      </c>
      <c r="CM18" s="25">
        <f>CL18+460</f>
        <v>680</v>
      </c>
      <c r="CN18" s="25">
        <v>374</v>
      </c>
      <c r="CO18" s="25">
        <v>667</v>
      </c>
      <c r="CP18" s="25">
        <f>CM18/CN18</f>
        <v>1.8181818181818181</v>
      </c>
      <c r="CQ18" s="25">
        <f t="shared" ref="CQ18:CQ57" si="20">I18/$CO$18</f>
        <v>0.49325065152629732</v>
      </c>
      <c r="CR18" s="26">
        <v>0.8</v>
      </c>
      <c r="CS18" s="26">
        <f>0.27*CQ18/CR18/$CP$18</f>
        <v>9.1559652189568949E-2</v>
      </c>
      <c r="CT18" s="26">
        <f>($CS$12+$CU$12/$CP$18+$CW$12/$CP$18^3+$CY$12/$CP$18^4+$DA$12/$CP$18^5)*CS18</f>
        <v>-3.2228204960278561E-2</v>
      </c>
      <c r="CU18" s="26">
        <f>($DC$12+$DE$12/$CP$18+$CS$13/$CP$18^2)*CS18^2</f>
        <v>1.6634388723780836E-3</v>
      </c>
      <c r="CV18" s="26">
        <f>$CU$13*($DE$12/$CP$18+$CS$13/$CP$18^2)*CS18^5</f>
        <v>-2.3719312228086428E-7</v>
      </c>
      <c r="CW18" s="26">
        <f>$CW$13*(1+$CY$13*CS18^2)*(CS18^2/$CP$18^3)</f>
        <v>8.6071069314771229E-4</v>
      </c>
      <c r="CX18" s="26">
        <f>EXP(-$CY$13*CS18^2)</f>
        <v>0.99397396432117346</v>
      </c>
      <c r="CY18" s="26">
        <f>1+CT18+CU18-CV18+CW18*CX18</f>
        <v>0.97029099512502337</v>
      </c>
      <c r="CZ18" s="26">
        <f>CY18-CR18</f>
        <v>0.17029099512502333</v>
      </c>
      <c r="DA18" s="26">
        <v>0.85</v>
      </c>
      <c r="DB18" s="26">
        <f>0.27*CQ18/DA18/$CP$18</f>
        <v>8.6173790296064895E-2</v>
      </c>
      <c r="DC18" s="26">
        <f>($CS$12+$CU$12/$CP$18+$CW$12/$CP$18^3+$CY$12/$CP$18^4+$DA$12/$CP$18^5)*DB18</f>
        <v>-3.0332428197909236E-2</v>
      </c>
      <c r="DD18" s="26">
        <f>($DC$12+$DE$12/$CP$18+$CS$13/$CP$18^2)*DB18^2</f>
        <v>1.4734960253591331E-3</v>
      </c>
      <c r="DE18" s="26">
        <f>$CU$13*($DE$12/$CP$18+$CS$13/$CP$18^2)*DB18^5</f>
        <v>-1.7516905955232086E-7</v>
      </c>
      <c r="DF18" s="26">
        <f>$CW$13*(1+$CY$13*DB18^2)*DB18^2/$CP$18^3</f>
        <v>7.6190580091329164E-4</v>
      </c>
      <c r="DG18" s="26">
        <f>EXP(-$CY$13*DB18^2)</f>
        <v>0.99466021773439839</v>
      </c>
      <c r="DH18" s="26">
        <f>1+DC18+DD18-DE18+DF18*DG18</f>
        <v>0.97189908038633899</v>
      </c>
      <c r="DI18" s="26">
        <f>DH18-DA18</f>
        <v>0.12189908038633901</v>
      </c>
      <c r="DJ18" s="26">
        <f>(DI18-CZ18)/(DA18-CR18)</f>
        <v>-0.96783829477368766</v>
      </c>
      <c r="DK18" s="26">
        <f>CR18-CZ18/DJ18</f>
        <v>0.97594984208063706</v>
      </c>
      <c r="DL18" s="26">
        <f>DA18</f>
        <v>0.85</v>
      </c>
      <c r="DM18" s="26">
        <f>0.27*CQ18/DL18/$CP$18</f>
        <v>8.6173790296064895E-2</v>
      </c>
      <c r="DN18" s="26">
        <f>($CS$12+$CU$12/$CP$18+$CW$12/$CP$18^3+$CY$12/$CP$18^4+$DA$12/$CP$18^5)*DM18</f>
        <v>-3.0332428197909236E-2</v>
      </c>
      <c r="DO18" s="26">
        <f>($DC$12+$DE$12/$CP$18+$CS$13/$CP$18^2)*DM18^2</f>
        <v>1.4734960253591331E-3</v>
      </c>
      <c r="DP18" s="26">
        <f>$CU$13*($DE$12/$CP$18+$CS$13/$CP$18^2)*DM18^5</f>
        <v>-1.7516905955232086E-7</v>
      </c>
      <c r="DQ18" s="26">
        <f>$CW$13*(1+$CY$13*DM18^2)*(DM18^2/$CP$18^3)</f>
        <v>7.6190580091329153E-4</v>
      </c>
      <c r="DR18" s="26">
        <f>EXP(-$CY$13*DM18^2)</f>
        <v>0.99466021773439839</v>
      </c>
      <c r="DS18" s="26">
        <f>1+DN18+DO18-DP18+DQ18*DR18</f>
        <v>0.97189908038633899</v>
      </c>
      <c r="DT18" s="26">
        <f>DS18-DL18</f>
        <v>0.12189908038633901</v>
      </c>
      <c r="DU18" s="26">
        <f>DK18</f>
        <v>0.97594984208063706</v>
      </c>
      <c r="DV18" s="26">
        <f>0.27*CQ18/DU18/$CP$18</f>
        <v>7.5052752296672964E-2</v>
      </c>
      <c r="DW18" s="26">
        <f>($CS$12+$CU$12/$CP$18+$CW$12/$CP$18^3+$CY$12/$CP$18^4+$DA$12/$CP$18^5)*DV18</f>
        <v>-2.6417919094342743E-2</v>
      </c>
      <c r="DX18" s="26">
        <f>($DC$12+$DE$12/$CP$18+$CS$13/$CP$18^2)*DV18^2</f>
        <v>1.1177169162637705E-3</v>
      </c>
      <c r="DY18" s="26">
        <f>$CU$13*($DE$12/$CP$18+$CS$13/$CP$18^2)*DV18^5</f>
        <v>-8.7783832245168062E-8</v>
      </c>
      <c r="DZ18" s="26">
        <f>$CW$13*(1+$CY$13*DV18^2)*DV18^2/$CP$18^3</f>
        <v>5.7719867893276993E-4</v>
      </c>
      <c r="EA18" s="26">
        <f>EXP(-$CY$13*DV18^2)</f>
        <v>0.99594690388864027</v>
      </c>
      <c r="EB18" s="26">
        <f>1+DW18+DX18-DY18+DZ18*EA18</f>
        <v>0.97527474484296484</v>
      </c>
      <c r="EC18" s="26">
        <f>EB18-DU18</f>
        <v>-6.7509723767222862E-4</v>
      </c>
      <c r="ED18" s="26">
        <f>(EC18-DT18)/(DU18-DL18)</f>
        <v>-0.97319834307958364</v>
      </c>
      <c r="EE18" s="26">
        <f>DL18-DT18/ED18</f>
        <v>0.97525615282143019</v>
      </c>
      <c r="EG18">
        <f>J18</f>
        <v>220</v>
      </c>
      <c r="EH18">
        <f>460+EG18</f>
        <v>680</v>
      </c>
      <c r="EI18">
        <f t="shared" ref="EI18:EI57" si="21">I18</f>
        <v>328.9981845680403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171676.47200412527</v>
      </c>
      <c r="EO18">
        <f>209.2+19.26*EM18+EH18</f>
        <v>1251.8754300000001</v>
      </c>
      <c r="EP18">
        <f>EN18/EO18</f>
        <v>137.13542728778157</v>
      </c>
      <c r="EQ18">
        <f>3.448+(986.4/EH18)+0.01009*EM18</f>
        <v>5.0885879802941174</v>
      </c>
      <c r="ER18">
        <f>2.447-0.2224*EQ18</f>
        <v>1.3152980331825883</v>
      </c>
      <c r="ES18">
        <f>(EI18*$EM$18)/(DK18*10.73*$EH$18)</f>
        <v>0.86999993573299239</v>
      </c>
      <c r="ET18">
        <f>ES18/67.0176</f>
        <v>1.2981663559020203E-2</v>
      </c>
      <c r="EU18">
        <f>EXP($EQ$18*ET18^$ER$18)</f>
        <v>1.0169322832918646</v>
      </c>
      <c r="EV18">
        <f>$EP$18*10^-4*EU18</f>
        <v>1.394574431919692E-2</v>
      </c>
      <c r="EX18" s="30">
        <v>84.5</v>
      </c>
      <c r="EY18" s="30">
        <v>38.9</v>
      </c>
      <c r="FA18" s="37">
        <v>108.5</v>
      </c>
      <c r="FB18" s="37">
        <v>20.100000000000001</v>
      </c>
    </row>
    <row r="19" spans="3:158">
      <c r="C19" s="6">
        <f>E18</f>
        <v>343.29636913733123</v>
      </c>
      <c r="D19" s="6">
        <f>Sheet6!D19</f>
        <v>372.56453015942378</v>
      </c>
      <c r="E19" s="6">
        <f t="shared" ref="E19:E57" si="22">CI19</f>
        <v>372.56415745847733</v>
      </c>
      <c r="F19" s="6">
        <f t="shared" ref="F19:F57" si="23">D19-E19</f>
        <v>3.7270094645691643E-4</v>
      </c>
      <c r="G19" s="6">
        <f t="shared" si="0"/>
        <v>357.93044964837748</v>
      </c>
      <c r="I19" s="6">
        <f t="shared" si="1"/>
        <v>357.93044964837748</v>
      </c>
      <c r="M19">
        <f t="shared" ref="M19:M57" si="24">(($N$8*I19^1.187)/56.06)*10^(10.393*$L$18)</f>
        <v>41.980402775202762</v>
      </c>
      <c r="O19">
        <f t="shared" ref="O19:O57" si="25">1+(4.67*10^-4*M19)+(0.11*10^-4*$N$18)+(0.1337*10^-8*M19*$N$18)</f>
        <v>1.0993335443331655</v>
      </c>
      <c r="P19">
        <f t="shared" ref="P19:P57" si="26">0.0283*AQ19*($K$18)/I19</f>
        <v>5.2323196025076409E-2</v>
      </c>
      <c r="Q19">
        <f t="shared" ref="Q19:Q57" si="27">$N$3*($N$4+O19)</f>
        <v>5496.6677216658281</v>
      </c>
      <c r="R19">
        <f>Q19*5.615</f>
        <v>30863.789257153625</v>
      </c>
      <c r="S19">
        <f t="shared" ref="S19:S57" si="28">IF($N$5&gt;0,P19*($N$10-M19)*$N$3,0)</f>
        <v>54421.250813252533</v>
      </c>
      <c r="T19">
        <f>$V$14+$W$13*(M19-$U$14)</f>
        <v>0.88520223968283396</v>
      </c>
      <c r="U19">
        <f t="shared" si="2"/>
        <v>54.006116207951074</v>
      </c>
      <c r="V19">
        <f>0.01361*T19*M19</f>
        <v>0.50576320467339242</v>
      </c>
      <c r="W19">
        <f>(U19+V19)/O19</f>
        <v>49.586296801022584</v>
      </c>
      <c r="X19">
        <f t="shared" ref="X19:X57" si="29">($N$4*$R$6)+(O19*W19)</f>
        <v>54.511879412624467</v>
      </c>
      <c r="Y19">
        <f t="shared" si="3"/>
        <v>1.0993335443331655</v>
      </c>
      <c r="Z19">
        <f t="shared" ref="Z19:Z57" si="30">X19/Y19</f>
        <v>49.586296801022584</v>
      </c>
      <c r="AE19">
        <f>10.715*(M19+100)^-0.515</f>
        <v>0.83482327236698806</v>
      </c>
      <c r="AF19">
        <f>5.44*(M19+150)^-0.338</f>
        <v>0.92014880832860269</v>
      </c>
      <c r="AG19">
        <f t="shared" ref="AG19:AG57" si="31">AE19*$AD$18^AF19</f>
        <v>1.4852588883209421</v>
      </c>
      <c r="AH19">
        <f t="shared" si="4"/>
        <v>0</v>
      </c>
      <c r="AI19">
        <f t="shared" si="5"/>
        <v>1.4852588883209421</v>
      </c>
      <c r="AJ19">
        <f>AH19+AI19</f>
        <v>1.4852588883209421</v>
      </c>
      <c r="AK19">
        <f t="shared" si="6"/>
        <v>0</v>
      </c>
      <c r="AL19">
        <f t="shared" si="7"/>
        <v>30</v>
      </c>
      <c r="AM19">
        <f>AK19+AL19</f>
        <v>30</v>
      </c>
      <c r="AO19">
        <f>CQ19</f>
        <v>0.5366273607921701</v>
      </c>
      <c r="AQ19">
        <f t="shared" ref="AQ19:AQ57" si="32">EE19</f>
        <v>0.97318982957263545</v>
      </c>
      <c r="AS19">
        <f t="shared" si="8"/>
        <v>4.0934276134710581</v>
      </c>
      <c r="AT19">
        <f t="shared" si="8"/>
        <v>7.2178256850612916</v>
      </c>
      <c r="AU19">
        <f>AS19+AT19</f>
        <v>11.31125329853235</v>
      </c>
      <c r="AV19">
        <f t="shared" ref="AV19:AV57" si="33">AS19/AU19</f>
        <v>0.36188983708836103</v>
      </c>
      <c r="AW19">
        <f>1-AV19</f>
        <v>0.63811016291163902</v>
      </c>
      <c r="AX19">
        <f t="shared" si="9"/>
        <v>-84.063237817540141</v>
      </c>
      <c r="AY19">
        <f>IF(AX19&lt;0.13,0.13,AX19)</f>
        <v>0.13</v>
      </c>
      <c r="AZ19">
        <f>1.938*AS19*(Z19/AM19)^(1/4)</f>
        <v>8.9949963785230427</v>
      </c>
      <c r="BA19">
        <f>1.938*AT19*(Z19/AM19)^(1/4)</f>
        <v>15.860623914363975</v>
      </c>
      <c r="BB19">
        <f t="shared" si="10"/>
        <v>51.799392201351594</v>
      </c>
      <c r="BC19">
        <f>0.15726*AJ19*(1/(Z19*AM19^3))^(1/4)</f>
        <v>6.8665576624407426E-3</v>
      </c>
      <c r="BD19">
        <f>0.0019+0.0322*BC19-0.6642*BC19^2+4.9951*BC19^3</f>
        <v>2.091403574343184E-3</v>
      </c>
      <c r="BE19">
        <f>1-10.0147*BC19+33.8696*BC19^2+277.2817*BC19^3</f>
        <v>0.93292019503642643</v>
      </c>
      <c r="BF19">
        <f>BD19/BE19</f>
        <v>2.2417818645908121E-3</v>
      </c>
      <c r="BG19">
        <f t="shared" ref="BG19:BG57" si="34">AZ19*($I$18^0.1)*BF19</f>
        <v>3.6000927894542442E-2</v>
      </c>
      <c r="BH19">
        <f t="shared" ref="BH19:BH57" si="35">(BA19^0.575)*(14.7^0.1)*BB19</f>
        <v>332.07834125979321</v>
      </c>
      <c r="BI19">
        <f>BG19/BH19</f>
        <v>1.0841094832613011E-4</v>
      </c>
      <c r="BJ19">
        <f>(0.0047+1123.32*BI19+729489.64*BI19^2)</f>
        <v>0.13505382985984538</v>
      </c>
      <c r="BK19">
        <f>(1+1097.1566*BI19+722153.97*BI19^2)</f>
        <v>1.1274312152111299</v>
      </c>
      <c r="BL19">
        <f>SQRT(BJ19/BK19)</f>
        <v>0.34610543940154548</v>
      </c>
      <c r="BM19">
        <f t="shared" ref="BM19:BM57" si="36">(BA19*BC19^0.38)/BB19^2.14</f>
        <v>5.1242030863843228E-4</v>
      </c>
      <c r="BN19">
        <f>1.0886-69.9473*BM19+2334.3497*BM19^2-12896.683*BM19^3</f>
        <v>1.0533687885906822</v>
      </c>
      <c r="BO19">
        <f>1-53.4401*BM19+1517.9369*BM19^2-8419.8115*BM19^3</f>
        <v>0.97301364622386755</v>
      </c>
      <c r="BP19">
        <f>BN19/BO19</f>
        <v>1.0825837773998976</v>
      </c>
      <c r="BQ19">
        <f t="shared" ref="BQ19:BQ57" si="37">IF(S19&lt;=0,1,(BL19*BP19))</f>
        <v>0.37468813396597644</v>
      </c>
      <c r="BR19">
        <f t="shared" ref="BR19:BR57" si="38">IF(S19&gt;1,BL19*BP19,1)</f>
        <v>0.37468813396597644</v>
      </c>
      <c r="BS19">
        <f t="shared" ref="BS19:BS57" si="39">IF($N$5=0,1,BR19)</f>
        <v>0.37468813396597644</v>
      </c>
      <c r="BT19">
        <f t="shared" si="11"/>
        <v>202.97791657507744</v>
      </c>
      <c r="BU19">
        <f t="shared" si="12"/>
        <v>6.8460488139574638</v>
      </c>
      <c r="BV19">
        <f t="shared" si="13"/>
        <v>1582039.1271988607</v>
      </c>
      <c r="BW19">
        <f t="shared" si="14"/>
        <v>8.028201185630271E-2</v>
      </c>
      <c r="BX19">
        <f t="shared" si="15"/>
        <v>1300597.4810648386</v>
      </c>
      <c r="BY19">
        <f>$BZ$15/3.7065</f>
        <v>1.6187778227438283E-4</v>
      </c>
      <c r="BZ19">
        <f>5.0452/BX19</f>
        <v>3.8791402209001221E-6</v>
      </c>
      <c r="CA19">
        <f>LOG(($BZ$15^1.1098/2.8257)+(7.149/BX19)^0.8981)</f>
        <v>-3.9472537429908128</v>
      </c>
      <c r="CB19">
        <f>-4*LOG(BY19-(BZ19*CA19))</f>
        <v>15.00624578481162</v>
      </c>
      <c r="CC19">
        <f>1/CB19^2</f>
        <v>4.4407455490409163E-3</v>
      </c>
      <c r="CD19">
        <f t="shared" si="16"/>
        <v>19.172500225303395</v>
      </c>
      <c r="CE19" s="20">
        <f t="shared" si="17"/>
        <v>140869785035.78189</v>
      </c>
      <c r="CF19" s="33">
        <f t="shared" ref="CF19:CF57" si="40">(1/144)*(CD19+(CE19/74130000000))</f>
        <v>0.14633894160573038</v>
      </c>
      <c r="CG19" s="33">
        <f t="shared" si="18"/>
        <v>29.267788321146078</v>
      </c>
      <c r="CH19">
        <f>CH18+200</f>
        <v>400</v>
      </c>
      <c r="CI19" s="6">
        <f t="shared" si="19"/>
        <v>372.56415745847733</v>
      </c>
      <c r="CJ19" s="20"/>
      <c r="CK19" s="20"/>
      <c r="CQ19" s="25">
        <f t="shared" si="20"/>
        <v>0.5366273607921701</v>
      </c>
      <c r="CR19" s="26">
        <v>0.8</v>
      </c>
      <c r="CS19" s="26">
        <f>0.27*CQ19/CR19/$CP$18</f>
        <v>9.9611453847046574E-2</v>
      </c>
      <c r="CT19" s="26">
        <f t="shared" ref="CT19:CT57" si="41">($CS$12+$CU$12/$CP$18+$CW$12/$CP$18^3+$CY$12/$CP$18^4+$DA$12/$CP$18^5)*CS19</f>
        <v>-3.5062369441150876E-2</v>
      </c>
      <c r="CU19" s="26">
        <f>($DC$12+$DE$12/$CP$18+$CS$13/$CP$18^2)*CS19^2</f>
        <v>1.9688704242095977E-3</v>
      </c>
      <c r="CV19" s="26">
        <f>$CU$13*($DE$12/$CP$18+$CS$13/$CP$18^2)*CS19^5</f>
        <v>-3.6151624258532173E-7</v>
      </c>
      <c r="CW19" s="26">
        <f t="shared" ref="CW19:CW57" si="42">$CW$13*(1+$CY$13*CS19^2)*(CS19^2/$CP$18^3)</f>
        <v>1.0198735161102361E-3</v>
      </c>
      <c r="CX19" s="26">
        <f t="shared" ref="CX19:CX57" si="43">EXP(-$CY$13*CS19^2)</f>
        <v>0.99287144902474267</v>
      </c>
      <c r="CY19" s="26">
        <f t="shared" ref="CY19:CY57" si="44">1+CT19+CU19-CV19+CW19*CX19</f>
        <v>0.9679194657950636</v>
      </c>
      <c r="CZ19" s="26">
        <f t="shared" ref="CZ19:CZ57" si="45">CY19-CR19</f>
        <v>0.16791946579506356</v>
      </c>
      <c r="DA19" s="26">
        <v>0.85</v>
      </c>
      <c r="DB19" s="26">
        <f t="shared" ref="DB19:DB57" si="46">0.27*CQ19/DA19/$CP$18</f>
        <v>9.3751956561926197E-2</v>
      </c>
      <c r="DC19" s="26">
        <f t="shared" ref="DC19:DC57" si="47">($CS$12+$CU$12/$CP$18+$CW$12/$CP$18^3+$CY$12/$CP$18^4+$DA$12/$CP$18^5)*DB19</f>
        <v>-3.2999877121083182E-2</v>
      </c>
      <c r="DD19" s="26">
        <f t="shared" ref="DD19:DD57" si="48">($DC$12+$DE$12/$CP$18+$CS$13/$CP$18^2)*DB19^2</f>
        <v>1.7440513100264951E-3</v>
      </c>
      <c r="DE19" s="26">
        <f t="shared" ref="DE19:DE57" si="49">$CU$13*($DE$12/$CP$18+$CS$13/$CP$18^2)*DB19^5</f>
        <v>-2.6698270007835047E-7</v>
      </c>
      <c r="DF19" s="26">
        <f t="shared" ref="DF19:DF57" si="50">$CW$13*(1+$CY$13*DB19^2)*DB19^2/$CP$18^3</f>
        <v>9.0268460951536001E-4</v>
      </c>
      <c r="DG19" s="26">
        <f>EXP(-$CY$13*DB19^2)</f>
        <v>0.99368285899856978</v>
      </c>
      <c r="DH19" s="26">
        <f>1+DC19+DD19-DE19+DF19*DG19</f>
        <v>0.96964142339520065</v>
      </c>
      <c r="DI19" s="26">
        <f>DH19-DA19</f>
        <v>0.11964142339520067</v>
      </c>
      <c r="DJ19" s="26">
        <f>(DI19-CZ19)/(DA19-CR19)</f>
        <v>-0.96556084799725905</v>
      </c>
      <c r="DK19" s="26">
        <f>CR19-CZ19/DJ19</f>
        <v>0.97390873515983767</v>
      </c>
      <c r="DL19" s="26">
        <f t="shared" ref="DL19:DL57" si="51">DA19</f>
        <v>0.85</v>
      </c>
      <c r="DM19" s="26">
        <f t="shared" ref="DM19:DM57" si="52">0.27*CQ19/DL19/$CP$18</f>
        <v>9.3751956561926197E-2</v>
      </c>
      <c r="DN19" s="26">
        <f t="shared" ref="DN19:DN57" si="53">($CS$12+$CU$12/$CP$18+$CW$12/$CP$18^3+$CY$12/$CP$18^4+$DA$12/$CP$18^5)*DM19</f>
        <v>-3.2999877121083182E-2</v>
      </c>
      <c r="DO19" s="26">
        <f t="shared" ref="DO19:DO57" si="54">($DC$12+$DE$12/$CP$18+$CS$13/$CP$18^2)*DM19^2</f>
        <v>1.7440513100264951E-3</v>
      </c>
      <c r="DP19" s="26">
        <f t="shared" ref="DP19:DP57" si="55">$CU$13*($DE$12/$CP$18+$CS$13/$CP$18^2)*DM19^5</f>
        <v>-2.6698270007835047E-7</v>
      </c>
      <c r="DQ19" s="26">
        <f t="shared" ref="DQ19:DQ57" si="56">$CW$13*(1+$CY$13*DM19^2)*(DM19^2/$CP$18^3)</f>
        <v>9.0268460951536012E-4</v>
      </c>
      <c r="DR19" s="26">
        <f t="shared" ref="DR19:DR57" si="57">EXP(-$CY$13*DM19^2)</f>
        <v>0.99368285899856978</v>
      </c>
      <c r="DS19" s="26">
        <f t="shared" ref="DS19:DS57" si="58">1+DN19+DO19-DP19+DQ19*DR19</f>
        <v>0.96964142339520065</v>
      </c>
      <c r="DT19" s="26">
        <f t="shared" ref="DT19:DT57" si="59">DS19-DL19</f>
        <v>0.11964142339520067</v>
      </c>
      <c r="DU19" s="26">
        <f t="shared" ref="DU19:DU57" si="60">DK19</f>
        <v>0.97390873515983767</v>
      </c>
      <c r="DV19" s="26">
        <f t="shared" ref="DV19:DV57" si="61">0.27*CQ19/DU19/$CP$18</f>
        <v>8.1824056198200851E-2</v>
      </c>
      <c r="DW19" s="26">
        <f t="shared" ref="DW19:DW57" si="62">($CS$12+$CU$12/$CP$18+$CW$12/$CP$18^3+$CY$12/$CP$18^4+$DA$12/$CP$18^5)*DV19</f>
        <v>-2.8801359450089707E-2</v>
      </c>
      <c r="DX19" s="26">
        <f t="shared" ref="DX19:DX57" si="63">($DC$12+$DE$12/$CP$18+$CS$13/$CP$18^2)*DV19^2</f>
        <v>1.3284970272493949E-3</v>
      </c>
      <c r="DY19" s="26">
        <f t="shared" ref="DY19:DY57" si="64">$CU$13*($DE$12/$CP$18+$CS$13/$CP$18^2)*DV19^5</f>
        <v>-1.3520303601471486E-7</v>
      </c>
      <c r="DZ19" s="26">
        <f t="shared" ref="DZ19:DZ57" si="65">$CW$13*(1+$CY$13*DV19^2)*DV19^2/$CP$18^3</f>
        <v>6.8657066193734452E-4</v>
      </c>
      <c r="EA19" s="26">
        <f t="shared" ref="EA19:EA57" si="66">EXP(-$CY$13*DV19^2)</f>
        <v>0.99518441029090521</v>
      </c>
      <c r="EB19" s="26">
        <f t="shared" ref="EB19:EB57" si="67">1+DW19+DX19-DY19+DZ19*EA19</f>
        <v>0.97321053719951889</v>
      </c>
      <c r="EC19" s="26">
        <f t="shared" ref="EC19:EC57" si="68">EB19-DU19</f>
        <v>-6.9819796031878045E-4</v>
      </c>
      <c r="ED19" s="26">
        <f t="shared" ref="ED19:ED57" si="69">(EC19-DT19)/(DU19-DL19)</f>
        <v>-0.97119562394278169</v>
      </c>
      <c r="EE19" s="26">
        <f t="shared" ref="EE19:EE57" si="70">DL19-DT19/ED19</f>
        <v>0.97318982957263545</v>
      </c>
      <c r="EI19">
        <f t="shared" si="21"/>
        <v>357.93044964837748</v>
      </c>
      <c r="ES19">
        <f>(EI19*$EM$18)/(DK19*10.73*$EH$18)</f>
        <v>0.9484918468073712</v>
      </c>
      <c r="ET19">
        <f t="shared" ref="ET19:ET57" si="71">ES19/67.0176</f>
        <v>1.4152876957804685E-2</v>
      </c>
      <c r="EU19">
        <f>EXP($EQ$18*ET19^$ER$18)</f>
        <v>1.0189888259260995</v>
      </c>
      <c r="EV19">
        <f>$EP$18*10^-4*EU19</f>
        <v>1.3973946804485054E-2</v>
      </c>
      <c r="EX19" s="30">
        <v>190.6</v>
      </c>
      <c r="EY19" s="30">
        <v>803.1</v>
      </c>
      <c r="FA19" s="37">
        <v>240</v>
      </c>
      <c r="FB19" s="37">
        <v>366</v>
      </c>
    </row>
    <row r="20" spans="3:158">
      <c r="C20" s="6">
        <f t="shared" ref="C20:C57" si="72">E19</f>
        <v>372.56415745847733</v>
      </c>
      <c r="D20" s="6">
        <f>Sheet6!D20</f>
        <v>402.49661877860024</v>
      </c>
      <c r="E20" s="6">
        <f t="shared" si="22"/>
        <v>402.49839844474536</v>
      </c>
      <c r="F20" s="6">
        <f t="shared" si="23"/>
        <v>-1.7796661451257023E-3</v>
      </c>
      <c r="G20" s="6">
        <f t="shared" si="0"/>
        <v>387.53038811853878</v>
      </c>
      <c r="I20" s="6">
        <f t="shared" si="1"/>
        <v>387.53038811853878</v>
      </c>
      <c r="M20">
        <f t="shared" si="24"/>
        <v>46.132453139268527</v>
      </c>
      <c r="O20">
        <f t="shared" si="25"/>
        <v>1.1013125837005704</v>
      </c>
      <c r="P20">
        <f t="shared" si="26"/>
        <v>4.8222728976038534E-2</v>
      </c>
      <c r="Q20">
        <f t="shared" si="27"/>
        <v>5506.562918502852</v>
      </c>
      <c r="R20">
        <f t="shared" ref="R20:R57" si="73">Q20*5.615</f>
        <v>30919.350787393516</v>
      </c>
      <c r="S20">
        <f t="shared" si="28"/>
        <v>49155.247296374444</v>
      </c>
      <c r="T20">
        <f t="shared" ref="T20:T57" si="74">$V$14+$W$13*(M20-$U$14)</f>
        <v>0.88472771964122643</v>
      </c>
      <c r="U20">
        <f t="shared" si="2"/>
        <v>54.006116207951074</v>
      </c>
      <c r="V20">
        <f>0.01361*T20*M20</f>
        <v>0.55548752351678032</v>
      </c>
      <c r="W20">
        <f t="shared" ref="W20:W57" si="75">(U20+V20)/O20</f>
        <v>49.542341147263507</v>
      </c>
      <c r="X20">
        <f t="shared" si="29"/>
        <v>54.561603731467855</v>
      </c>
      <c r="Y20">
        <f t="shared" si="3"/>
        <v>1.1013125837005704</v>
      </c>
      <c r="Z20">
        <f t="shared" si="30"/>
        <v>49.542341147263507</v>
      </c>
      <c r="AE20">
        <f>10.715*(M20+100)^-0.515</f>
        <v>0.82252221771238931</v>
      </c>
      <c r="AF20">
        <f>5.44*(M20+150)^-0.338</f>
        <v>0.91351815349823418</v>
      </c>
      <c r="AG20">
        <f t="shared" si="31"/>
        <v>1.4573109810689853</v>
      </c>
      <c r="AH20">
        <f t="shared" si="4"/>
        <v>0</v>
      </c>
      <c r="AI20">
        <f t="shared" si="5"/>
        <v>1.4573109810689853</v>
      </c>
      <c r="AJ20">
        <f t="shared" ref="AJ20:AJ57" si="76">AH20+AI20</f>
        <v>1.4573109810689853</v>
      </c>
      <c r="AK20">
        <f t="shared" si="6"/>
        <v>0</v>
      </c>
      <c r="AL20">
        <f t="shared" si="7"/>
        <v>30</v>
      </c>
      <c r="AM20">
        <f t="shared" ref="AM20:AM57" si="77">AK20+AL20</f>
        <v>30</v>
      </c>
      <c r="AO20">
        <f t="shared" ref="AO20:AO57" si="78">CQ20</f>
        <v>0.5810050796379892</v>
      </c>
      <c r="AQ20">
        <f t="shared" si="32"/>
        <v>0.97109607546348575</v>
      </c>
      <c r="AS20">
        <f t="shared" si="8"/>
        <v>4.1007966730585155</v>
      </c>
      <c r="AT20">
        <f t="shared" si="8"/>
        <v>6.5194019099045128</v>
      </c>
      <c r="AU20">
        <f t="shared" ref="AU20:AU57" si="79">AS20+AT20</f>
        <v>10.620198582963027</v>
      </c>
      <c r="AV20">
        <f t="shared" si="33"/>
        <v>0.38613182616349873</v>
      </c>
      <c r="AW20">
        <f t="shared" ref="AW20:AW57" si="80">1-AV20</f>
        <v>0.61386817383650127</v>
      </c>
      <c r="AX20">
        <f t="shared" si="9"/>
        <v>-73.978546378320615</v>
      </c>
      <c r="AY20">
        <f t="shared" ref="AY20:AY57" si="81">IF(AX20&lt;0.13,0.13,AX20)</f>
        <v>0.13</v>
      </c>
      <c r="AZ20">
        <f t="shared" ref="AZ20:AZ57" si="82">1.938*AS20*(Z20/AM20)^(1/4)</f>
        <v>9.009191676491028</v>
      </c>
      <c r="BA20">
        <f t="shared" ref="BA20:BA57" si="83">1.938*AT20*(Z20/AM20)^(1/4)</f>
        <v>14.322714853990847</v>
      </c>
      <c r="BB20">
        <f t="shared" si="10"/>
        <v>51.776428387737035</v>
      </c>
      <c r="BC20">
        <f t="shared" ref="BC20:BC57" si="84">0.15726*AJ20*(1/(Z20*AM20^3))^(1/4)</f>
        <v>6.738844519125339E-3</v>
      </c>
      <c r="BD20">
        <f t="shared" ref="BD20:BD57" si="85">0.0019+0.0322*BC20-0.6642*BC20^2+4.9951*BC20^3</f>
        <v>2.0883567495836829E-3</v>
      </c>
      <c r="BE20">
        <f t="shared" ref="BE20:BE57" si="86">1-10.0147*BC20+33.8696*BC20^2+277.2817*BC20^3</f>
        <v>0.93413543594705517</v>
      </c>
      <c r="BF20">
        <f t="shared" ref="BF20:BF57" si="87">BD20/BE20</f>
        <v>2.2356038206241932E-3</v>
      </c>
      <c r="BG20">
        <f t="shared" si="34"/>
        <v>3.5958371934479302E-2</v>
      </c>
      <c r="BH20">
        <f t="shared" si="35"/>
        <v>313.02454733094288</v>
      </c>
      <c r="BI20">
        <f t="shared" ref="BI20:BI57" si="88">BG20/BH20</f>
        <v>1.1487396832320176E-4</v>
      </c>
      <c r="BJ20">
        <f t="shared" ref="BJ20:BJ57" si="89">(0.0047+1123.32*BI20+729489.64*BI20^2)</f>
        <v>0.14336659224843712</v>
      </c>
      <c r="BK20">
        <f t="shared" ref="BK20:BK57" si="90">(1+1097.1566*BI20+722153.97*BI20^2)</f>
        <v>1.1355642969545019</v>
      </c>
      <c r="BL20">
        <f t="shared" ref="BL20:BL57" si="91">SQRT(BJ20/BK20)</f>
        <v>0.35531874250866674</v>
      </c>
      <c r="BM20">
        <f t="shared" si="36"/>
        <v>4.5988065515020315E-4</v>
      </c>
      <c r="BN20">
        <f t="shared" ref="BN20:BN57" si="92">1.0886-69.9473*BM20+2334.3497*BM20^2-12896.683*BM20^3</f>
        <v>1.0569250276398399</v>
      </c>
      <c r="BO20">
        <f t="shared" ref="BO20:BO57" si="93">1-53.4401*BM20+1517.9369*BM20^2-8419.8115*BM20^3</f>
        <v>0.97574414169200085</v>
      </c>
      <c r="BP20">
        <f t="shared" ref="BP20:BP57" si="94">BN20/BO20</f>
        <v>1.0831989478379715</v>
      </c>
      <c r="BQ20">
        <f t="shared" si="37"/>
        <v>0.38488088803249892</v>
      </c>
      <c r="BR20">
        <f t="shared" si="38"/>
        <v>0.38488088803249892</v>
      </c>
      <c r="BS20">
        <f t="shared" si="39"/>
        <v>0.38488088803249892</v>
      </c>
      <c r="BT20">
        <f t="shared" si="11"/>
        <v>203.16306775222819</v>
      </c>
      <c r="BU20">
        <f t="shared" si="12"/>
        <v>6.7092467487250431</v>
      </c>
      <c r="BV20">
        <f t="shared" si="13"/>
        <v>1582403.6717668669</v>
      </c>
      <c r="BW20">
        <f t="shared" si="14"/>
        <v>8.3688869508248803E-2</v>
      </c>
      <c r="BX20">
        <f t="shared" si="15"/>
        <v>1247939.4565883009</v>
      </c>
      <c r="BY20">
        <f t="shared" ref="BY20:BY57" si="95">$BZ$15/3.7065</f>
        <v>1.6187778227438283E-4</v>
      </c>
      <c r="BZ20">
        <f t="shared" ref="BZ20:BZ57" si="96">5.0452/BX20</f>
        <v>4.0428243320336232E-6</v>
      </c>
      <c r="CA20">
        <f t="shared" ref="CA20:CA57" si="97">LOG(($BZ$15^1.1098/2.8257)+(7.149/BX20)^0.8981)</f>
        <v>-3.9445157675720384</v>
      </c>
      <c r="CB20">
        <f t="shared" ref="CB20:CB57" si="98">-4*LOG(BY20-(BZ20*CA20))</f>
        <v>15.00003101063708</v>
      </c>
      <c r="CC20">
        <f t="shared" ref="CC20:CC57" si="99">1/CB20^2</f>
        <v>4.444426067827606E-3</v>
      </c>
      <c r="CD20">
        <f t="shared" si="16"/>
        <v>19.700931622813989</v>
      </c>
      <c r="CE20" s="20">
        <f t="shared" si="17"/>
        <v>137268143505.47586</v>
      </c>
      <c r="CF20" s="33">
        <f t="shared" si="40"/>
        <v>0.14967120493134028</v>
      </c>
      <c r="CG20" s="33">
        <f t="shared" si="18"/>
        <v>29.934240986268058</v>
      </c>
      <c r="CH20">
        <f t="shared" ref="CH20:CH57" si="100">CH19+200</f>
        <v>600</v>
      </c>
      <c r="CI20" s="6">
        <f t="shared" si="19"/>
        <v>402.49839844474536</v>
      </c>
      <c r="CJ20" s="20"/>
      <c r="CK20" s="20"/>
      <c r="CQ20" s="25">
        <f t="shared" si="20"/>
        <v>0.5810050796379892</v>
      </c>
      <c r="CR20" s="26">
        <v>0.8</v>
      </c>
      <c r="CS20" s="26">
        <f t="shared" ref="CS20:CS57" si="101">0.27*CQ20/CR20/$CP$18</f>
        <v>0.10784906790780176</v>
      </c>
      <c r="CT20" s="26">
        <f t="shared" si="41"/>
        <v>-3.796193827944247E-2</v>
      </c>
      <c r="CU20" s="26">
        <f t="shared" ref="CU20:CU57" si="102">($DC$12+$DE$12/$CP$18+$CS$13/$CP$18^2)*CS20^2</f>
        <v>2.3079764323562595E-3</v>
      </c>
      <c r="CV20" s="26">
        <f t="shared" ref="CV20:CV57" si="103">$CU$13*($DE$12/$CP$18+$CS$13/$CP$18^2)*CS20^5</f>
        <v>-5.3785275924809353E-7</v>
      </c>
      <c r="CW20" s="26">
        <f t="shared" si="42"/>
        <v>1.1969928313031314E-3</v>
      </c>
      <c r="CX20" s="26">
        <f t="shared" si="43"/>
        <v>0.99164881167678032</v>
      </c>
      <c r="CY20" s="26">
        <f t="shared" si="44"/>
        <v>0.9655335725244204</v>
      </c>
      <c r="CZ20" s="26">
        <f t="shared" si="45"/>
        <v>0.16553357252442036</v>
      </c>
      <c r="DA20" s="26">
        <v>0.85</v>
      </c>
      <c r="DB20" s="26">
        <f t="shared" si="46"/>
        <v>0.10150500508969577</v>
      </c>
      <c r="DC20" s="26">
        <f t="shared" si="47"/>
        <v>-3.5728883086534088E-2</v>
      </c>
      <c r="DD20" s="26">
        <f t="shared" si="48"/>
        <v>2.0444358708761332E-3</v>
      </c>
      <c r="DE20" s="26">
        <f t="shared" si="49"/>
        <v>-3.9720865895743654E-7</v>
      </c>
      <c r="DF20" s="26">
        <f t="shared" si="50"/>
        <v>1.0593050783839761E-3</v>
      </c>
      <c r="DG20" s="26">
        <f t="shared" ref="DG20:DG57" si="104">EXP(-$CY$13*DB20^2)</f>
        <v>0.99259886943002973</v>
      </c>
      <c r="DH20" s="26">
        <f t="shared" ref="DH20:DH57" si="105">1+DC20+DD20-DE20+DF20*DG20</f>
        <v>0.96736741501618639</v>
      </c>
      <c r="DI20" s="26">
        <f t="shared" ref="DI20:DI57" si="106">DH20-DA20</f>
        <v>0.11736741501618642</v>
      </c>
      <c r="DJ20" s="26">
        <f t="shared" ref="DJ20:DJ57" si="107">(DI20-CZ20)/(DA20-CR20)</f>
        <v>-0.96332315016468018</v>
      </c>
      <c r="DK20" s="26">
        <f t="shared" ref="DK20:DK57" si="108">CR20-CZ20/DJ20</f>
        <v>0.97183597476726513</v>
      </c>
      <c r="DL20" s="26">
        <f t="shared" si="51"/>
        <v>0.85</v>
      </c>
      <c r="DM20" s="26">
        <f t="shared" si="52"/>
        <v>0.10150500508969577</v>
      </c>
      <c r="DN20" s="26">
        <f t="shared" si="53"/>
        <v>-3.5728883086534088E-2</v>
      </c>
      <c r="DO20" s="26">
        <f t="shared" si="54"/>
        <v>2.0444358708761332E-3</v>
      </c>
      <c r="DP20" s="26">
        <f t="shared" si="55"/>
        <v>-3.9720865895743654E-7</v>
      </c>
      <c r="DQ20" s="26">
        <f t="shared" si="56"/>
        <v>1.0593050783839761E-3</v>
      </c>
      <c r="DR20" s="26">
        <f t="shared" si="57"/>
        <v>0.99259886943002973</v>
      </c>
      <c r="DS20" s="26">
        <f t="shared" si="58"/>
        <v>0.96736741501618639</v>
      </c>
      <c r="DT20" s="26">
        <f t="shared" si="59"/>
        <v>0.11736741501618642</v>
      </c>
      <c r="DU20" s="26">
        <f t="shared" si="60"/>
        <v>0.97183597476726513</v>
      </c>
      <c r="DV20" s="26">
        <f t="shared" si="61"/>
        <v>8.8779646531302284E-2</v>
      </c>
      <c r="DW20" s="26">
        <f t="shared" si="62"/>
        <v>-3.1249667034426117E-2</v>
      </c>
      <c r="DX20" s="26">
        <f t="shared" si="63"/>
        <v>1.5639591340900316E-3</v>
      </c>
      <c r="DY20" s="26">
        <f t="shared" si="64"/>
        <v>-2.033051961722887E-7</v>
      </c>
      <c r="DZ20" s="26">
        <f t="shared" si="65"/>
        <v>8.0894628376353866E-4</v>
      </c>
      <c r="EA20" s="26">
        <f t="shared" si="66"/>
        <v>0.99433332025818766</v>
      </c>
      <c r="EB20" s="26">
        <f t="shared" si="67"/>
        <v>0.9711188576491051</v>
      </c>
      <c r="EC20" s="26">
        <f t="shared" si="68"/>
        <v>-7.1711711816002666E-4</v>
      </c>
      <c r="ED20" s="26">
        <f t="shared" si="69"/>
        <v>-0.96920907277111845</v>
      </c>
      <c r="EE20" s="26">
        <f t="shared" si="70"/>
        <v>0.97109607546348575</v>
      </c>
      <c r="EI20">
        <f t="shared" si="21"/>
        <v>387.53038811853878</v>
      </c>
      <c r="ES20">
        <f t="shared" ref="ES20:ES57" si="109">(EI20*$EM$18)/(DK20*10.73*$EH$18)</f>
        <v>1.0291199777900042</v>
      </c>
      <c r="ET20">
        <f t="shared" si="71"/>
        <v>1.5355965862549602E-2</v>
      </c>
      <c r="EU20">
        <f t="shared" ref="EU20:EU57" si="110">EXP($EQ$18*ET20^$ER$18)</f>
        <v>1.0211624787427502</v>
      </c>
      <c r="EV20">
        <f t="shared" ref="EV20:EV57" si="111">$EP$18*10^-4*EU20</f>
        <v>1.4003755285263722E-2</v>
      </c>
      <c r="EX20" s="30">
        <v>260.60000000000002</v>
      </c>
      <c r="EY20" s="30">
        <v>1509.8</v>
      </c>
      <c r="FA20" s="37">
        <v>491</v>
      </c>
      <c r="FB20" s="37">
        <v>1000.3</v>
      </c>
    </row>
    <row r="21" spans="3:158">
      <c r="C21" s="6">
        <f t="shared" si="72"/>
        <v>402.49839844474536</v>
      </c>
      <c r="D21" s="6">
        <f>Sheet6!D21</f>
        <v>433.0874893322225</v>
      </c>
      <c r="E21" s="6">
        <f t="shared" si="22"/>
        <v>433.09632283445785</v>
      </c>
      <c r="F21" s="6">
        <f t="shared" si="23"/>
        <v>-8.8335022353476234E-3</v>
      </c>
      <c r="G21" s="6">
        <f t="shared" si="0"/>
        <v>417.79294388848393</v>
      </c>
      <c r="I21" s="6">
        <f t="shared" si="1"/>
        <v>417.79294388848393</v>
      </c>
      <c r="M21">
        <f t="shared" si="24"/>
        <v>50.439228483977743</v>
      </c>
      <c r="O21">
        <f t="shared" si="25"/>
        <v>1.1033653714093887</v>
      </c>
      <c r="P21">
        <f t="shared" si="26"/>
        <v>4.4632144956712111E-2</v>
      </c>
      <c r="Q21">
        <f t="shared" si="27"/>
        <v>5516.8268570469436</v>
      </c>
      <c r="R21">
        <f t="shared" si="73"/>
        <v>30976.982802318591</v>
      </c>
      <c r="S21">
        <f t="shared" si="28"/>
        <v>44534.126409882061</v>
      </c>
      <c r="T21">
        <f t="shared" si="74"/>
        <v>0.88423551674468825</v>
      </c>
      <c r="U21">
        <f t="shared" si="2"/>
        <v>54.006116207951074</v>
      </c>
      <c r="V21">
        <f t="shared" ref="V21:V57" si="112">0.01361*T21*M21</f>
        <v>0.60700814034580242</v>
      </c>
      <c r="W21">
        <f t="shared" si="75"/>
        <v>49.496862746867393</v>
      </c>
      <c r="X21">
        <f t="shared" si="29"/>
        <v>54.613124348296878</v>
      </c>
      <c r="Y21">
        <f t="shared" si="3"/>
        <v>1.1033653714093887</v>
      </c>
      <c r="Z21">
        <f t="shared" si="30"/>
        <v>49.496862746867393</v>
      </c>
      <c r="AE21">
        <f t="shared" ref="AE21:AE57" si="113">10.715*(M21+100)^-0.515</f>
        <v>0.81031002166361221</v>
      </c>
      <c r="AF21">
        <f t="shared" ref="AF21:AF57" si="114">5.44*(M21+150)^-0.338</f>
        <v>0.90683597264255011</v>
      </c>
      <c r="AG21">
        <f t="shared" si="31"/>
        <v>1.429679815252993</v>
      </c>
      <c r="AH21">
        <f t="shared" si="4"/>
        <v>0</v>
      </c>
      <c r="AI21">
        <f t="shared" si="5"/>
        <v>1.429679815252993</v>
      </c>
      <c r="AJ21">
        <f t="shared" si="76"/>
        <v>1.429679815252993</v>
      </c>
      <c r="AK21">
        <f t="shared" si="6"/>
        <v>0</v>
      </c>
      <c r="AL21">
        <f t="shared" si="7"/>
        <v>30</v>
      </c>
      <c r="AM21">
        <f t="shared" si="77"/>
        <v>30</v>
      </c>
      <c r="AO21">
        <f t="shared" si="78"/>
        <v>0.62637622771886647</v>
      </c>
      <c r="AQ21">
        <f t="shared" si="32"/>
        <v>0.96897709590117986</v>
      </c>
      <c r="AS21">
        <f t="shared" si="8"/>
        <v>4.1084403385640265</v>
      </c>
      <c r="AT21">
        <f t="shared" si="8"/>
        <v>5.9065081500246768</v>
      </c>
      <c r="AU21">
        <f t="shared" si="79"/>
        <v>10.014948488588704</v>
      </c>
      <c r="AV21">
        <f t="shared" si="33"/>
        <v>0.41023080081193541</v>
      </c>
      <c r="AW21">
        <f t="shared" si="80"/>
        <v>0.58976919918806459</v>
      </c>
      <c r="AX21">
        <f t="shared" si="9"/>
        <v>-65.668083174633281</v>
      </c>
      <c r="AY21">
        <f t="shared" si="81"/>
        <v>0.13</v>
      </c>
      <c r="AZ21">
        <f t="shared" si="82"/>
        <v>9.0239122176212341</v>
      </c>
      <c r="BA21">
        <f t="shared" si="83"/>
        <v>12.973246941956644</v>
      </c>
      <c r="BB21">
        <f t="shared" si="10"/>
        <v>51.752658318305265</v>
      </c>
      <c r="BC21">
        <f t="shared" si="84"/>
        <v>6.6125915489595576E-3</v>
      </c>
      <c r="BD21">
        <f t="shared" si="85"/>
        <v>2.0853267011351722E-3</v>
      </c>
      <c r="BE21">
        <f t="shared" si="86"/>
        <v>0.93533804848173119</v>
      </c>
      <c r="BF21">
        <f t="shared" si="87"/>
        <v>2.2294898668135409E-3</v>
      </c>
      <c r="BG21">
        <f t="shared" si="34"/>
        <v>3.5918625975479887E-2</v>
      </c>
      <c r="BH21">
        <f t="shared" si="35"/>
        <v>295.57479010473571</v>
      </c>
      <c r="BI21">
        <f t="shared" si="88"/>
        <v>1.2152127711146228E-4</v>
      </c>
      <c r="BJ21">
        <f t="shared" si="89"/>
        <v>0.15197996148125761</v>
      </c>
      <c r="BK21">
        <f t="shared" si="90"/>
        <v>1.1439922227740071</v>
      </c>
      <c r="BL21">
        <f t="shared" si="91"/>
        <v>0.3644866524767652</v>
      </c>
      <c r="BM21">
        <f t="shared" si="36"/>
        <v>4.1397492107026146E-4</v>
      </c>
      <c r="BN21">
        <f t="shared" si="92"/>
        <v>1.0600427067766602</v>
      </c>
      <c r="BO21">
        <f t="shared" si="93"/>
        <v>0.97813667826993977</v>
      </c>
      <c r="BP21">
        <f t="shared" si="94"/>
        <v>1.0837367929516661</v>
      </c>
      <c r="BQ21">
        <f t="shared" si="37"/>
        <v>0.39500759582885797</v>
      </c>
      <c r="BR21">
        <f t="shared" si="38"/>
        <v>0.39500759582885797</v>
      </c>
      <c r="BS21">
        <f t="shared" si="39"/>
        <v>0.39500759582885797</v>
      </c>
      <c r="BT21">
        <f t="shared" si="11"/>
        <v>203.35490754159702</v>
      </c>
      <c r="BU21">
        <f t="shared" si="12"/>
        <v>6.5673873798386149</v>
      </c>
      <c r="BV21">
        <f t="shared" si="13"/>
        <v>1582780.516140437</v>
      </c>
      <c r="BW21">
        <f t="shared" si="14"/>
        <v>8.7176982363796673E-2</v>
      </c>
      <c r="BX21">
        <f t="shared" si="15"/>
        <v>1198292.3844431099</v>
      </c>
      <c r="BY21">
        <f t="shared" si="95"/>
        <v>1.6187778227438283E-4</v>
      </c>
      <c r="BZ21">
        <f t="shared" si="96"/>
        <v>4.2103246799358482E-6</v>
      </c>
      <c r="CA21">
        <f t="shared" si="97"/>
        <v>-3.941743271855592</v>
      </c>
      <c r="CB21">
        <f t="shared" si="98"/>
        <v>14.993702105455343</v>
      </c>
      <c r="CC21">
        <f t="shared" si="99"/>
        <v>4.4481788818452181E-3</v>
      </c>
      <c r="CD21">
        <f t="shared" si="16"/>
        <v>20.224321762355572</v>
      </c>
      <c r="CE21" s="20">
        <f t="shared" si="17"/>
        <v>133892404963.34038</v>
      </c>
      <c r="CF21" s="33">
        <f t="shared" si="40"/>
        <v>0.1529896219485625</v>
      </c>
      <c r="CG21" s="33">
        <f t="shared" si="18"/>
        <v>30.5979243897125</v>
      </c>
      <c r="CH21">
        <f t="shared" si="100"/>
        <v>800</v>
      </c>
      <c r="CI21" s="6">
        <f t="shared" si="19"/>
        <v>433.09632283445785</v>
      </c>
      <c r="CJ21" s="20"/>
      <c r="CK21" s="20"/>
      <c r="CL21" s="20"/>
      <c r="CM21" s="20"/>
      <c r="CN21" s="20"/>
      <c r="CO21" s="20"/>
      <c r="CP21" s="20"/>
      <c r="CQ21" s="25">
        <f t="shared" si="20"/>
        <v>0.62637622771886647</v>
      </c>
      <c r="CR21" s="26">
        <v>0.8</v>
      </c>
      <c r="CS21" s="26">
        <f t="shared" si="101"/>
        <v>0.1162710872703146</v>
      </c>
      <c r="CT21" s="26">
        <f t="shared" si="41"/>
        <v>-4.0926416187599277E-2</v>
      </c>
      <c r="CU21" s="26">
        <f t="shared" si="102"/>
        <v>2.6825142949372994E-3</v>
      </c>
      <c r="CV21" s="26">
        <f t="shared" si="103"/>
        <v>-7.8332157593155159E-7</v>
      </c>
      <c r="CW21" s="26">
        <f t="shared" si="42"/>
        <v>1.3931181613191725E-3</v>
      </c>
      <c r="CX21" s="26">
        <f t="shared" si="43"/>
        <v>0.99030017544149407</v>
      </c>
      <c r="CY21" s="26">
        <f t="shared" si="44"/>
        <v>0.96313648658847906</v>
      </c>
      <c r="CZ21" s="26">
        <f t="shared" si="45"/>
        <v>0.16313648658847901</v>
      </c>
      <c r="DA21" s="26">
        <v>0.85</v>
      </c>
      <c r="DB21" s="26">
        <f t="shared" si="46"/>
        <v>0.10943161154853139</v>
      </c>
      <c r="DC21" s="26">
        <f t="shared" si="47"/>
        <v>-3.8518979941269911E-2</v>
      </c>
      <c r="DD21" s="26">
        <f t="shared" si="48"/>
        <v>2.3762064342697183E-3</v>
      </c>
      <c r="DE21" s="26">
        <f t="shared" si="49"/>
        <v>-5.7848938646920245E-7</v>
      </c>
      <c r="DF21" s="26">
        <f t="shared" si="50"/>
        <v>1.2326821553948013E-3</v>
      </c>
      <c r="DG21" s="26">
        <f t="shared" si="104"/>
        <v>0.99140299228929663</v>
      </c>
      <c r="DH21" s="26">
        <f t="shared" si="105"/>
        <v>0.96507988975978631</v>
      </c>
      <c r="DI21" s="26">
        <f t="shared" si="106"/>
        <v>0.11507988975978634</v>
      </c>
      <c r="DJ21" s="26">
        <f t="shared" si="107"/>
        <v>-0.96113193657385487</v>
      </c>
      <c r="DK21" s="26">
        <f t="shared" si="108"/>
        <v>0.96973370708085238</v>
      </c>
      <c r="DL21" s="26">
        <f t="shared" si="51"/>
        <v>0.85</v>
      </c>
      <c r="DM21" s="26">
        <f t="shared" si="52"/>
        <v>0.10943161154853139</v>
      </c>
      <c r="DN21" s="26">
        <f t="shared" si="53"/>
        <v>-3.8518979941269911E-2</v>
      </c>
      <c r="DO21" s="26">
        <f t="shared" si="54"/>
        <v>2.3762064342697183E-3</v>
      </c>
      <c r="DP21" s="26">
        <f t="shared" si="55"/>
        <v>-5.7848938646920245E-7</v>
      </c>
      <c r="DQ21" s="26">
        <f t="shared" si="56"/>
        <v>1.2326821553948013E-3</v>
      </c>
      <c r="DR21" s="26">
        <f t="shared" si="57"/>
        <v>0.99140299228929663</v>
      </c>
      <c r="DS21" s="26">
        <f t="shared" si="58"/>
        <v>0.96507988975978631</v>
      </c>
      <c r="DT21" s="26">
        <f t="shared" si="59"/>
        <v>0.11507988975978634</v>
      </c>
      <c r="DU21" s="26">
        <f t="shared" si="60"/>
        <v>0.96973370708085238</v>
      </c>
      <c r="DV21" s="26">
        <f t="shared" si="61"/>
        <v>9.5920013027345777E-2</v>
      </c>
      <c r="DW21" s="26">
        <f t="shared" si="62"/>
        <v>-3.376301422855419E-2</v>
      </c>
      <c r="DX21" s="26">
        <f t="shared" si="63"/>
        <v>1.8256479584659489E-3</v>
      </c>
      <c r="DY21" s="26">
        <f t="shared" si="64"/>
        <v>-2.9931436891930689E-7</v>
      </c>
      <c r="DZ21" s="26">
        <f t="shared" si="65"/>
        <v>9.4519572779306498E-4</v>
      </c>
      <c r="EA21" s="26">
        <f t="shared" si="66"/>
        <v>0.99338828634586218</v>
      </c>
      <c r="EB21" s="26">
        <f t="shared" si="67"/>
        <v>0.96900187940857452</v>
      </c>
      <c r="EC21" s="26">
        <f t="shared" si="68"/>
        <v>-7.3182767227786272E-4</v>
      </c>
      <c r="ED21" s="26">
        <f t="shared" si="69"/>
        <v>-0.96724406397824292</v>
      </c>
      <c r="EE21" s="26">
        <f t="shared" si="70"/>
        <v>0.96897709590117986</v>
      </c>
      <c r="EI21">
        <f t="shared" si="21"/>
        <v>417.79294388848393</v>
      </c>
      <c r="ES21">
        <f t="shared" si="109"/>
        <v>1.1118900055714267</v>
      </c>
      <c r="ET21">
        <f t="shared" si="71"/>
        <v>1.6591014980712929E-2</v>
      </c>
      <c r="EU21">
        <f t="shared" si="110"/>
        <v>1.0234554563450708</v>
      </c>
      <c r="EV21">
        <f t="shared" si="111"/>
        <v>1.4035200131589277E-2</v>
      </c>
      <c r="EX21" s="30">
        <v>355.1</v>
      </c>
      <c r="EY21" s="30">
        <v>2140.4</v>
      </c>
      <c r="FA21" s="37">
        <v>802</v>
      </c>
      <c r="FB21" s="37">
        <v>1750.1</v>
      </c>
    </row>
    <row r="22" spans="3:158">
      <c r="C22" s="6">
        <f t="shared" si="72"/>
        <v>433.09632283445785</v>
      </c>
      <c r="D22" s="6">
        <f>Sheet6!D22</f>
        <v>464.33401434343278</v>
      </c>
      <c r="E22" s="6">
        <f t="shared" si="22"/>
        <v>464.35722256267667</v>
      </c>
      <c r="F22" s="6">
        <f t="shared" si="23"/>
        <v>-2.3208219243883832E-2</v>
      </c>
      <c r="G22" s="6">
        <f t="shared" si="0"/>
        <v>448.71516858894529</v>
      </c>
      <c r="I22" s="6">
        <f t="shared" si="1"/>
        <v>448.71516858894529</v>
      </c>
      <c r="M22">
        <f t="shared" si="24"/>
        <v>54.900574556284873</v>
      </c>
      <c r="O22">
        <f t="shared" si="25"/>
        <v>1.1054918339362225</v>
      </c>
      <c r="P22">
        <f t="shared" si="26"/>
        <v>4.1464551835493663E-2</v>
      </c>
      <c r="Q22">
        <f t="shared" si="27"/>
        <v>5527.4591696811131</v>
      </c>
      <c r="R22">
        <f t="shared" si="73"/>
        <v>31036.683237759451</v>
      </c>
      <c r="S22">
        <f t="shared" si="28"/>
        <v>40448.55119692978</v>
      </c>
      <c r="T22">
        <f t="shared" si="74"/>
        <v>0.88372564862213887</v>
      </c>
      <c r="U22">
        <f t="shared" si="2"/>
        <v>54.006116207951074</v>
      </c>
      <c r="V22">
        <f t="shared" si="112"/>
        <v>0.66031699414753564</v>
      </c>
      <c r="W22">
        <f t="shared" si="75"/>
        <v>49.449875181305408</v>
      </c>
      <c r="X22">
        <f t="shared" si="29"/>
        <v>54.666433202098609</v>
      </c>
      <c r="Y22">
        <f t="shared" si="3"/>
        <v>1.1054918339362225</v>
      </c>
      <c r="Z22">
        <f t="shared" si="30"/>
        <v>49.449875181305408</v>
      </c>
      <c r="AE22">
        <f t="shared" si="113"/>
        <v>0.79820577510311619</v>
      </c>
      <c r="AF22">
        <f t="shared" si="114"/>
        <v>0.9001135638315052</v>
      </c>
      <c r="AG22">
        <f t="shared" si="31"/>
        <v>1.4024083157073575</v>
      </c>
      <c r="AH22">
        <f t="shared" si="4"/>
        <v>0</v>
      </c>
      <c r="AI22">
        <f t="shared" si="5"/>
        <v>1.4024083157073575</v>
      </c>
      <c r="AJ22">
        <f t="shared" si="76"/>
        <v>1.4024083157073575</v>
      </c>
      <c r="AK22">
        <f t="shared" si="6"/>
        <v>0</v>
      </c>
      <c r="AL22">
        <f t="shared" si="7"/>
        <v>30</v>
      </c>
      <c r="AM22">
        <f t="shared" si="77"/>
        <v>30</v>
      </c>
      <c r="AO22">
        <f t="shared" si="78"/>
        <v>0.67273638469107244</v>
      </c>
      <c r="AQ22">
        <f t="shared" si="32"/>
        <v>0.96683503259865933</v>
      </c>
      <c r="AS22">
        <f t="shared" si="8"/>
        <v>4.1163583362192639</v>
      </c>
      <c r="AT22">
        <f t="shared" si="8"/>
        <v>5.3646431750448</v>
      </c>
      <c r="AU22">
        <f t="shared" si="79"/>
        <v>9.4810015112640649</v>
      </c>
      <c r="AV22">
        <f t="shared" si="33"/>
        <v>0.43416914672239576</v>
      </c>
      <c r="AW22">
        <f t="shared" si="80"/>
        <v>0.56583085327760418</v>
      </c>
      <c r="AX22">
        <f t="shared" si="9"/>
        <v>-58.741399877495972</v>
      </c>
      <c r="AY22">
        <f t="shared" si="81"/>
        <v>0.13</v>
      </c>
      <c r="AZ22">
        <f t="shared" si="82"/>
        <v>9.0391570651507269</v>
      </c>
      <c r="BA22">
        <f t="shared" si="83"/>
        <v>11.780279629945179</v>
      </c>
      <c r="BB22">
        <f t="shared" si="10"/>
        <v>51.728087985178206</v>
      </c>
      <c r="BC22">
        <f t="shared" si="84"/>
        <v>6.4879950318504067E-3</v>
      </c>
      <c r="BD22">
        <f t="shared" si="85"/>
        <v>2.0823187450736912E-3</v>
      </c>
      <c r="BE22">
        <f t="shared" si="86"/>
        <v>0.93652611313625045</v>
      </c>
      <c r="BF22">
        <f t="shared" si="87"/>
        <v>2.2234497424747676E-3</v>
      </c>
      <c r="BG22">
        <f t="shared" si="34"/>
        <v>3.5881831324472195E-2</v>
      </c>
      <c r="BH22">
        <f t="shared" si="35"/>
        <v>279.49409008273585</v>
      </c>
      <c r="BI22">
        <f t="shared" si="88"/>
        <v>1.2838135974127559E-4</v>
      </c>
      <c r="BJ22">
        <f t="shared" si="89"/>
        <v>0.16093663206281517</v>
      </c>
      <c r="BK22">
        <f t="shared" si="90"/>
        <v>1.1527568343437367</v>
      </c>
      <c r="BL22">
        <f t="shared" si="91"/>
        <v>0.3736445064975914</v>
      </c>
      <c r="BM22">
        <f t="shared" si="36"/>
        <v>3.7357950402989922E-4</v>
      </c>
      <c r="BN22">
        <f t="shared" si="92"/>
        <v>1.0627942356447082</v>
      </c>
      <c r="BO22">
        <f t="shared" si="93"/>
        <v>0.9802472807318926</v>
      </c>
      <c r="BP22">
        <f t="shared" si="94"/>
        <v>1.08421033808039</v>
      </c>
      <c r="BQ22">
        <f t="shared" si="37"/>
        <v>0.40510923671163407</v>
      </c>
      <c r="BR22">
        <f t="shared" si="38"/>
        <v>0.40510923671163407</v>
      </c>
      <c r="BS22">
        <f t="shared" si="39"/>
        <v>0.40510923671163407</v>
      </c>
      <c r="BT22">
        <f t="shared" si="11"/>
        <v>203.5534059275686</v>
      </c>
      <c r="BU22">
        <f t="shared" si="12"/>
        <v>6.4204746321757789</v>
      </c>
      <c r="BV22">
        <f t="shared" si="13"/>
        <v>1583169.4635995829</v>
      </c>
      <c r="BW22">
        <f t="shared" si="14"/>
        <v>9.0762517865234441E-2</v>
      </c>
      <c r="BX22">
        <f t="shared" si="15"/>
        <v>1151237.1742784791</v>
      </c>
      <c r="BY22">
        <f t="shared" si="95"/>
        <v>1.6187778227438283E-4</v>
      </c>
      <c r="BZ22">
        <f t="shared" si="96"/>
        <v>4.3824158155438342E-6</v>
      </c>
      <c r="CA22">
        <f t="shared" si="97"/>
        <v>-3.9389246712791555</v>
      </c>
      <c r="CB22">
        <f t="shared" si="98"/>
        <v>14.987231775834127</v>
      </c>
      <c r="CC22">
        <f t="shared" si="99"/>
        <v>4.452020471373796E-3</v>
      </c>
      <c r="CD22">
        <f t="shared" si="16"/>
        <v>20.744574182605419</v>
      </c>
      <c r="CE22" s="20">
        <f t="shared" si="17"/>
        <v>130711473577.52141</v>
      </c>
      <c r="CF22" s="33">
        <f t="shared" si="40"/>
        <v>0.15630449864109419</v>
      </c>
      <c r="CG22" s="33">
        <f t="shared" si="18"/>
        <v>31.260899728218838</v>
      </c>
      <c r="CH22">
        <f t="shared" si="100"/>
        <v>1000</v>
      </c>
      <c r="CI22" s="6">
        <f t="shared" si="19"/>
        <v>464.35722256267667</v>
      </c>
      <c r="CJ22" s="20"/>
      <c r="CK22" s="20"/>
      <c r="CL22" s="20"/>
      <c r="CM22" s="20"/>
      <c r="CN22" s="20"/>
      <c r="CO22" s="20"/>
      <c r="CP22" s="20"/>
      <c r="CQ22" s="25">
        <f t="shared" si="20"/>
        <v>0.67273638469107244</v>
      </c>
      <c r="CR22" s="26">
        <v>0.8</v>
      </c>
      <c r="CS22" s="26">
        <f t="shared" si="101"/>
        <v>0.12487669140828034</v>
      </c>
      <c r="CT22" s="26">
        <f t="shared" si="41"/>
        <v>-4.3955514347465134E-2</v>
      </c>
      <c r="CU22" s="26">
        <f t="shared" si="102"/>
        <v>3.0942923594139329E-3</v>
      </c>
      <c r="CV22" s="26">
        <f t="shared" si="103"/>
        <v>-1.1194078262417439E-6</v>
      </c>
      <c r="CW22" s="26">
        <f t="shared" si="42"/>
        <v>1.6093492859833116E-3</v>
      </c>
      <c r="CX22" s="26">
        <f t="shared" si="43"/>
        <v>0.98881956131692095</v>
      </c>
      <c r="CY22" s="26">
        <f t="shared" si="44"/>
        <v>0.96073125347474675</v>
      </c>
      <c r="CZ22" s="26">
        <f t="shared" si="45"/>
        <v>0.1607312534747467</v>
      </c>
      <c r="DA22" s="26">
        <v>0.85</v>
      </c>
      <c r="DB22" s="26">
        <f t="shared" si="46"/>
        <v>0.1175310036783815</v>
      </c>
      <c r="DC22" s="26">
        <f t="shared" si="47"/>
        <v>-4.1369895856437779E-2</v>
      </c>
      <c r="DD22" s="26">
        <f t="shared" si="48"/>
        <v>2.7409648581659752E-3</v>
      </c>
      <c r="DE22" s="26">
        <f t="shared" si="49"/>
        <v>-8.266918293949764E-7</v>
      </c>
      <c r="DF22" s="26">
        <f t="shared" si="50"/>
        <v>1.4237728740250461E-3</v>
      </c>
      <c r="DG22" s="26">
        <f t="shared" si="104"/>
        <v>0.99008987212323263</v>
      </c>
      <c r="DH22" s="26">
        <f t="shared" si="105"/>
        <v>0.96278155879633365</v>
      </c>
      <c r="DI22" s="26">
        <f t="shared" si="106"/>
        <v>0.11278155879633367</v>
      </c>
      <c r="DJ22" s="26">
        <f t="shared" si="107"/>
        <v>-0.95899389356826203</v>
      </c>
      <c r="DK22" s="26">
        <f t="shared" si="108"/>
        <v>0.96760404268758338</v>
      </c>
      <c r="DL22" s="26">
        <f t="shared" si="51"/>
        <v>0.85</v>
      </c>
      <c r="DM22" s="26">
        <f t="shared" si="52"/>
        <v>0.1175310036783815</v>
      </c>
      <c r="DN22" s="26">
        <f t="shared" si="53"/>
        <v>-4.1369895856437779E-2</v>
      </c>
      <c r="DO22" s="26">
        <f t="shared" si="54"/>
        <v>2.7409648581659752E-3</v>
      </c>
      <c r="DP22" s="26">
        <f t="shared" si="55"/>
        <v>-8.266918293949764E-7</v>
      </c>
      <c r="DQ22" s="26">
        <f t="shared" si="56"/>
        <v>1.4237728740250464E-3</v>
      </c>
      <c r="DR22" s="26">
        <f t="shared" si="57"/>
        <v>0.99008987212323263</v>
      </c>
      <c r="DS22" s="26">
        <f t="shared" si="58"/>
        <v>0.96278155879633365</v>
      </c>
      <c r="DT22" s="26">
        <f t="shared" si="59"/>
        <v>0.11278155879633367</v>
      </c>
      <c r="DU22" s="26">
        <f t="shared" si="60"/>
        <v>0.96760404268758338</v>
      </c>
      <c r="DV22" s="26">
        <f t="shared" si="61"/>
        <v>0.10324610968877491</v>
      </c>
      <c r="DW22" s="26">
        <f t="shared" si="62"/>
        <v>-3.6341736833075504E-2</v>
      </c>
      <c r="DX22" s="26">
        <f t="shared" si="63"/>
        <v>2.115173372246234E-3</v>
      </c>
      <c r="DY22" s="26">
        <f t="shared" si="64"/>
        <v>-4.324639422235015E-7</v>
      </c>
      <c r="DZ22" s="26">
        <f t="shared" si="65"/>
        <v>1.0962366629106567E-3</v>
      </c>
      <c r="EA22" s="26">
        <f t="shared" si="66"/>
        <v>0.99234377300867949</v>
      </c>
      <c r="EB22" s="26">
        <f t="shared" si="67"/>
        <v>0.9668617126292961</v>
      </c>
      <c r="EC22" s="26">
        <f t="shared" si="68"/>
        <v>-7.4233005828727716E-4</v>
      </c>
      <c r="ED22" s="26">
        <f t="shared" si="69"/>
        <v>-0.96530600700690683</v>
      </c>
      <c r="EE22" s="26">
        <f t="shared" si="70"/>
        <v>0.96683503259865933</v>
      </c>
      <c r="EI22">
        <f t="shared" si="21"/>
        <v>448.71516858894529</v>
      </c>
      <c r="ES22">
        <f t="shared" si="109"/>
        <v>1.1968129888009116</v>
      </c>
      <c r="ET22">
        <f t="shared" si="71"/>
        <v>1.7858189323415215E-2</v>
      </c>
      <c r="EU22">
        <f t="shared" si="110"/>
        <v>1.0258702430751332</v>
      </c>
      <c r="EV22">
        <f t="shared" si="111"/>
        <v>1.4068315412592874E-2</v>
      </c>
      <c r="EX22" s="30">
        <v>472.9</v>
      </c>
      <c r="EY22" s="30">
        <v>3019.3</v>
      </c>
      <c r="FA22" s="37">
        <v>1124.9000000000001</v>
      </c>
      <c r="FB22" s="37">
        <v>2538.3000000000002</v>
      </c>
    </row>
    <row r="23" spans="3:158">
      <c r="C23" s="6">
        <f t="shared" si="72"/>
        <v>464.35722256267667</v>
      </c>
      <c r="D23" s="6">
        <f>Sheet6!D23</f>
        <v>496.23513088358629</v>
      </c>
      <c r="E23" s="6">
        <f t="shared" si="22"/>
        <v>496.28236402029376</v>
      </c>
      <c r="F23" s="6">
        <f t="shared" si="23"/>
        <v>-4.7233136707461654E-2</v>
      </c>
      <c r="G23" s="6">
        <f t="shared" si="0"/>
        <v>480.29617672313145</v>
      </c>
      <c r="I23" s="6">
        <f t="shared" si="1"/>
        <v>480.29617672313145</v>
      </c>
      <c r="M23">
        <f t="shared" si="24"/>
        <v>59.516713975770799</v>
      </c>
      <c r="O23">
        <f t="shared" si="25"/>
        <v>1.1076920773907952</v>
      </c>
      <c r="P23">
        <f t="shared" si="26"/>
        <v>3.8651458053197973E-2</v>
      </c>
      <c r="Q23">
        <f t="shared" si="27"/>
        <v>5538.460386953976</v>
      </c>
      <c r="R23">
        <f t="shared" si="73"/>
        <v>31098.455072746576</v>
      </c>
      <c r="S23">
        <f t="shared" si="28"/>
        <v>36812.28369800403</v>
      </c>
      <c r="T23">
        <f t="shared" si="74"/>
        <v>0.88319808983134052</v>
      </c>
      <c r="U23">
        <f t="shared" si="2"/>
        <v>54.006116207951074</v>
      </c>
      <c r="V23">
        <f t="shared" si="112"/>
        <v>0.71541030459253507</v>
      </c>
      <c r="W23">
        <f t="shared" si="75"/>
        <v>49.401388372698257</v>
      </c>
      <c r="X23">
        <f t="shared" si="29"/>
        <v>54.721526512543612</v>
      </c>
      <c r="Y23">
        <f t="shared" si="3"/>
        <v>1.1076920773907952</v>
      </c>
      <c r="Z23">
        <f t="shared" si="30"/>
        <v>49.401388372698257</v>
      </c>
      <c r="AE23">
        <f t="shared" si="113"/>
        <v>0.78622524610958944</v>
      </c>
      <c r="AF23">
        <f t="shared" si="114"/>
        <v>0.89336099711317896</v>
      </c>
      <c r="AG23">
        <f t="shared" si="31"/>
        <v>1.3755311644804469</v>
      </c>
      <c r="AH23">
        <f t="shared" si="4"/>
        <v>0</v>
      </c>
      <c r="AI23">
        <f t="shared" si="5"/>
        <v>1.3755311644804469</v>
      </c>
      <c r="AJ23">
        <f t="shared" si="76"/>
        <v>1.3755311644804469</v>
      </c>
      <c r="AK23">
        <f t="shared" si="6"/>
        <v>0</v>
      </c>
      <c r="AL23">
        <f t="shared" si="7"/>
        <v>30</v>
      </c>
      <c r="AM23">
        <f t="shared" si="77"/>
        <v>30</v>
      </c>
      <c r="AO23">
        <f t="shared" si="78"/>
        <v>0.72008422297321062</v>
      </c>
      <c r="AQ23">
        <f t="shared" si="32"/>
        <v>0.96467197712146535</v>
      </c>
      <c r="AS23">
        <f t="shared" si="8"/>
        <v>4.1245510611294911</v>
      </c>
      <c r="AT23">
        <f t="shared" si="8"/>
        <v>4.882369347095433</v>
      </c>
      <c r="AU23">
        <f t="shared" si="79"/>
        <v>9.006920408224925</v>
      </c>
      <c r="AV23">
        <f t="shared" si="33"/>
        <v>0.4579313321524458</v>
      </c>
      <c r="AW23">
        <f t="shared" si="80"/>
        <v>0.54206866784755414</v>
      </c>
      <c r="AX23">
        <f t="shared" si="9"/>
        <v>-52.90931898076164</v>
      </c>
      <c r="AY23">
        <f t="shared" si="81"/>
        <v>0.13</v>
      </c>
      <c r="AZ23">
        <f t="shared" si="82"/>
        <v>9.054926555584677</v>
      </c>
      <c r="BA23">
        <f t="shared" si="83"/>
        <v>10.718620087365453</v>
      </c>
      <c r="BB23">
        <f t="shared" si="10"/>
        <v>51.702721439612674</v>
      </c>
      <c r="BC23">
        <f t="shared" si="84"/>
        <v>6.3652135120556225E-3</v>
      </c>
      <c r="BD23">
        <f t="shared" si="85"/>
        <v>2.0793373851787163E-3</v>
      </c>
      <c r="BE23">
        <f t="shared" si="86"/>
        <v>0.9376980639320398</v>
      </c>
      <c r="BF23">
        <f t="shared" si="87"/>
        <v>2.2174913921219502E-3</v>
      </c>
      <c r="BG23">
        <f t="shared" si="34"/>
        <v>3.584810681167417E-2</v>
      </c>
      <c r="BH23">
        <f t="shared" si="35"/>
        <v>264.59095368828923</v>
      </c>
      <c r="BI23">
        <f t="shared" si="88"/>
        <v>1.3548500548475406E-4</v>
      </c>
      <c r="BJ23">
        <f t="shared" si="89"/>
        <v>0.17028366439686279</v>
      </c>
      <c r="BK23">
        <f t="shared" si="90"/>
        <v>1.1619042610761912</v>
      </c>
      <c r="BL23">
        <f t="shared" si="91"/>
        <v>0.38282590817770062</v>
      </c>
      <c r="BM23">
        <f t="shared" si="36"/>
        <v>3.3780737412137562E-4</v>
      </c>
      <c r="BN23">
        <f t="shared" si="92"/>
        <v>1.0652371706786337</v>
      </c>
      <c r="BO23">
        <f t="shared" si="93"/>
        <v>0.98212043315642239</v>
      </c>
      <c r="BP23">
        <f t="shared" si="94"/>
        <v>1.0846298831754102</v>
      </c>
      <c r="BQ23">
        <f t="shared" si="37"/>
        <v>0.41522442006329974</v>
      </c>
      <c r="BR23">
        <f t="shared" si="38"/>
        <v>0.41522442006329974</v>
      </c>
      <c r="BS23">
        <f t="shared" si="39"/>
        <v>0.41522442006329974</v>
      </c>
      <c r="BT23">
        <f t="shared" si="11"/>
        <v>203.75854883388271</v>
      </c>
      <c r="BU23">
        <f t="shared" si="12"/>
        <v>6.2684996953710481</v>
      </c>
      <c r="BV23">
        <f t="shared" si="13"/>
        <v>1583570.3415828084</v>
      </c>
      <c r="BW23">
        <f t="shared" si="14"/>
        <v>9.4462921166432443E-2</v>
      </c>
      <c r="BX23">
        <f t="shared" si="15"/>
        <v>1106419.75977348</v>
      </c>
      <c r="BY23">
        <f t="shared" si="95"/>
        <v>1.6187778227438283E-4</v>
      </c>
      <c r="BZ23">
        <f t="shared" si="96"/>
        <v>4.5599330230986804E-6</v>
      </c>
      <c r="CA23">
        <f t="shared" si="97"/>
        <v>-3.9360479166008568</v>
      </c>
      <c r="CB23">
        <f t="shared" si="98"/>
        <v>14.980591057321968</v>
      </c>
      <c r="CC23">
        <f t="shared" si="99"/>
        <v>4.4559684020621538E-3</v>
      </c>
      <c r="CD23">
        <f t="shared" si="16"/>
        <v>21.263459281498317</v>
      </c>
      <c r="CE23" s="20">
        <f t="shared" si="17"/>
        <v>127699493564.7999</v>
      </c>
      <c r="CF23" s="33">
        <f t="shared" si="40"/>
        <v>0.15962570728808531</v>
      </c>
      <c r="CG23" s="33">
        <f t="shared" si="18"/>
        <v>31.925141457617062</v>
      </c>
      <c r="CH23">
        <f t="shared" si="100"/>
        <v>1200</v>
      </c>
      <c r="CI23" s="6">
        <f t="shared" si="19"/>
        <v>496.28236402029376</v>
      </c>
      <c r="CJ23" s="20"/>
      <c r="CK23" s="20"/>
      <c r="CL23" s="20"/>
      <c r="CM23" s="20"/>
      <c r="CN23" s="20"/>
      <c r="CO23" s="20"/>
      <c r="CP23" s="20"/>
      <c r="CQ23" s="25">
        <f t="shared" si="20"/>
        <v>0.72008422297321062</v>
      </c>
      <c r="CR23" s="26">
        <v>0.8</v>
      </c>
      <c r="CS23" s="26">
        <f t="shared" si="101"/>
        <v>0.13366563388940222</v>
      </c>
      <c r="CT23" s="26">
        <f t="shared" si="41"/>
        <v>-4.7049146017004891E-2</v>
      </c>
      <c r="CU23" s="26">
        <f t="shared" si="102"/>
        <v>3.5451784629620129E-3</v>
      </c>
      <c r="CV23" s="26">
        <f t="shared" si="103"/>
        <v>-1.5728243794351552E-6</v>
      </c>
      <c r="CW23" s="26">
        <f t="shared" si="42"/>
        <v>1.8468435622904851E-3</v>
      </c>
      <c r="CX23" s="26">
        <f t="shared" si="43"/>
        <v>0.98720086687800679</v>
      </c>
      <c r="CY23" s="26">
        <f t="shared" si="44"/>
        <v>0.95832081083601772</v>
      </c>
      <c r="CZ23" s="26">
        <f t="shared" si="45"/>
        <v>0.15832081083601768</v>
      </c>
      <c r="DA23" s="26">
        <v>0.85</v>
      </c>
      <c r="DB23" s="26">
        <f t="shared" si="46"/>
        <v>0.12580294954296681</v>
      </c>
      <c r="DC23" s="26">
        <f t="shared" si="47"/>
        <v>-4.4281549192475192E-2</v>
      </c>
      <c r="DD23" s="26">
        <f t="shared" si="48"/>
        <v>3.1403656972950706E-3</v>
      </c>
      <c r="DE23" s="26">
        <f t="shared" si="49"/>
        <v>-1.1615436600239306E-6</v>
      </c>
      <c r="DF23" s="26">
        <f t="shared" si="50"/>
        <v>1.6335825413437942E-3</v>
      </c>
      <c r="DG23" s="26">
        <f t="shared" si="104"/>
        <v>0.98865403499666404</v>
      </c>
      <c r="DH23" s="26">
        <f t="shared" si="105"/>
        <v>0.96047502601947954</v>
      </c>
      <c r="DI23" s="26">
        <f t="shared" si="106"/>
        <v>0.11047502601947956</v>
      </c>
      <c r="DJ23" s="26">
        <f t="shared" si="107"/>
        <v>-0.95691569633076357</v>
      </c>
      <c r="DK23" s="26">
        <f t="shared" si="108"/>
        <v>0.96544906875609782</v>
      </c>
      <c r="DL23" s="26">
        <f t="shared" si="51"/>
        <v>0.85</v>
      </c>
      <c r="DM23" s="26">
        <f t="shared" si="52"/>
        <v>0.12580294954296681</v>
      </c>
      <c r="DN23" s="26">
        <f t="shared" si="53"/>
        <v>-4.4281549192475192E-2</v>
      </c>
      <c r="DO23" s="26">
        <f t="shared" si="54"/>
        <v>3.1403656972950706E-3</v>
      </c>
      <c r="DP23" s="26">
        <f t="shared" si="55"/>
        <v>-1.1615436600239306E-6</v>
      </c>
      <c r="DQ23" s="26">
        <f t="shared" si="56"/>
        <v>1.6335825413437944E-3</v>
      </c>
      <c r="DR23" s="26">
        <f t="shared" si="57"/>
        <v>0.98865403499666404</v>
      </c>
      <c r="DS23" s="26">
        <f t="shared" si="58"/>
        <v>0.96047502601947954</v>
      </c>
      <c r="DT23" s="26">
        <f t="shared" si="59"/>
        <v>0.11047502601947956</v>
      </c>
      <c r="DU23" s="26">
        <f t="shared" si="60"/>
        <v>0.96544906875609782</v>
      </c>
      <c r="DV23" s="26">
        <f t="shared" si="61"/>
        <v>0.11075934564761201</v>
      </c>
      <c r="DW23" s="26">
        <f t="shared" si="62"/>
        <v>-3.898633085026338E-2</v>
      </c>
      <c r="DX23" s="26">
        <f t="shared" si="63"/>
        <v>2.434217275869034E-3</v>
      </c>
      <c r="DY23" s="26">
        <f t="shared" si="64"/>
        <v>-6.1444544260959985E-7</v>
      </c>
      <c r="DZ23" s="26">
        <f t="shared" si="65"/>
        <v>1.2630397908878746E-3</v>
      </c>
      <c r="EA23" s="26">
        <f t="shared" si="66"/>
        <v>0.99119403847307253</v>
      </c>
      <c r="EB23" s="26">
        <f t="shared" si="67"/>
        <v>0.96470041838213061</v>
      </c>
      <c r="EC23" s="26">
        <f t="shared" si="68"/>
        <v>-7.486503739672079E-4</v>
      </c>
      <c r="ED23" s="26">
        <f t="shared" si="69"/>
        <v>-0.9634003772557248</v>
      </c>
      <c r="EE23" s="26">
        <f t="shared" si="70"/>
        <v>0.96467197712146535</v>
      </c>
      <c r="EI23">
        <f t="shared" si="21"/>
        <v>480.29617672313145</v>
      </c>
      <c r="ES23">
        <f t="shared" si="109"/>
        <v>1.2839052619196532</v>
      </c>
      <c r="ET23">
        <f t="shared" si="71"/>
        <v>1.9157732624260689E-2</v>
      </c>
      <c r="EU23">
        <f t="shared" si="110"/>
        <v>1.0284096008976717</v>
      </c>
      <c r="EV23">
        <f t="shared" si="111"/>
        <v>1.4103139004595915E-2</v>
      </c>
      <c r="EX23" s="30">
        <v>591.20000000000005</v>
      </c>
      <c r="EY23" s="30">
        <v>3745.5</v>
      </c>
      <c r="FA23" s="37">
        <v>1603.3</v>
      </c>
      <c r="FB23" s="37">
        <v>3672.7</v>
      </c>
    </row>
    <row r="24" spans="3:158">
      <c r="C24" s="6">
        <f t="shared" si="72"/>
        <v>496.28236402029376</v>
      </c>
      <c r="D24" s="6">
        <f>Sheet6!D24</f>
        <v>528.79180350262709</v>
      </c>
      <c r="E24" s="6">
        <f t="shared" si="22"/>
        <v>528.87494324626175</v>
      </c>
      <c r="F24" s="6">
        <f t="shared" si="23"/>
        <v>-8.313974363466059E-2</v>
      </c>
      <c r="G24" s="6">
        <f t="shared" si="0"/>
        <v>512.53708376146039</v>
      </c>
      <c r="I24" s="6">
        <f t="shared" si="1"/>
        <v>512.53708376146039</v>
      </c>
      <c r="M24">
        <f t="shared" si="24"/>
        <v>64.288239298830263</v>
      </c>
      <c r="O24">
        <f t="shared" si="25"/>
        <v>1.1099663842100551</v>
      </c>
      <c r="P24">
        <f t="shared" si="26"/>
        <v>3.6138179819995134E-2</v>
      </c>
      <c r="Q24">
        <f t="shared" si="27"/>
        <v>5549.8319210502759</v>
      </c>
      <c r="R24">
        <f t="shared" si="73"/>
        <v>31162.306236697299</v>
      </c>
      <c r="S24">
        <f t="shared" si="28"/>
        <v>33556.425014533888</v>
      </c>
      <c r="T24">
        <f t="shared" si="74"/>
        <v>0.88265277265156228</v>
      </c>
      <c r="U24">
        <f t="shared" si="2"/>
        <v>54.006116207951074</v>
      </c>
      <c r="V24">
        <f t="shared" si="112"/>
        <v>0.7722884621842554</v>
      </c>
      <c r="W24">
        <f t="shared" si="75"/>
        <v>49.351408699751047</v>
      </c>
      <c r="X24">
        <f t="shared" si="29"/>
        <v>54.77840467013533</v>
      </c>
      <c r="Y24">
        <f t="shared" si="3"/>
        <v>1.1099663842100551</v>
      </c>
      <c r="Z24">
        <f t="shared" si="30"/>
        <v>49.351408699751047</v>
      </c>
      <c r="AE24">
        <f t="shared" si="113"/>
        <v>0.77438127090049191</v>
      </c>
      <c r="AF24">
        <f t="shared" si="114"/>
        <v>0.88658721028375909</v>
      </c>
      <c r="AG24">
        <f t="shared" si="31"/>
        <v>1.3490758134485603</v>
      </c>
      <c r="AH24">
        <f t="shared" si="4"/>
        <v>0</v>
      </c>
      <c r="AI24">
        <f t="shared" si="5"/>
        <v>1.3490758134485603</v>
      </c>
      <c r="AJ24">
        <f t="shared" si="76"/>
        <v>1.3490758134485603</v>
      </c>
      <c r="AK24">
        <f t="shared" si="6"/>
        <v>0</v>
      </c>
      <c r="AL24">
        <f t="shared" si="7"/>
        <v>30</v>
      </c>
      <c r="AM24">
        <f t="shared" si="77"/>
        <v>30</v>
      </c>
      <c r="AO24">
        <f t="shared" si="78"/>
        <v>0.76842141493472327</v>
      </c>
      <c r="AQ24">
        <f t="shared" si="32"/>
        <v>0.96248998635354222</v>
      </c>
      <c r="AS24">
        <f t="shared" si="8"/>
        <v>4.1330195649638855</v>
      </c>
      <c r="AT24">
        <f t="shared" si="8"/>
        <v>4.4505486873108566</v>
      </c>
      <c r="AU24">
        <f t="shared" si="79"/>
        <v>8.5835682522747412</v>
      </c>
      <c r="AV24">
        <f t="shared" si="33"/>
        <v>0.48150366415139639</v>
      </c>
      <c r="AW24">
        <f t="shared" si="80"/>
        <v>0.51849633584860366</v>
      </c>
      <c r="AX24">
        <f t="shared" si="9"/>
        <v>-47.954104278646724</v>
      </c>
      <c r="AY24">
        <f t="shared" si="81"/>
        <v>0.13</v>
      </c>
      <c r="AZ24">
        <f t="shared" si="82"/>
        <v>9.0712222732249526</v>
      </c>
      <c r="BA24">
        <f t="shared" si="83"/>
        <v>9.7681406404760356</v>
      </c>
      <c r="BB24">
        <f t="shared" si="10"/>
        <v>51.676560848711311</v>
      </c>
      <c r="BC24">
        <f t="shared" si="84"/>
        <v>6.2443724370546969E-3</v>
      </c>
      <c r="BD24">
        <f t="shared" si="85"/>
        <v>2.0763863974120949E-3</v>
      </c>
      <c r="BE24">
        <f t="shared" si="86"/>
        <v>0.93885264616633191</v>
      </c>
      <c r="BF24">
        <f t="shared" si="87"/>
        <v>2.2116211802679754E-3</v>
      </c>
      <c r="BG24">
        <f t="shared" si="34"/>
        <v>3.5817551930793085E-2</v>
      </c>
      <c r="BH24">
        <f t="shared" si="35"/>
        <v>250.70741630009334</v>
      </c>
      <c r="BI24">
        <f t="shared" si="88"/>
        <v>1.4286594493048409E-4</v>
      </c>
      <c r="BJ24">
        <f t="shared" si="89"/>
        <v>0.18007355156681706</v>
      </c>
      <c r="BK24">
        <f t="shared" si="90"/>
        <v>1.1714859667033182</v>
      </c>
      <c r="BL24">
        <f t="shared" si="91"/>
        <v>0.39206350652979349</v>
      </c>
      <c r="BM24">
        <f t="shared" si="36"/>
        <v>3.0594921041594185E-4</v>
      </c>
      <c r="BN24">
        <f t="shared" si="92"/>
        <v>1.0674178160699492</v>
      </c>
      <c r="BO24">
        <f t="shared" si="93"/>
        <v>0.98379188883204172</v>
      </c>
      <c r="BP24">
        <f t="shared" si="94"/>
        <v>1.0850036762726192</v>
      </c>
      <c r="BQ24">
        <f t="shared" si="37"/>
        <v>0.42539034591715996</v>
      </c>
      <c r="BR24">
        <f t="shared" si="38"/>
        <v>0.42539034591715996</v>
      </c>
      <c r="BS24">
        <f t="shared" si="39"/>
        <v>0.42539034591715996</v>
      </c>
      <c r="BT24">
        <f t="shared" si="11"/>
        <v>203.97033771459999</v>
      </c>
      <c r="BU24">
        <f t="shared" si="12"/>
        <v>6.1114412766594404</v>
      </c>
      <c r="BV24">
        <f t="shared" si="13"/>
        <v>1583983.0005094574</v>
      </c>
      <c r="BW24">
        <f t="shared" si="14"/>
        <v>9.8297283265663407E-2</v>
      </c>
      <c r="BX24">
        <f t="shared" si="15"/>
        <v>1063537.8167174887</v>
      </c>
      <c r="BY24">
        <f t="shared" si="95"/>
        <v>1.6187778227438283E-4</v>
      </c>
      <c r="BZ24">
        <f t="shared" si="96"/>
        <v>4.7437899439923489E-6</v>
      </c>
      <c r="CA24">
        <f t="shared" si="97"/>
        <v>-3.9331002600974192</v>
      </c>
      <c r="CB24">
        <f t="shared" si="98"/>
        <v>14.973748741847256</v>
      </c>
      <c r="CC24">
        <f t="shared" si="99"/>
        <v>4.4600416783200534E-3</v>
      </c>
      <c r="CD24">
        <f t="shared" si="16"/>
        <v>21.78266005822346</v>
      </c>
      <c r="CE24" s="20">
        <f t="shared" si="17"/>
        <v>124834696459.01999</v>
      </c>
      <c r="CF24" s="33">
        <f t="shared" si="40"/>
        <v>0.16296289612983994</v>
      </c>
      <c r="CG24" s="33">
        <f t="shared" si="18"/>
        <v>32.592579225967988</v>
      </c>
      <c r="CH24">
        <f t="shared" si="100"/>
        <v>1400</v>
      </c>
      <c r="CI24" s="6">
        <f t="shared" si="19"/>
        <v>528.87494324626175</v>
      </c>
      <c r="CJ24" s="20"/>
      <c r="CK24" s="20"/>
      <c r="CL24" s="20"/>
      <c r="CM24" s="20"/>
      <c r="CN24" s="20"/>
      <c r="CO24" s="20"/>
      <c r="CP24" s="20"/>
      <c r="CQ24" s="25">
        <f t="shared" si="20"/>
        <v>0.76842141493472327</v>
      </c>
      <c r="CR24" s="26">
        <v>0.8</v>
      </c>
      <c r="CS24" s="26">
        <f t="shared" si="101"/>
        <v>0.14263822514725802</v>
      </c>
      <c r="CT24" s="26">
        <f t="shared" si="41"/>
        <v>-5.0207420466150558E-2</v>
      </c>
      <c r="CU24" s="26">
        <f t="shared" si="102"/>
        <v>4.0371085806400198E-3</v>
      </c>
      <c r="CV24" s="26">
        <f t="shared" si="103"/>
        <v>-2.1765119303803543E-6</v>
      </c>
      <c r="CW24" s="26">
        <f t="shared" si="42"/>
        <v>2.1068236277668783E-3</v>
      </c>
      <c r="CX24" s="26">
        <f t="shared" si="43"/>
        <v>0.98543784565654102</v>
      </c>
      <c r="CY24" s="26">
        <f t="shared" si="44"/>
        <v>0.95590800836334466</v>
      </c>
      <c r="CZ24" s="26">
        <f t="shared" si="45"/>
        <v>0.15590800836334462</v>
      </c>
      <c r="DA24" s="26">
        <v>0.85</v>
      </c>
      <c r="DB24" s="26">
        <f t="shared" si="46"/>
        <v>0.13424774131506637</v>
      </c>
      <c r="DC24" s="26">
        <f t="shared" si="47"/>
        <v>-4.7254042791671114E-2</v>
      </c>
      <c r="DD24" s="26">
        <f t="shared" si="48"/>
        <v>3.5761238638195333E-3</v>
      </c>
      <c r="DE24" s="26">
        <f t="shared" si="49"/>
        <v>-1.6073718507642041E-6</v>
      </c>
      <c r="DF24" s="26">
        <f t="shared" si="50"/>
        <v>1.8631712324690584E-3</v>
      </c>
      <c r="DG24" s="26">
        <f t="shared" si="104"/>
        <v>0.98708986919548902</v>
      </c>
      <c r="DH24" s="26">
        <f t="shared" si="105"/>
        <v>0.95816280589214586</v>
      </c>
      <c r="DI24" s="26">
        <f t="shared" si="106"/>
        <v>0.10816280589214589</v>
      </c>
      <c r="DJ24" s="26">
        <f t="shared" si="107"/>
        <v>-0.95490404942397589</v>
      </c>
      <c r="DK24" s="26">
        <f t="shared" si="108"/>
        <v>0.96327086313791699</v>
      </c>
      <c r="DL24" s="26">
        <f t="shared" si="51"/>
        <v>0.85</v>
      </c>
      <c r="DM24" s="26">
        <f t="shared" si="52"/>
        <v>0.13424774131506637</v>
      </c>
      <c r="DN24" s="26">
        <f t="shared" si="53"/>
        <v>-4.7254042791671114E-2</v>
      </c>
      <c r="DO24" s="26">
        <f t="shared" si="54"/>
        <v>3.5761238638195333E-3</v>
      </c>
      <c r="DP24" s="26">
        <f t="shared" si="55"/>
        <v>-1.6073718507642041E-6</v>
      </c>
      <c r="DQ24" s="26">
        <f t="shared" si="56"/>
        <v>1.8631712324690584E-3</v>
      </c>
      <c r="DR24" s="26">
        <f t="shared" si="57"/>
        <v>0.98708986919548902</v>
      </c>
      <c r="DS24" s="26">
        <f t="shared" si="58"/>
        <v>0.95816280589214586</v>
      </c>
      <c r="DT24" s="26">
        <f t="shared" si="59"/>
        <v>0.10816280589214589</v>
      </c>
      <c r="DU24" s="26">
        <f t="shared" si="60"/>
        <v>0.96327086313791699</v>
      </c>
      <c r="DV24" s="26">
        <f t="shared" si="61"/>
        <v>0.11846157138614558</v>
      </c>
      <c r="DW24" s="26">
        <f t="shared" si="62"/>
        <v>-4.1697447633864189E-2</v>
      </c>
      <c r="DX24" s="26">
        <f t="shared" si="63"/>
        <v>2.7845406105638103E-3</v>
      </c>
      <c r="DY24" s="26">
        <f t="shared" si="64"/>
        <v>-8.5994141846147013E-7</v>
      </c>
      <c r="DZ24" s="26">
        <f t="shared" si="65"/>
        <v>1.4466347206580901E-3</v>
      </c>
      <c r="EA24" s="26">
        <f t="shared" si="66"/>
        <v>0.9899331169733222</v>
      </c>
      <c r="EB24" s="26">
        <f t="shared" si="67"/>
        <v>0.96252002453626084</v>
      </c>
      <c r="EC24" s="26">
        <f t="shared" si="68"/>
        <v>-7.5083860165614524E-4</v>
      </c>
      <c r="ED24" s="26">
        <f t="shared" si="69"/>
        <v>-0.96153274969919056</v>
      </c>
      <c r="EE24" s="26">
        <f t="shared" si="70"/>
        <v>0.96248998635354222</v>
      </c>
      <c r="EI24">
        <f t="shared" si="21"/>
        <v>512.53708376146039</v>
      </c>
      <c r="ES24">
        <f t="shared" si="109"/>
        <v>1.3731882754330995</v>
      </c>
      <c r="ET24">
        <f t="shared" si="71"/>
        <v>2.0489964955968276E-2</v>
      </c>
      <c r="EU24">
        <f t="shared" si="110"/>
        <v>1.0310765771019577</v>
      </c>
      <c r="EV24">
        <f t="shared" si="111"/>
        <v>1.4139712696730023E-2</v>
      </c>
      <c r="EX24" s="30">
        <v>709.5</v>
      </c>
      <c r="EY24" s="30">
        <v>4490.8</v>
      </c>
      <c r="FA24" s="37">
        <v>2141.6</v>
      </c>
      <c r="FB24" s="37">
        <v>4960.8</v>
      </c>
    </row>
    <row r="25" spans="3:158">
      <c r="C25" s="6">
        <f t="shared" si="72"/>
        <v>528.87494324626175</v>
      </c>
      <c r="D25" s="6">
        <f>Sheet6!D25</f>
        <v>562.0070294265721</v>
      </c>
      <c r="E25" s="6">
        <f t="shared" si="22"/>
        <v>562.14007977076108</v>
      </c>
      <c r="F25" s="6">
        <f t="shared" si="23"/>
        <v>-0.13305034418897321</v>
      </c>
      <c r="G25" s="6">
        <f t="shared" si="0"/>
        <v>545.44098633641693</v>
      </c>
      <c r="I25" s="6">
        <f t="shared" si="1"/>
        <v>545.44098633641693</v>
      </c>
      <c r="M25">
        <f t="shared" si="24"/>
        <v>69.216113564232217</v>
      </c>
      <c r="O25">
        <f t="shared" si="25"/>
        <v>1.1123152134182108</v>
      </c>
      <c r="P25">
        <f t="shared" si="26"/>
        <v>3.3880552272261472E-2</v>
      </c>
      <c r="Q25">
        <f t="shared" si="27"/>
        <v>5561.576067091054</v>
      </c>
      <c r="R25">
        <f t="shared" si="73"/>
        <v>31228.249616716268</v>
      </c>
      <c r="S25">
        <f t="shared" si="28"/>
        <v>30625.289571848061</v>
      </c>
      <c r="T25">
        <f t="shared" si="74"/>
        <v>0.88208958702123064</v>
      </c>
      <c r="U25">
        <f t="shared" si="2"/>
        <v>54.006116207951074</v>
      </c>
      <c r="V25">
        <f t="shared" si="112"/>
        <v>0.83095600532589042</v>
      </c>
      <c r="W25">
        <f t="shared" si="75"/>
        <v>49.299939038646585</v>
      </c>
      <c r="X25">
        <f t="shared" si="29"/>
        <v>54.837072213276961</v>
      </c>
      <c r="Y25">
        <f t="shared" si="3"/>
        <v>1.1123152134182108</v>
      </c>
      <c r="Z25">
        <f t="shared" si="30"/>
        <v>49.299939038646585</v>
      </c>
      <c r="AE25">
        <f t="shared" si="113"/>
        <v>0.7626840981423243</v>
      </c>
      <c r="AF25">
        <f t="shared" si="114"/>
        <v>0.87980009289635408</v>
      </c>
      <c r="AG25">
        <f t="shared" si="31"/>
        <v>1.3230633784622867</v>
      </c>
      <c r="AH25">
        <f t="shared" si="4"/>
        <v>0</v>
      </c>
      <c r="AI25">
        <f t="shared" si="5"/>
        <v>1.3230633784622867</v>
      </c>
      <c r="AJ25">
        <f t="shared" si="76"/>
        <v>1.3230633784622867</v>
      </c>
      <c r="AK25">
        <f t="shared" si="6"/>
        <v>0</v>
      </c>
      <c r="AL25">
        <f t="shared" si="7"/>
        <v>30</v>
      </c>
      <c r="AM25">
        <f t="shared" si="77"/>
        <v>30</v>
      </c>
      <c r="AO25">
        <f t="shared" si="78"/>
        <v>0.8177526032030239</v>
      </c>
      <c r="AQ25">
        <f t="shared" si="32"/>
        <v>0.96029109587428951</v>
      </c>
      <c r="AS25">
        <f t="shared" si="8"/>
        <v>4.1417655569237901</v>
      </c>
      <c r="AT25">
        <f t="shared" si="8"/>
        <v>4.0617956842384002</v>
      </c>
      <c r="AU25">
        <f t="shared" si="79"/>
        <v>8.2035612411621912</v>
      </c>
      <c r="AV25">
        <f t="shared" si="33"/>
        <v>0.50487409494087354</v>
      </c>
      <c r="AW25">
        <f t="shared" si="80"/>
        <v>0.49512590505912646</v>
      </c>
      <c r="AX25">
        <f t="shared" si="9"/>
        <v>-43.709366696751538</v>
      </c>
      <c r="AY25">
        <f t="shared" si="81"/>
        <v>0.13</v>
      </c>
      <c r="AZ25">
        <f t="shared" si="82"/>
        <v>9.0880470501004389</v>
      </c>
      <c r="BA25">
        <f t="shared" si="83"/>
        <v>8.9125735821876013</v>
      </c>
      <c r="BB25">
        <f t="shared" si="10"/>
        <v>51.649606512551003</v>
      </c>
      <c r="BC25">
        <f t="shared" si="84"/>
        <v>6.125568253972773E-3</v>
      </c>
      <c r="BD25">
        <f t="shared" si="85"/>
        <v>2.0734689054386409E-3</v>
      </c>
      <c r="BE25">
        <f t="shared" si="86"/>
        <v>0.93998887901287476</v>
      </c>
      <c r="BF25">
        <f t="shared" si="87"/>
        <v>2.2058440814917784E-3</v>
      </c>
      <c r="BG25">
        <f t="shared" si="34"/>
        <v>3.5790249696001371E-2</v>
      </c>
      <c r="BH25">
        <f t="shared" si="35"/>
        <v>237.71169541874249</v>
      </c>
      <c r="BI25">
        <f t="shared" si="88"/>
        <v>1.5056158525542817E-4</v>
      </c>
      <c r="BJ25">
        <f t="shared" si="89"/>
        <v>0.19036548810185408</v>
      </c>
      <c r="BK25">
        <f t="shared" si="90"/>
        <v>1.18155999435244</v>
      </c>
      <c r="BL25">
        <f t="shared" si="91"/>
        <v>0.40138969574014594</v>
      </c>
      <c r="BM25">
        <f t="shared" si="36"/>
        <v>2.7743122351499294E-4</v>
      </c>
      <c r="BN25">
        <f t="shared" si="92"/>
        <v>1.0693738300153319</v>
      </c>
      <c r="BO25">
        <f t="shared" si="93"/>
        <v>0.9852907005755509</v>
      </c>
      <c r="BP25">
        <f t="shared" si="94"/>
        <v>1.0853383974807278</v>
      </c>
      <c r="BQ25">
        <f t="shared" si="37"/>
        <v>0.4356436491398869</v>
      </c>
      <c r="BR25">
        <f t="shared" si="38"/>
        <v>0.4356436491398869</v>
      </c>
      <c r="BS25">
        <f t="shared" si="39"/>
        <v>0.4356436491398869</v>
      </c>
      <c r="BT25">
        <f t="shared" si="11"/>
        <v>204.18878946870896</v>
      </c>
      <c r="BU25">
        <f t="shared" si="12"/>
        <v>5.9492656075350254</v>
      </c>
      <c r="BV25">
        <f t="shared" si="13"/>
        <v>1584407.3131860674</v>
      </c>
      <c r="BW25">
        <f t="shared" si="14"/>
        <v>0.1022867622275571</v>
      </c>
      <c r="BX25">
        <f t="shared" si="15"/>
        <v>1022330.5576692503</v>
      </c>
      <c r="BY25">
        <f t="shared" si="95"/>
        <v>1.6187778227438283E-4</v>
      </c>
      <c r="BZ25">
        <f t="shared" si="96"/>
        <v>4.9349987263437057E-6</v>
      </c>
      <c r="CA25">
        <f t="shared" si="97"/>
        <v>-3.9300680053531925</v>
      </c>
      <c r="CB25">
        <f t="shared" si="98"/>
        <v>14.966670741866237</v>
      </c>
      <c r="CC25">
        <f t="shared" si="99"/>
        <v>4.4642611390177207E-3</v>
      </c>
      <c r="CD25">
        <f t="shared" si="16"/>
        <v>22.303811627114349</v>
      </c>
      <c r="CE25" s="20">
        <f t="shared" si="17"/>
        <v>122098534886.02917</v>
      </c>
      <c r="CF25" s="33">
        <f t="shared" si="40"/>
        <v>0.1663256826224965</v>
      </c>
      <c r="CG25" s="33">
        <f t="shared" si="18"/>
        <v>33.265136524499297</v>
      </c>
      <c r="CH25">
        <f t="shared" si="100"/>
        <v>1600</v>
      </c>
      <c r="CI25" s="6">
        <f t="shared" si="19"/>
        <v>562.14007977076108</v>
      </c>
      <c r="CJ25" s="20"/>
      <c r="CK25" s="20"/>
      <c r="CL25" s="20"/>
      <c r="CM25" s="20"/>
      <c r="CN25" s="20"/>
      <c r="CO25" s="20"/>
      <c r="CP25" s="20"/>
      <c r="CQ25" s="25">
        <f t="shared" si="20"/>
        <v>0.8177526032030239</v>
      </c>
      <c r="CR25" s="26">
        <v>0.8</v>
      </c>
      <c r="CS25" s="26">
        <f t="shared" si="101"/>
        <v>0.1517953269695613</v>
      </c>
      <c r="CT25" s="26">
        <f t="shared" si="41"/>
        <v>-5.343064103671704E-2</v>
      </c>
      <c r="CU25" s="26">
        <f t="shared" si="102"/>
        <v>4.5720964312490654E-3</v>
      </c>
      <c r="CV25" s="26">
        <f t="shared" si="103"/>
        <v>-2.9708001053549592E-6</v>
      </c>
      <c r="CW25" s="26">
        <f t="shared" si="42"/>
        <v>2.3905859816322496E-3</v>
      </c>
      <c r="CX25" s="26">
        <f t="shared" si="43"/>
        <v>0.98352408424591586</v>
      </c>
      <c r="CY25" s="26">
        <f t="shared" si="44"/>
        <v>0.95349562508303343</v>
      </c>
      <c r="CZ25" s="26">
        <f t="shared" si="45"/>
        <v>0.15349562508303338</v>
      </c>
      <c r="DA25" s="26">
        <v>0.85</v>
      </c>
      <c r="DB25" s="26">
        <f t="shared" si="46"/>
        <v>0.1428661900889989</v>
      </c>
      <c r="DC25" s="26">
        <f t="shared" si="47"/>
        <v>-5.0287662152204281E-2</v>
      </c>
      <c r="DD25" s="26">
        <f t="shared" si="48"/>
        <v>4.050023136331354E-3</v>
      </c>
      <c r="DE25" s="26">
        <f t="shared" si="49"/>
        <v>-2.1939601602645089E-6</v>
      </c>
      <c r="DF25" s="26">
        <f t="shared" si="50"/>
        <v>2.1136610236261086E-3</v>
      </c>
      <c r="DG25" s="26">
        <f t="shared" si="104"/>
        <v>0.98539160380619073</v>
      </c>
      <c r="DH25" s="26">
        <f t="shared" si="105"/>
        <v>0.95584733877026096</v>
      </c>
      <c r="DI25" s="26">
        <f t="shared" si="106"/>
        <v>0.10584733877026098</v>
      </c>
      <c r="DJ25" s="26">
        <f t="shared" si="107"/>
        <v>-0.95296572625544929</v>
      </c>
      <c r="DK25" s="26">
        <f t="shared" si="108"/>
        <v>0.96107150640786831</v>
      </c>
      <c r="DL25" s="26">
        <f t="shared" si="51"/>
        <v>0.85</v>
      </c>
      <c r="DM25" s="26">
        <f t="shared" si="52"/>
        <v>0.1428661900889989</v>
      </c>
      <c r="DN25" s="26">
        <f t="shared" si="53"/>
        <v>-5.0287662152204281E-2</v>
      </c>
      <c r="DO25" s="26">
        <f t="shared" si="54"/>
        <v>4.050023136331354E-3</v>
      </c>
      <c r="DP25" s="26">
        <f t="shared" si="55"/>
        <v>-2.1939601602645089E-6</v>
      </c>
      <c r="DQ25" s="26">
        <f t="shared" si="56"/>
        <v>2.1136610236261086E-3</v>
      </c>
      <c r="DR25" s="26">
        <f t="shared" si="57"/>
        <v>0.98539160380619073</v>
      </c>
      <c r="DS25" s="26">
        <f t="shared" si="58"/>
        <v>0.95584733877026096</v>
      </c>
      <c r="DT25" s="26">
        <f t="shared" si="59"/>
        <v>0.10584733877026098</v>
      </c>
      <c r="DU25" s="26">
        <f t="shared" si="60"/>
        <v>0.96107150640786831</v>
      </c>
      <c r="DV25" s="26">
        <f t="shared" si="61"/>
        <v>0.12635507427489254</v>
      </c>
      <c r="DW25" s="26">
        <f t="shared" si="62"/>
        <v>-4.4475892318498647E-2</v>
      </c>
      <c r="DX25" s="26">
        <f t="shared" si="63"/>
        <v>3.16799109705537E-3</v>
      </c>
      <c r="DY25" s="26">
        <f t="shared" si="64"/>
        <v>-1.1872573247545224E-6</v>
      </c>
      <c r="DZ25" s="26">
        <f t="shared" si="65"/>
        <v>1.6481165147908584E-3</v>
      </c>
      <c r="EA25" s="26">
        <f t="shared" si="66"/>
        <v>0.9885547993270416</v>
      </c>
      <c r="EB25" s="26">
        <f t="shared" si="67"/>
        <v>0.9603225395264281</v>
      </c>
      <c r="EC25" s="26">
        <f t="shared" si="68"/>
        <v>-7.4896688144021617E-4</v>
      </c>
      <c r="ED25" s="26">
        <f t="shared" si="69"/>
        <v>-0.95970883171662724</v>
      </c>
      <c r="EE25" s="26">
        <f t="shared" si="70"/>
        <v>0.96029109587428951</v>
      </c>
      <c r="EI25">
        <f t="shared" si="21"/>
        <v>545.44098633641693</v>
      </c>
      <c r="ES25">
        <f t="shared" si="109"/>
        <v>1.4646885441877</v>
      </c>
      <c r="ET25">
        <f t="shared" si="71"/>
        <v>2.1855281958585507E-2</v>
      </c>
      <c r="EU25">
        <f t="shared" si="110"/>
        <v>1.0338745162479426</v>
      </c>
      <c r="EV25">
        <f t="shared" si="111"/>
        <v>1.4178082354761009E-2</v>
      </c>
      <c r="EX25" s="30">
        <v>852.3</v>
      </c>
      <c r="EY25" s="30">
        <v>5140.8</v>
      </c>
      <c r="FA25" s="37">
        <v>2584.1999999999998</v>
      </c>
      <c r="FB25" s="37">
        <v>5999</v>
      </c>
    </row>
    <row r="26" spans="3:158">
      <c r="C26" s="6">
        <f t="shared" si="72"/>
        <v>562.14007977076108</v>
      </c>
      <c r="D26" s="6">
        <f>Sheet6!D26</f>
        <v>595.88588656965726</v>
      </c>
      <c r="E26" s="6">
        <f t="shared" si="22"/>
        <v>596.08484799405494</v>
      </c>
      <c r="F26" s="6">
        <f t="shared" si="23"/>
        <v>-0.19896142439768028</v>
      </c>
      <c r="G26" s="6">
        <f t="shared" si="0"/>
        <v>579.01298317020917</v>
      </c>
      <c r="I26" s="6">
        <f t="shared" si="1"/>
        <v>579.01298317020917</v>
      </c>
      <c r="M26">
        <f t="shared" si="24"/>
        <v>74.301678152993489</v>
      </c>
      <c r="O26">
        <f t="shared" si="25"/>
        <v>1.1147392043730757</v>
      </c>
      <c r="P26">
        <f t="shared" si="26"/>
        <v>3.1842533251343196E-2</v>
      </c>
      <c r="Q26">
        <f t="shared" si="27"/>
        <v>5573.6960218653785</v>
      </c>
      <c r="R26">
        <f t="shared" si="73"/>
        <v>31296.3031627741</v>
      </c>
      <c r="S26">
        <f t="shared" si="28"/>
        <v>27973.398278092518</v>
      </c>
      <c r="T26">
        <f t="shared" si="74"/>
        <v>0.88150837963965789</v>
      </c>
      <c r="U26">
        <f t="shared" si="2"/>
        <v>54.006116207951074</v>
      </c>
      <c r="V26">
        <f t="shared" si="112"/>
        <v>0.89142168153800783</v>
      </c>
      <c r="W26">
        <f t="shared" si="75"/>
        <v>49.246978732001452</v>
      </c>
      <c r="X26">
        <f t="shared" si="29"/>
        <v>54.89753788948908</v>
      </c>
      <c r="Y26">
        <f t="shared" si="3"/>
        <v>1.1147392043730757</v>
      </c>
      <c r="Z26">
        <f t="shared" si="30"/>
        <v>49.246978732001452</v>
      </c>
      <c r="AE26">
        <f t="shared" si="113"/>
        <v>0.75114169118079011</v>
      </c>
      <c r="AF26">
        <f t="shared" si="114"/>
        <v>0.87300655970982577</v>
      </c>
      <c r="AG26">
        <f t="shared" si="31"/>
        <v>1.2975094263459517</v>
      </c>
      <c r="AH26">
        <f t="shared" si="4"/>
        <v>0</v>
      </c>
      <c r="AI26">
        <f t="shared" si="5"/>
        <v>1.2975094263459517</v>
      </c>
      <c r="AJ26">
        <f t="shared" si="76"/>
        <v>1.2975094263459517</v>
      </c>
      <c r="AK26">
        <f t="shared" si="6"/>
        <v>0</v>
      </c>
      <c r="AL26">
        <f t="shared" si="7"/>
        <v>30</v>
      </c>
      <c r="AM26">
        <f t="shared" si="77"/>
        <v>30</v>
      </c>
      <c r="AO26">
        <f t="shared" si="78"/>
        <v>0.86808543203929411</v>
      </c>
      <c r="AQ26">
        <f t="shared" si="32"/>
        <v>0.95807733161280428</v>
      </c>
      <c r="AS26">
        <f t="shared" si="8"/>
        <v>4.1507914176924317</v>
      </c>
      <c r="AT26">
        <f t="shared" si="8"/>
        <v>3.7100785000865431</v>
      </c>
      <c r="AU26">
        <f t="shared" si="79"/>
        <v>7.8608699177789747</v>
      </c>
      <c r="AV26">
        <f t="shared" si="33"/>
        <v>0.5280320703825111</v>
      </c>
      <c r="AW26">
        <f t="shared" si="80"/>
        <v>0.4719679296174889</v>
      </c>
      <c r="AX26">
        <f t="shared" si="9"/>
        <v>-40.04624576006691</v>
      </c>
      <c r="AY26">
        <f t="shared" si="81"/>
        <v>0.13</v>
      </c>
      <c r="AZ26">
        <f t="shared" si="82"/>
        <v>9.1054049906776608</v>
      </c>
      <c r="BA26">
        <f t="shared" si="83"/>
        <v>8.138632827104173</v>
      </c>
      <c r="BB26">
        <f t="shared" si="10"/>
        <v>51.621856843227803</v>
      </c>
      <c r="BC26">
        <f t="shared" si="84"/>
        <v>6.0088720153996314E-3</v>
      </c>
      <c r="BD26">
        <f t="shared" si="85"/>
        <v>2.0705874479773102E-3</v>
      </c>
      <c r="BE26">
        <f t="shared" si="86"/>
        <v>0.94110602251808229</v>
      </c>
      <c r="BF26">
        <f t="shared" si="87"/>
        <v>2.2001638481040815E-3</v>
      </c>
      <c r="BG26">
        <f t="shared" si="34"/>
        <v>3.576626924849826E-2</v>
      </c>
      <c r="BH26">
        <f t="shared" si="35"/>
        <v>225.49267709364389</v>
      </c>
      <c r="BI26">
        <f t="shared" si="88"/>
        <v>1.5861388365017741E-4</v>
      </c>
      <c r="BJ26">
        <f t="shared" si="89"/>
        <v>0.20122691374243423</v>
      </c>
      <c r="BK26">
        <f t="shared" si="90"/>
        <v>1.192192481802262</v>
      </c>
      <c r="BL26">
        <f t="shared" si="91"/>
        <v>0.41083727863629993</v>
      </c>
      <c r="BM26">
        <f t="shared" si="36"/>
        <v>2.5178440482498036E-4</v>
      </c>
      <c r="BN26">
        <f t="shared" si="92"/>
        <v>1.0711361418454111</v>
      </c>
      <c r="BO26">
        <f t="shared" si="93"/>
        <v>0.98664071202741488</v>
      </c>
      <c r="BP26">
        <f t="shared" si="94"/>
        <v>1.0856395127303933</v>
      </c>
      <c r="BQ26">
        <f t="shared" si="37"/>
        <v>0.44602118299019344</v>
      </c>
      <c r="BR26">
        <f t="shared" si="38"/>
        <v>0.44602118299019344</v>
      </c>
      <c r="BS26">
        <f t="shared" si="39"/>
        <v>0.44602118299019344</v>
      </c>
      <c r="BT26">
        <f t="shared" si="11"/>
        <v>204.41393666807335</v>
      </c>
      <c r="BU26">
        <f t="shared" si="12"/>
        <v>5.7819262098858299</v>
      </c>
      <c r="BV26">
        <f t="shared" si="13"/>
        <v>1584843.1747617514</v>
      </c>
      <c r="BW26">
        <f t="shared" si="14"/>
        <v>0.10645508145859831</v>
      </c>
      <c r="BX26">
        <f t="shared" si="15"/>
        <v>982570.75285744527</v>
      </c>
      <c r="BY26">
        <f t="shared" si="95"/>
        <v>1.6187778227438283E-4</v>
      </c>
      <c r="BZ26">
        <f t="shared" si="96"/>
        <v>5.1346938480795337E-6</v>
      </c>
      <c r="CA26">
        <f t="shared" si="97"/>
        <v>-3.9269362266844494</v>
      </c>
      <c r="CB26">
        <f t="shared" si="98"/>
        <v>14.959319356033712</v>
      </c>
      <c r="CC26">
        <f t="shared" si="99"/>
        <v>4.4686499175748875E-3</v>
      </c>
      <c r="CD26">
        <f t="shared" si="16"/>
        <v>22.82853718697471</v>
      </c>
      <c r="CE26" s="20">
        <f t="shared" si="17"/>
        <v>119475019572.35986</v>
      </c>
      <c r="CF26" s="33">
        <f t="shared" si="40"/>
        <v>0.1697238411164691</v>
      </c>
      <c r="CG26" s="33">
        <f t="shared" si="18"/>
        <v>33.944768223293821</v>
      </c>
      <c r="CH26">
        <f t="shared" si="100"/>
        <v>1800</v>
      </c>
      <c r="CI26" s="6">
        <f t="shared" si="19"/>
        <v>596.08484799405494</v>
      </c>
      <c r="CJ26" s="20"/>
      <c r="CK26" s="20"/>
      <c r="CL26" s="20"/>
      <c r="CM26" s="20"/>
      <c r="CN26" s="20"/>
      <c r="CO26" s="20"/>
      <c r="CP26" s="20"/>
      <c r="CQ26" s="25">
        <f t="shared" si="20"/>
        <v>0.86808543203929411</v>
      </c>
      <c r="CR26" s="26">
        <v>0.8</v>
      </c>
      <c r="CS26" s="26">
        <f t="shared" si="101"/>
        <v>0.16113835832229395</v>
      </c>
      <c r="CT26" s="26">
        <f t="shared" si="41"/>
        <v>-5.6719307192446285E-2</v>
      </c>
      <c r="CU26" s="26">
        <f t="shared" si="102"/>
        <v>5.152244296557907E-3</v>
      </c>
      <c r="CV26" s="26">
        <f t="shared" si="103"/>
        <v>-4.0047563109846371E-6</v>
      </c>
      <c r="CW26" s="26">
        <f t="shared" si="42"/>
        <v>2.6995106403421556E-3</v>
      </c>
      <c r="CX26" s="26">
        <f t="shared" si="43"/>
        <v>0.98145297640016882</v>
      </c>
      <c r="CY26" s="26">
        <f t="shared" si="44"/>
        <v>0.95108638461321038</v>
      </c>
      <c r="CZ26" s="26">
        <f t="shared" si="45"/>
        <v>0.15108638461321033</v>
      </c>
      <c r="DA26" s="26">
        <v>0.85</v>
      </c>
      <c r="DB26" s="26">
        <f t="shared" si="46"/>
        <v>0.15165963136215904</v>
      </c>
      <c r="DC26" s="26">
        <f t="shared" si="47"/>
        <v>-5.338287735759651E-2</v>
      </c>
      <c r="DD26" s="26">
        <f t="shared" si="48"/>
        <v>4.5639257436637529E-3</v>
      </c>
      <c r="DE26" s="26">
        <f t="shared" si="49"/>
        <v>-2.9575452693806704E-6</v>
      </c>
      <c r="DF26" s="26">
        <f t="shared" si="50"/>
        <v>2.3862441313563547E-3</v>
      </c>
      <c r="DG26" s="26">
        <f t="shared" si="104"/>
        <v>0.98355328450725221</v>
      </c>
      <c r="DH26" s="26">
        <f t="shared" si="105"/>
        <v>0.95353100418436831</v>
      </c>
      <c r="DI26" s="26">
        <f t="shared" si="106"/>
        <v>0.10353100418436834</v>
      </c>
      <c r="DJ26" s="26">
        <f t="shared" si="107"/>
        <v>-0.95110760857684118</v>
      </c>
      <c r="DK26" s="26">
        <f t="shared" si="108"/>
        <v>0.95885309217458947</v>
      </c>
      <c r="DL26" s="26">
        <f t="shared" si="51"/>
        <v>0.85</v>
      </c>
      <c r="DM26" s="26">
        <f t="shared" si="52"/>
        <v>0.15165963136215904</v>
      </c>
      <c r="DN26" s="26">
        <f t="shared" si="53"/>
        <v>-5.338287735759651E-2</v>
      </c>
      <c r="DO26" s="26">
        <f t="shared" si="54"/>
        <v>4.5639257436637529E-3</v>
      </c>
      <c r="DP26" s="26">
        <f t="shared" si="55"/>
        <v>-2.9575452693806704E-6</v>
      </c>
      <c r="DQ26" s="26">
        <f t="shared" si="56"/>
        <v>2.3862441313563547E-3</v>
      </c>
      <c r="DR26" s="26">
        <f t="shared" si="57"/>
        <v>0.98355328450725221</v>
      </c>
      <c r="DS26" s="26">
        <f t="shared" si="58"/>
        <v>0.95353100418436831</v>
      </c>
      <c r="DT26" s="26">
        <f t="shared" si="59"/>
        <v>0.10353100418436834</v>
      </c>
      <c r="DU26" s="26">
        <f t="shared" si="60"/>
        <v>0.95885309217458947</v>
      </c>
      <c r="DV26" s="26">
        <f t="shared" si="61"/>
        <v>0.13444258323814523</v>
      </c>
      <c r="DW26" s="26">
        <f t="shared" si="62"/>
        <v>-4.7322625461894016E-2</v>
      </c>
      <c r="DX26" s="26">
        <f t="shared" si="63"/>
        <v>3.58651188946161E-3</v>
      </c>
      <c r="DY26" s="26">
        <f t="shared" si="64"/>
        <v>-1.61907014170549E-6</v>
      </c>
      <c r="DZ26" s="26">
        <f t="shared" si="65"/>
        <v>1.8686530515164253E-3</v>
      </c>
      <c r="EA26" s="26">
        <f t="shared" si="66"/>
        <v>0.98705261131045596</v>
      </c>
      <c r="EB26" s="26">
        <f t="shared" si="67"/>
        <v>0.95810996437184182</v>
      </c>
      <c r="EC26" s="26">
        <f t="shared" si="68"/>
        <v>-7.4312780274765622E-4</v>
      </c>
      <c r="ED26" s="26">
        <f t="shared" si="69"/>
        <v>-0.95793449597068581</v>
      </c>
      <c r="EE26" s="26">
        <f t="shared" si="70"/>
        <v>0.95807733161280428</v>
      </c>
      <c r="EI26">
        <f t="shared" si="21"/>
        <v>579.01298317020917</v>
      </c>
      <c r="ES26">
        <f t="shared" si="109"/>
        <v>1.5584377014532058</v>
      </c>
      <c r="ET26">
        <f t="shared" si="71"/>
        <v>2.3254155646475042E-2</v>
      </c>
      <c r="EU26">
        <f t="shared" si="110"/>
        <v>1.0368070766255404</v>
      </c>
      <c r="EV26">
        <f t="shared" si="111"/>
        <v>1.4218298146803919E-2</v>
      </c>
      <c r="EX26" s="30">
        <v>982.9</v>
      </c>
      <c r="EY26" s="30">
        <v>5809.9</v>
      </c>
      <c r="FA26" s="37">
        <v>2966.7</v>
      </c>
      <c r="FB26" s="37">
        <v>6979.3</v>
      </c>
    </row>
    <row r="27" spans="3:158">
      <c r="C27" s="6">
        <f t="shared" si="72"/>
        <v>596.08484799405494</v>
      </c>
      <c r="D27" s="6">
        <f>Sheet6!D27</f>
        <v>630.43562807652518</v>
      </c>
      <c r="E27" s="6">
        <f t="shared" si="22"/>
        <v>630.71834696168185</v>
      </c>
      <c r="F27" s="6">
        <f t="shared" si="23"/>
        <v>-0.28271888515666888</v>
      </c>
      <c r="G27" s="6">
        <f t="shared" si="0"/>
        <v>613.26023803529006</v>
      </c>
      <c r="I27" s="6">
        <f t="shared" si="1"/>
        <v>613.26023803529006</v>
      </c>
      <c r="M27">
        <f t="shared" si="24"/>
        <v>79.546668277992566</v>
      </c>
      <c r="O27">
        <f t="shared" si="25"/>
        <v>1.1172391841490577</v>
      </c>
      <c r="P27">
        <f t="shared" si="26"/>
        <v>2.9994429958026324E-2</v>
      </c>
      <c r="Q27">
        <f t="shared" si="27"/>
        <v>5586.1959207452883</v>
      </c>
      <c r="R27">
        <f t="shared" si="73"/>
        <v>31366.490094984794</v>
      </c>
      <c r="S27">
        <f t="shared" si="28"/>
        <v>25563.252597239891</v>
      </c>
      <c r="T27">
        <f t="shared" si="74"/>
        <v>0.88090895219680088</v>
      </c>
      <c r="U27">
        <f t="shared" si="2"/>
        <v>54.006116207951074</v>
      </c>
      <c r="V27">
        <f t="shared" si="112"/>
        <v>0.95369859568981108</v>
      </c>
      <c r="W27">
        <f t="shared" si="75"/>
        <v>49.192523484128316</v>
      </c>
      <c r="X27">
        <f t="shared" si="29"/>
        <v>54.959814803640882</v>
      </c>
      <c r="Y27">
        <f t="shared" si="3"/>
        <v>1.1172391841490577</v>
      </c>
      <c r="Z27">
        <f t="shared" si="30"/>
        <v>49.192523484128316</v>
      </c>
      <c r="AE27">
        <f t="shared" si="113"/>
        <v>0.73975999178753948</v>
      </c>
      <c r="AF27">
        <f t="shared" si="114"/>
        <v>0.866212614208275</v>
      </c>
      <c r="AG27">
        <f t="shared" si="31"/>
        <v>1.2724246640034991</v>
      </c>
      <c r="AH27">
        <f t="shared" si="4"/>
        <v>0</v>
      </c>
      <c r="AI27">
        <f t="shared" si="5"/>
        <v>1.2724246640034991</v>
      </c>
      <c r="AJ27">
        <f t="shared" si="76"/>
        <v>1.2724246640034991</v>
      </c>
      <c r="AK27">
        <f t="shared" si="6"/>
        <v>0</v>
      </c>
      <c r="AL27">
        <f t="shared" si="7"/>
        <v>30</v>
      </c>
      <c r="AM27">
        <f t="shared" si="77"/>
        <v>30</v>
      </c>
      <c r="AO27">
        <f t="shared" si="78"/>
        <v>0.91943064173206901</v>
      </c>
      <c r="AQ27">
        <f t="shared" si="32"/>
        <v>0.95585072000582305</v>
      </c>
      <c r="AS27">
        <f t="shared" si="8"/>
        <v>4.1601002269258762</v>
      </c>
      <c r="AT27">
        <f t="shared" si="8"/>
        <v>3.3904237486790025</v>
      </c>
      <c r="AU27">
        <f t="shared" si="79"/>
        <v>7.5505239756048788</v>
      </c>
      <c r="AV27">
        <f t="shared" si="33"/>
        <v>0.5509684149559444</v>
      </c>
      <c r="AW27">
        <f t="shared" si="80"/>
        <v>0.4490315850440556</v>
      </c>
      <c r="AX27">
        <f t="shared" si="9"/>
        <v>-36.863728348534906</v>
      </c>
      <c r="AY27">
        <f t="shared" si="81"/>
        <v>0.13</v>
      </c>
      <c r="AZ27">
        <f t="shared" si="82"/>
        <v>9.1233015223697826</v>
      </c>
      <c r="BA27">
        <f t="shared" si="83"/>
        <v>7.435363683691592</v>
      </c>
      <c r="BB27">
        <f t="shared" si="10"/>
        <v>51.593308304755631</v>
      </c>
      <c r="BC27">
        <f t="shared" si="84"/>
        <v>5.8943325370075907E-3</v>
      </c>
      <c r="BD27">
        <f t="shared" si="85"/>
        <v>2.0677440385548163E-3</v>
      </c>
      <c r="BE27">
        <f t="shared" si="86"/>
        <v>0.94220354862581768</v>
      </c>
      <c r="BF27">
        <f t="shared" si="87"/>
        <v>2.1945831572918332E-3</v>
      </c>
      <c r="BG27">
        <f t="shared" si="34"/>
        <v>3.5745668244462674E-2</v>
      </c>
      <c r="BH27">
        <f t="shared" si="35"/>
        <v>213.95571158172268</v>
      </c>
      <c r="BI27">
        <f t="shared" si="88"/>
        <v>1.6707040901223723E-4</v>
      </c>
      <c r="BJ27">
        <f t="shared" si="89"/>
        <v>0.21273542716140598</v>
      </c>
      <c r="BK27">
        <f t="shared" si="90"/>
        <v>1.203459540175168</v>
      </c>
      <c r="BL27">
        <f t="shared" si="91"/>
        <v>0.42044013107040495</v>
      </c>
      <c r="BM27">
        <f t="shared" si="36"/>
        <v>2.2862175276838111E-4</v>
      </c>
      <c r="BN27">
        <f t="shared" si="92"/>
        <v>1.0727303831329504</v>
      </c>
      <c r="BO27">
        <f t="shared" si="93"/>
        <v>0.98786166943962783</v>
      </c>
      <c r="BP27">
        <f t="shared" si="94"/>
        <v>1.0859115363201257</v>
      </c>
      <c r="BQ27">
        <f t="shared" si="37"/>
        <v>0.45656078866129846</v>
      </c>
      <c r="BR27">
        <f t="shared" si="38"/>
        <v>0.45656078866129846</v>
      </c>
      <c r="BS27">
        <f t="shared" si="39"/>
        <v>0.45656078866129846</v>
      </c>
      <c r="BT27">
        <f t="shared" si="11"/>
        <v>204.6458281093787</v>
      </c>
      <c r="BU27">
        <f t="shared" si="12"/>
        <v>5.6093634113079913</v>
      </c>
      <c r="BV27">
        <f t="shared" si="13"/>
        <v>1585290.5032353343</v>
      </c>
      <c r="BW27">
        <f t="shared" si="14"/>
        <v>0.11082913427646422</v>
      </c>
      <c r="BX27">
        <f t="shared" si="15"/>
        <v>944058.38227098039</v>
      </c>
      <c r="BY27">
        <f t="shared" si="95"/>
        <v>1.6187778227438283E-4</v>
      </c>
      <c r="BZ27">
        <f t="shared" si="96"/>
        <v>5.344161012440264E-6</v>
      </c>
      <c r="CA27">
        <f t="shared" si="97"/>
        <v>-3.9236884427324545</v>
      </c>
      <c r="CB27">
        <f t="shared" si="98"/>
        <v>14.951652395301739</v>
      </c>
      <c r="CC27">
        <f t="shared" si="99"/>
        <v>4.4732339925340169E-3</v>
      </c>
      <c r="CD27">
        <f t="shared" si="16"/>
        <v>23.358482637817346</v>
      </c>
      <c r="CE27" s="20">
        <f t="shared" si="17"/>
        <v>116950202557.13371</v>
      </c>
      <c r="CF27" s="33">
        <f t="shared" si="40"/>
        <v>0.17316749483813473</v>
      </c>
      <c r="CG27" s="33">
        <f t="shared" si="18"/>
        <v>34.633498967626949</v>
      </c>
      <c r="CH27">
        <f t="shared" si="100"/>
        <v>2000</v>
      </c>
      <c r="CI27" s="6">
        <f t="shared" si="19"/>
        <v>630.71834696168185</v>
      </c>
      <c r="CJ27" s="20"/>
      <c r="CK27" s="20"/>
      <c r="CL27" s="20"/>
      <c r="CM27" s="20"/>
      <c r="CN27" s="20"/>
      <c r="CO27" s="20"/>
      <c r="CP27" s="20"/>
      <c r="CQ27" s="25">
        <f t="shared" si="20"/>
        <v>0.91943064173206901</v>
      </c>
      <c r="CR27" s="26">
        <v>0.8</v>
      </c>
      <c r="CS27" s="26">
        <f t="shared" si="101"/>
        <v>0.17066931287151532</v>
      </c>
      <c r="CT27" s="26">
        <f t="shared" si="41"/>
        <v>-6.0074120686532492E-2</v>
      </c>
      <c r="CU27" s="26">
        <f t="shared" si="102"/>
        <v>5.7797553766106369E-3</v>
      </c>
      <c r="CV27" s="26">
        <f t="shared" si="103"/>
        <v>-5.3377548114235567E-6</v>
      </c>
      <c r="CW27" s="26">
        <f t="shared" si="42"/>
        <v>3.0350721139161593E-3</v>
      </c>
      <c r="CX27" s="26">
        <f t="shared" si="43"/>
        <v>0.97921769320065544</v>
      </c>
      <c r="CY27" s="26">
        <f t="shared" si="44"/>
        <v>0.94868296875897618</v>
      </c>
      <c r="CZ27" s="26">
        <f t="shared" si="45"/>
        <v>0.14868296875897613</v>
      </c>
      <c r="DA27" s="26">
        <v>0.85</v>
      </c>
      <c r="DB27" s="26">
        <f t="shared" si="46"/>
        <v>0.16062994152613208</v>
      </c>
      <c r="DC27" s="26">
        <f t="shared" si="47"/>
        <v>-5.6540348881442347E-2</v>
      </c>
      <c r="DD27" s="26">
        <f t="shared" si="48"/>
        <v>5.1197833093852025E-3</v>
      </c>
      <c r="DE27" s="26">
        <f t="shared" si="49"/>
        <v>-3.9419755574985863E-6</v>
      </c>
      <c r="DF27" s="26">
        <f t="shared" si="50"/>
        <v>2.6821921680115833E-3</v>
      </c>
      <c r="DG27" s="26">
        <f t="shared" si="104"/>
        <v>0.98156874573001407</v>
      </c>
      <c r="DH27" s="26">
        <f t="shared" si="105"/>
        <v>0.95121613240566238</v>
      </c>
      <c r="DI27" s="26">
        <f t="shared" si="106"/>
        <v>0.10121613240566241</v>
      </c>
      <c r="DJ27" s="26">
        <f t="shared" si="107"/>
        <v>-0.9493367270662757</v>
      </c>
      <c r="DK27" s="26">
        <f t="shared" si="108"/>
        <v>0.95661773585695919</v>
      </c>
      <c r="DL27" s="26">
        <f t="shared" si="51"/>
        <v>0.85</v>
      </c>
      <c r="DM27" s="26">
        <f t="shared" si="52"/>
        <v>0.16062994152613208</v>
      </c>
      <c r="DN27" s="26">
        <f t="shared" si="53"/>
        <v>-5.6540348881442347E-2</v>
      </c>
      <c r="DO27" s="26">
        <f t="shared" si="54"/>
        <v>5.1197833093852025E-3</v>
      </c>
      <c r="DP27" s="26">
        <f t="shared" si="55"/>
        <v>-3.9419755574985863E-6</v>
      </c>
      <c r="DQ27" s="26">
        <f t="shared" si="56"/>
        <v>2.6821921680115833E-3</v>
      </c>
      <c r="DR27" s="26">
        <f t="shared" si="57"/>
        <v>0.98156874573001407</v>
      </c>
      <c r="DS27" s="26">
        <f t="shared" si="58"/>
        <v>0.95121613240566238</v>
      </c>
      <c r="DT27" s="26">
        <f t="shared" si="59"/>
        <v>0.10121613240566241</v>
      </c>
      <c r="DU27" s="26">
        <f t="shared" si="60"/>
        <v>0.95661773585695919</v>
      </c>
      <c r="DV27" s="26">
        <f t="shared" si="61"/>
        <v>0.14272728298822604</v>
      </c>
      <c r="DW27" s="26">
        <f t="shared" si="62"/>
        <v>-5.0238768055218451E-2</v>
      </c>
      <c r="DX27" s="26">
        <f t="shared" si="63"/>
        <v>4.0421513861555493E-3</v>
      </c>
      <c r="DY27" s="26">
        <f t="shared" si="64"/>
        <v>-2.1833150734785159E-6</v>
      </c>
      <c r="DZ27" s="26">
        <f t="shared" si="65"/>
        <v>2.1094933827560808E-3</v>
      </c>
      <c r="EA27" s="26">
        <f t="shared" si="66"/>
        <v>0.98541978913191142</v>
      </c>
      <c r="EB27" s="26">
        <f t="shared" si="67"/>
        <v>0.95588430317042139</v>
      </c>
      <c r="EC27" s="26">
        <f t="shared" si="68"/>
        <v>-7.3343268653780491E-4</v>
      </c>
      <c r="ED27" s="26">
        <f t="shared" si="69"/>
        <v>-0.95621581412100209</v>
      </c>
      <c r="EE27" s="26">
        <f t="shared" si="70"/>
        <v>0.95585072000582305</v>
      </c>
      <c r="EI27">
        <f t="shared" si="21"/>
        <v>613.26023803529006</v>
      </c>
      <c r="ES27">
        <f t="shared" si="109"/>
        <v>1.6544726639239551</v>
      </c>
      <c r="ET27">
        <f t="shared" si="71"/>
        <v>2.4687136870373678E-2</v>
      </c>
      <c r="EU27">
        <f t="shared" si="110"/>
        <v>1.0398782517857639</v>
      </c>
      <c r="EV27">
        <f t="shared" si="111"/>
        <v>1.4260414838591204E-2</v>
      </c>
      <c r="EX27" s="30">
        <v>1126.0999999999999</v>
      </c>
      <c r="EY27" s="30">
        <v>6364.5</v>
      </c>
      <c r="FA27" s="37">
        <v>3385.2</v>
      </c>
      <c r="FB27" s="37">
        <v>8017.3</v>
      </c>
    </row>
    <row r="28" spans="3:158">
      <c r="C28" s="6">
        <f t="shared" si="72"/>
        <v>630.71834696168185</v>
      </c>
      <c r="D28" s="6">
        <f>Sheet6!D28</f>
        <v>665.66582989138601</v>
      </c>
      <c r="E28" s="6">
        <f t="shared" si="22"/>
        <v>666.05181138167256</v>
      </c>
      <c r="F28" s="6">
        <f t="shared" si="23"/>
        <v>-0.38598149028655371</v>
      </c>
      <c r="G28" s="6">
        <f t="shared" si="0"/>
        <v>648.19208842653393</v>
      </c>
      <c r="I28" s="6">
        <f t="shared" si="1"/>
        <v>648.19208842653393</v>
      </c>
      <c r="M28">
        <f t="shared" si="24"/>
        <v>84.953236863790792</v>
      </c>
      <c r="O28">
        <f t="shared" si="25"/>
        <v>1.1198161789192733</v>
      </c>
      <c r="P28">
        <f t="shared" si="26"/>
        <v>2.8311567837836404E-2</v>
      </c>
      <c r="Q28">
        <f t="shared" si="27"/>
        <v>5599.0808945963663</v>
      </c>
      <c r="R28">
        <f t="shared" si="73"/>
        <v>31438.839223158597</v>
      </c>
      <c r="S28">
        <f t="shared" si="28"/>
        <v>23363.663154730522</v>
      </c>
      <c r="T28">
        <f t="shared" si="74"/>
        <v>0.88029105864413826</v>
      </c>
      <c r="U28">
        <f t="shared" si="2"/>
        <v>54.006116207951074</v>
      </c>
      <c r="V28">
        <f t="shared" si="112"/>
        <v>1.0178044532195285</v>
      </c>
      <c r="W28">
        <f t="shared" si="75"/>
        <v>49.136565176504057</v>
      </c>
      <c r="X28">
        <f t="shared" si="29"/>
        <v>55.0239206611706</v>
      </c>
      <c r="Y28">
        <f t="shared" si="3"/>
        <v>1.1198161789192733</v>
      </c>
      <c r="Z28">
        <f t="shared" si="30"/>
        <v>49.136565176504057</v>
      </c>
      <c r="AE28">
        <f t="shared" si="113"/>
        <v>0.72854314834611633</v>
      </c>
      <c r="AF28">
        <f t="shared" si="114"/>
        <v>0.85942340241710713</v>
      </c>
      <c r="AG28">
        <f t="shared" si="31"/>
        <v>1.2478155374473436</v>
      </c>
      <c r="AH28">
        <f t="shared" si="4"/>
        <v>0</v>
      </c>
      <c r="AI28">
        <f t="shared" si="5"/>
        <v>1.2478155374473436</v>
      </c>
      <c r="AJ28">
        <f t="shared" si="76"/>
        <v>1.2478155374473436</v>
      </c>
      <c r="AK28">
        <f t="shared" si="6"/>
        <v>0</v>
      </c>
      <c r="AL28">
        <f t="shared" si="7"/>
        <v>30</v>
      </c>
      <c r="AM28">
        <f t="shared" si="77"/>
        <v>30</v>
      </c>
      <c r="AO28">
        <f t="shared" si="78"/>
        <v>0.97180223152403888</v>
      </c>
      <c r="AQ28">
        <f t="shared" si="32"/>
        <v>0.95361329679051487</v>
      </c>
      <c r="AS28">
        <f t="shared" si="8"/>
        <v>4.1696958056349462</v>
      </c>
      <c r="AT28">
        <f t="shared" si="8"/>
        <v>3.0986948204113776</v>
      </c>
      <c r="AU28">
        <f t="shared" si="79"/>
        <v>7.2683906260463242</v>
      </c>
      <c r="AV28">
        <f t="shared" si="33"/>
        <v>0.57367524946895598</v>
      </c>
      <c r="AW28">
        <f t="shared" si="80"/>
        <v>0.42632475053104402</v>
      </c>
      <c r="AX28">
        <f t="shared" si="9"/>
        <v>-34.081750825627843</v>
      </c>
      <c r="AY28">
        <f t="shared" si="81"/>
        <v>0.13</v>
      </c>
      <c r="AZ28">
        <f t="shared" si="82"/>
        <v>9.1417434743695996</v>
      </c>
      <c r="BA28">
        <f t="shared" si="83"/>
        <v>6.7936546151104622</v>
      </c>
      <c r="BB28">
        <f t="shared" si="10"/>
        <v>51.563955310453217</v>
      </c>
      <c r="BC28">
        <f t="shared" si="84"/>
        <v>5.7819791428158082E-3</v>
      </c>
      <c r="BD28">
        <f t="shared" si="85"/>
        <v>2.0649402180921883E-3</v>
      </c>
      <c r="BE28">
        <f t="shared" si="86"/>
        <v>0.94328111592439345</v>
      </c>
      <c r="BF28">
        <f t="shared" si="87"/>
        <v>2.1891037393116848E-3</v>
      </c>
      <c r="BG28">
        <f t="shared" si="34"/>
        <v>3.5728495056846964E-2</v>
      </c>
      <c r="BH28">
        <f t="shared" si="35"/>
        <v>203.01935726933024</v>
      </c>
      <c r="BI28">
        <f t="shared" si="88"/>
        <v>1.7598565741417803E-4</v>
      </c>
      <c r="BJ28">
        <f t="shared" si="89"/>
        <v>0.2249811970309433</v>
      </c>
      <c r="BK28">
        <f t="shared" si="90"/>
        <v>1.2154496212011159</v>
      </c>
      <c r="BL28">
        <f t="shared" si="91"/>
        <v>0.43023390288898988</v>
      </c>
      <c r="BM28">
        <f t="shared" si="36"/>
        <v>2.0762116507953455E-4</v>
      </c>
      <c r="BN28">
        <f t="shared" si="92"/>
        <v>1.0741779704145222</v>
      </c>
      <c r="BO28">
        <f t="shared" si="93"/>
        <v>0.98897006184026459</v>
      </c>
      <c r="BP28">
        <f t="shared" si="94"/>
        <v>1.0861582285066382</v>
      </c>
      <c r="BQ28">
        <f t="shared" si="37"/>
        <v>0.46730209380540227</v>
      </c>
      <c r="BR28">
        <f t="shared" si="38"/>
        <v>0.46730209380540227</v>
      </c>
      <c r="BS28">
        <f t="shared" si="39"/>
        <v>0.46730209380540227</v>
      </c>
      <c r="BT28">
        <f t="shared" si="11"/>
        <v>204.88452971977713</v>
      </c>
      <c r="BU28">
        <f t="shared" si="12"/>
        <v>5.4315035845846316</v>
      </c>
      <c r="BV28">
        <f t="shared" si="13"/>
        <v>1585749.2405495585</v>
      </c>
      <c r="BW28">
        <f t="shared" si="14"/>
        <v>0.1154397323865199</v>
      </c>
      <c r="BX28">
        <f t="shared" si="15"/>
        <v>906615.49288633093</v>
      </c>
      <c r="BY28">
        <f t="shared" si="95"/>
        <v>1.6187778227438283E-4</v>
      </c>
      <c r="BZ28">
        <f t="shared" si="96"/>
        <v>5.5648729142471808E-6</v>
      </c>
      <c r="CA28">
        <f t="shared" si="97"/>
        <v>-3.9203062256412129</v>
      </c>
      <c r="CB28">
        <f t="shared" si="98"/>
        <v>14.943622118247658</v>
      </c>
      <c r="CC28">
        <f t="shared" si="99"/>
        <v>4.4780428614344244E-3</v>
      </c>
      <c r="CD28">
        <f t="shared" si="16"/>
        <v>23.895351813571732</v>
      </c>
      <c r="CE28" s="20">
        <f t="shared" si="17"/>
        <v>114511766626.74658</v>
      </c>
      <c r="CF28" s="33">
        <f t="shared" si="40"/>
        <v>0.17666732209995381</v>
      </c>
      <c r="CG28" s="33">
        <f t="shared" si="18"/>
        <v>35.333464419990761</v>
      </c>
      <c r="CH28">
        <f t="shared" si="100"/>
        <v>2200</v>
      </c>
      <c r="CI28" s="6">
        <f t="shared" si="19"/>
        <v>666.05181138167256</v>
      </c>
      <c r="CJ28" s="20"/>
      <c r="CK28" s="20"/>
      <c r="CL28" s="20"/>
      <c r="CM28" s="20"/>
      <c r="CN28" s="20"/>
      <c r="CO28" s="20"/>
      <c r="CP28" s="20"/>
      <c r="CQ28" s="25">
        <f t="shared" si="20"/>
        <v>0.97180223152403888</v>
      </c>
      <c r="CR28" s="26">
        <v>0.8</v>
      </c>
      <c r="CS28" s="26">
        <f t="shared" si="101"/>
        <v>0.18039078922664975</v>
      </c>
      <c r="CT28" s="26">
        <f t="shared" si="41"/>
        <v>-6.3495996206997474E-2</v>
      </c>
      <c r="CU28" s="26">
        <f t="shared" si="102"/>
        <v>6.4569480903799966E-3</v>
      </c>
      <c r="CV28" s="26">
        <f t="shared" si="103"/>
        <v>-7.0413059314090757E-6</v>
      </c>
      <c r="CW28" s="26">
        <f t="shared" si="42"/>
        <v>3.3988520140451361E-3</v>
      </c>
      <c r="CX28" s="26">
        <f t="shared" si="43"/>
        <v>0.97681114811164071</v>
      </c>
      <c r="CY28" s="26">
        <f t="shared" si="44"/>
        <v>0.94628802972741499</v>
      </c>
      <c r="CZ28" s="26">
        <f t="shared" si="45"/>
        <v>0.14628802972741495</v>
      </c>
      <c r="DA28" s="26">
        <v>0.85</v>
      </c>
      <c r="DB28" s="26">
        <f t="shared" si="46"/>
        <v>0.1697795663309645</v>
      </c>
      <c r="DC28" s="26">
        <f t="shared" si="47"/>
        <v>-5.9760937606585865E-2</v>
      </c>
      <c r="DD28" s="26">
        <f t="shared" si="48"/>
        <v>5.719649519506158E-3</v>
      </c>
      <c r="DE28" s="26">
        <f t="shared" si="49"/>
        <v>-5.2000619839414867E-6</v>
      </c>
      <c r="DF28" s="26">
        <f t="shared" si="50"/>
        <v>3.0028667788498465E-3</v>
      </c>
      <c r="DG28" s="26">
        <f t="shared" si="104"/>
        <v>0.97943157811763704</v>
      </c>
      <c r="DH28" s="26">
        <f t="shared" si="105"/>
        <v>0.94890501452299014</v>
      </c>
      <c r="DI28" s="26">
        <f t="shared" si="106"/>
        <v>9.8905014522990164E-2</v>
      </c>
      <c r="DJ28" s="26">
        <f t="shared" si="107"/>
        <v>-0.94766030408849689</v>
      </c>
      <c r="DK28" s="26">
        <f t="shared" si="108"/>
        <v>0.95436758202942928</v>
      </c>
      <c r="DL28" s="26">
        <f t="shared" si="51"/>
        <v>0.85</v>
      </c>
      <c r="DM28" s="26">
        <f t="shared" si="52"/>
        <v>0.1697795663309645</v>
      </c>
      <c r="DN28" s="26">
        <f t="shared" si="53"/>
        <v>-5.9760937606585865E-2</v>
      </c>
      <c r="DO28" s="26">
        <f t="shared" si="54"/>
        <v>5.719649519506158E-3</v>
      </c>
      <c r="DP28" s="26">
        <f t="shared" si="55"/>
        <v>-5.2000619839414867E-6</v>
      </c>
      <c r="DQ28" s="26">
        <f t="shared" si="56"/>
        <v>3.0028667788498465E-3</v>
      </c>
      <c r="DR28" s="26">
        <f t="shared" si="57"/>
        <v>0.97943157811763704</v>
      </c>
      <c r="DS28" s="26">
        <f t="shared" si="58"/>
        <v>0.94890501452299014</v>
      </c>
      <c r="DT28" s="26">
        <f t="shared" si="59"/>
        <v>9.8905014522990164E-2</v>
      </c>
      <c r="DU28" s="26">
        <f t="shared" si="60"/>
        <v>0.95436758202942928</v>
      </c>
      <c r="DV28" s="26">
        <f t="shared" si="61"/>
        <v>0.15121283884605977</v>
      </c>
      <c r="DW28" s="26">
        <f t="shared" si="62"/>
        <v>-5.3225610259707658E-2</v>
      </c>
      <c r="DX28" s="26">
        <f t="shared" si="63"/>
        <v>4.5370745085543023E-3</v>
      </c>
      <c r="DY28" s="26">
        <f t="shared" si="64"/>
        <v>-2.9142362429416859E-6</v>
      </c>
      <c r="DZ28" s="26">
        <f t="shared" si="65"/>
        <v>2.3719773169583948E-3</v>
      </c>
      <c r="EA28" s="26">
        <f t="shared" si="66"/>
        <v>0.98364925109075763</v>
      </c>
      <c r="EB28" s="26">
        <f t="shared" si="67"/>
        <v>0.95364757219652008</v>
      </c>
      <c r="EC28" s="26">
        <f t="shared" si="68"/>
        <v>-7.200098329092075E-4</v>
      </c>
      <c r="ED28" s="26">
        <f t="shared" si="69"/>
        <v>-0.95455909218829427</v>
      </c>
      <c r="EE28" s="26">
        <f t="shared" si="70"/>
        <v>0.95361329679051487</v>
      </c>
      <c r="EI28">
        <f t="shared" si="21"/>
        <v>648.19208842653393</v>
      </c>
      <c r="ES28">
        <f t="shared" si="109"/>
        <v>1.7528359194351233</v>
      </c>
      <c r="ET28">
        <f t="shared" si="71"/>
        <v>2.6154859610536981E-2</v>
      </c>
      <c r="EU28">
        <f t="shared" si="110"/>
        <v>1.0430923980054472</v>
      </c>
      <c r="EV28">
        <f t="shared" si="111"/>
        <v>1.4304492170111373E-2</v>
      </c>
      <c r="EX28" s="30">
        <v>1269.0999999999999</v>
      </c>
      <c r="EY28" s="30">
        <v>6957.3</v>
      </c>
      <c r="FA28" s="37">
        <v>3815.9</v>
      </c>
      <c r="FB28" s="37">
        <v>9017.2000000000007</v>
      </c>
    </row>
    <row r="29" spans="3:158">
      <c r="C29" s="6">
        <f t="shared" si="72"/>
        <v>666.05181138167256</v>
      </c>
      <c r="D29" s="6">
        <f>Sheet6!D29</f>
        <v>701.5886012516205</v>
      </c>
      <c r="E29" s="6">
        <f t="shared" si="22"/>
        <v>702.09876892391196</v>
      </c>
      <c r="F29" s="6">
        <f t="shared" si="23"/>
        <v>-0.51016767229145898</v>
      </c>
      <c r="G29" s="6">
        <f t="shared" si="0"/>
        <v>683.82020631664659</v>
      </c>
      <c r="I29" s="6">
        <f t="shared" si="1"/>
        <v>683.82020631664659</v>
      </c>
      <c r="M29">
        <f t="shared" si="24"/>
        <v>90.523988082288042</v>
      </c>
      <c r="O29">
        <f t="shared" si="25"/>
        <v>1.1224714299400316</v>
      </c>
      <c r="P29">
        <f t="shared" si="26"/>
        <v>2.6773278387903263E-2</v>
      </c>
      <c r="Q29">
        <f t="shared" si="27"/>
        <v>5612.3571497001576</v>
      </c>
      <c r="R29">
        <f t="shared" si="73"/>
        <v>31513.385395566387</v>
      </c>
      <c r="S29">
        <f t="shared" si="28"/>
        <v>21348.478316327401</v>
      </c>
      <c r="T29">
        <f t="shared" si="74"/>
        <v>0.87965440136202422</v>
      </c>
      <c r="U29">
        <f t="shared" si="2"/>
        <v>54.006116207951074</v>
      </c>
      <c r="V29">
        <f t="shared" si="112"/>
        <v>1.0837619120632767</v>
      </c>
      <c r="W29">
        <f t="shared" si="75"/>
        <v>49.07909159252057</v>
      </c>
      <c r="X29">
        <f t="shared" si="29"/>
        <v>55.089878120014347</v>
      </c>
      <c r="Y29">
        <f t="shared" si="3"/>
        <v>1.1224714299400316</v>
      </c>
      <c r="Z29">
        <f t="shared" si="30"/>
        <v>49.07909159252057</v>
      </c>
      <c r="AE29">
        <f t="shared" si="113"/>
        <v>0.71749371076939783</v>
      </c>
      <c r="AF29">
        <f t="shared" si="114"/>
        <v>0.85264325686568021</v>
      </c>
      <c r="AG29">
        <f t="shared" si="31"/>
        <v>1.2236847472271781</v>
      </c>
      <c r="AH29">
        <f t="shared" si="4"/>
        <v>0</v>
      </c>
      <c r="AI29">
        <f t="shared" si="5"/>
        <v>1.2236847472271781</v>
      </c>
      <c r="AJ29">
        <f t="shared" si="76"/>
        <v>1.2236847472271781</v>
      </c>
      <c r="AK29">
        <f t="shared" si="6"/>
        <v>0</v>
      </c>
      <c r="AL29">
        <f t="shared" si="7"/>
        <v>30</v>
      </c>
      <c r="AM29">
        <f t="shared" si="77"/>
        <v>30</v>
      </c>
      <c r="AO29">
        <f t="shared" si="78"/>
        <v>1.0252177006246574</v>
      </c>
      <c r="AQ29">
        <f t="shared" si="32"/>
        <v>0.95136711447666933</v>
      </c>
      <c r="AS29">
        <f t="shared" si="8"/>
        <v>4.1795827757043105</v>
      </c>
      <c r="AT29">
        <f t="shared" si="8"/>
        <v>2.8314232551788105</v>
      </c>
      <c r="AU29">
        <f t="shared" si="79"/>
        <v>7.011006030883121</v>
      </c>
      <c r="AV29">
        <f t="shared" si="33"/>
        <v>0.59614593929793569</v>
      </c>
      <c r="AW29">
        <f t="shared" si="80"/>
        <v>0.40385406070206431</v>
      </c>
      <c r="AX29">
        <f t="shared" si="9"/>
        <v>-31.636208383003893</v>
      </c>
      <c r="AY29">
        <f t="shared" si="81"/>
        <v>0.13</v>
      </c>
      <c r="AZ29">
        <f t="shared" si="82"/>
        <v>9.160739189038857</v>
      </c>
      <c r="BA29">
        <f t="shared" si="83"/>
        <v>6.205865840305469</v>
      </c>
      <c r="BB29">
        <f t="shared" si="10"/>
        <v>51.533790071885711</v>
      </c>
      <c r="BC29">
        <f t="shared" si="84"/>
        <v>5.6718240278385967E-3</v>
      </c>
      <c r="BD29">
        <f t="shared" si="85"/>
        <v>2.0621771006279505E-3</v>
      </c>
      <c r="BE29">
        <f t="shared" si="86"/>
        <v>0.94433854786527438</v>
      </c>
      <c r="BF29">
        <f t="shared" si="87"/>
        <v>2.1837264880159848E-3</v>
      </c>
      <c r="BG29">
        <f t="shared" si="34"/>
        <v>3.5714790825136476E-2</v>
      </c>
      <c r="BH29">
        <f t="shared" si="35"/>
        <v>192.61281902816694</v>
      </c>
      <c r="BI29">
        <f t="shared" si="88"/>
        <v>1.8542270968950248E-4</v>
      </c>
      <c r="BJ29">
        <f t="shared" si="89"/>
        <v>0.23807004559067185</v>
      </c>
      <c r="BK29">
        <f t="shared" si="90"/>
        <v>1.2282665451337169</v>
      </c>
      <c r="BL29">
        <f t="shared" si="91"/>
        <v>0.44025679340390561</v>
      </c>
      <c r="BM29">
        <f t="shared" si="36"/>
        <v>1.8851241938340751E-4</v>
      </c>
      <c r="BN29">
        <f t="shared" si="92"/>
        <v>1.0754969344779735</v>
      </c>
      <c r="BO29">
        <f t="shared" si="93"/>
        <v>0.98997976387209563</v>
      </c>
      <c r="BP29">
        <f t="shared" si="94"/>
        <v>1.0863827461193707</v>
      </c>
      <c r="BQ29">
        <f t="shared" si="37"/>
        <v>0.47828738421584344</v>
      </c>
      <c r="BR29">
        <f t="shared" si="38"/>
        <v>0.47828738421584344</v>
      </c>
      <c r="BS29">
        <f t="shared" si="39"/>
        <v>0.47828738421584344</v>
      </c>
      <c r="BT29">
        <f t="shared" si="11"/>
        <v>205.13012586731321</v>
      </c>
      <c r="BU29">
        <f t="shared" si="12"/>
        <v>5.2482580696200127</v>
      </c>
      <c r="BV29">
        <f t="shared" si="13"/>
        <v>1586219.3543430467</v>
      </c>
      <c r="BW29">
        <f t="shared" si="14"/>
        <v>0.12032254848582222</v>
      </c>
      <c r="BX29">
        <f t="shared" si="15"/>
        <v>870081.94809784077</v>
      </c>
      <c r="BY29">
        <f t="shared" si="95"/>
        <v>1.6187778227438283E-4</v>
      </c>
      <c r="BZ29">
        <f t="shared" si="96"/>
        <v>5.7985342771789901E-6</v>
      </c>
      <c r="CA29">
        <f t="shared" si="97"/>
        <v>-3.916768722137637</v>
      </c>
      <c r="CB29">
        <f t="shared" si="98"/>
        <v>14.935173908812043</v>
      </c>
      <c r="CC29">
        <f t="shared" si="99"/>
        <v>4.4831103811066768E-3</v>
      </c>
      <c r="CD29">
        <f t="shared" si="16"/>
        <v>24.44094429850778</v>
      </c>
      <c r="CE29" s="20">
        <f t="shared" si="17"/>
        <v>112148692228.08572</v>
      </c>
      <c r="CF29" s="33">
        <f t="shared" si="40"/>
        <v>0.18023478771119686</v>
      </c>
      <c r="CG29" s="33">
        <f t="shared" si="18"/>
        <v>36.046957542239369</v>
      </c>
      <c r="CH29">
        <f t="shared" si="100"/>
        <v>2400</v>
      </c>
      <c r="CI29" s="6">
        <f t="shared" si="19"/>
        <v>702.09876892391196</v>
      </c>
      <c r="CJ29" s="20"/>
      <c r="CK29" s="20"/>
      <c r="CL29" s="20"/>
      <c r="CM29" s="20"/>
      <c r="CN29" s="20"/>
      <c r="CO29" s="20"/>
      <c r="CP29" s="20"/>
      <c r="CQ29" s="25">
        <f t="shared" si="20"/>
        <v>1.0252177006246574</v>
      </c>
      <c r="CR29" s="26">
        <v>0.8</v>
      </c>
      <c r="CS29" s="26">
        <f t="shared" si="101"/>
        <v>0.19030603567845206</v>
      </c>
      <c r="CT29" s="26">
        <f t="shared" si="41"/>
        <v>-6.6986077124067234E-2</v>
      </c>
      <c r="CU29" s="26">
        <f t="shared" si="102"/>
        <v>7.1862728496522223E-3</v>
      </c>
      <c r="CV29" s="26">
        <f t="shared" si="103"/>
        <v>-9.2011949612825312E-6</v>
      </c>
      <c r="CW29" s="26">
        <f t="shared" si="42"/>
        <v>3.7925536926482258E-3</v>
      </c>
      <c r="CX29" s="26">
        <f t="shared" si="43"/>
        <v>0.97422595539834611</v>
      </c>
      <c r="CY29" s="26">
        <f t="shared" si="44"/>
        <v>0.94390420116516605</v>
      </c>
      <c r="CZ29" s="26">
        <f t="shared" si="45"/>
        <v>0.143904201165166</v>
      </c>
      <c r="DA29" s="26">
        <v>0.85</v>
      </c>
      <c r="DB29" s="26">
        <f t="shared" si="46"/>
        <v>0.17911156299148431</v>
      </c>
      <c r="DC29" s="26">
        <f t="shared" si="47"/>
        <v>-6.3045719646180942E-2</v>
      </c>
      <c r="DD29" s="26">
        <f t="shared" si="48"/>
        <v>6.3656949810068147E-3</v>
      </c>
      <c r="DE29" s="26">
        <f t="shared" si="49"/>
        <v>-6.7951576868105714E-6</v>
      </c>
      <c r="DF29" s="26">
        <f t="shared" si="50"/>
        <v>3.3497320010177421E-3</v>
      </c>
      <c r="DG29" s="26">
        <f t="shared" si="104"/>
        <v>0.97713508989528697</v>
      </c>
      <c r="DH29" s="26">
        <f t="shared" si="105"/>
        <v>0.94659991117245224</v>
      </c>
      <c r="DI29" s="26">
        <f t="shared" si="106"/>
        <v>9.6599911172452257E-2</v>
      </c>
      <c r="DJ29" s="26">
        <f t="shared" si="107"/>
        <v>-0.9460857998542761</v>
      </c>
      <c r="DK29" s="26">
        <f t="shared" si="108"/>
        <v>0.95210481035370298</v>
      </c>
      <c r="DL29" s="26">
        <f t="shared" si="51"/>
        <v>0.85</v>
      </c>
      <c r="DM29" s="26">
        <f t="shared" si="52"/>
        <v>0.17911156299148431</v>
      </c>
      <c r="DN29" s="26">
        <f t="shared" si="53"/>
        <v>-6.3045719646180942E-2</v>
      </c>
      <c r="DO29" s="26">
        <f t="shared" si="54"/>
        <v>6.3656949810068147E-3</v>
      </c>
      <c r="DP29" s="26">
        <f t="shared" si="55"/>
        <v>-6.7951576868105714E-6</v>
      </c>
      <c r="DQ29" s="26">
        <f t="shared" si="56"/>
        <v>3.3497320010177421E-3</v>
      </c>
      <c r="DR29" s="26">
        <f t="shared" si="57"/>
        <v>0.97713508989528697</v>
      </c>
      <c r="DS29" s="26">
        <f t="shared" si="58"/>
        <v>0.94659991117245224</v>
      </c>
      <c r="DT29" s="26">
        <f t="shared" si="59"/>
        <v>9.6599911172452257E-2</v>
      </c>
      <c r="DU29" s="26">
        <f t="shared" si="60"/>
        <v>0.95210481035370298</v>
      </c>
      <c r="DV29" s="26">
        <f t="shared" si="61"/>
        <v>0.15990343383120112</v>
      </c>
      <c r="DW29" s="26">
        <f t="shared" si="62"/>
        <v>-5.6284624462033486E-2</v>
      </c>
      <c r="DX29" s="26">
        <f t="shared" si="63"/>
        <v>5.0735758539721745E-3</v>
      </c>
      <c r="DY29" s="26">
        <f t="shared" si="64"/>
        <v>-3.8536331662224098E-6</v>
      </c>
      <c r="DZ29" s="26">
        <f t="shared" si="65"/>
        <v>2.6575465213569717E-3</v>
      </c>
      <c r="EA29" s="26">
        <f t="shared" si="66"/>
        <v>0.98173356421623481</v>
      </c>
      <c r="EB29" s="26">
        <f t="shared" si="67"/>
        <v>0.95140180764358706</v>
      </c>
      <c r="EC29" s="26">
        <f t="shared" si="68"/>
        <v>-7.0300271011591864E-4</v>
      </c>
      <c r="ED29" s="26">
        <f t="shared" si="69"/>
        <v>-0.95297090847629518</v>
      </c>
      <c r="EE29" s="26">
        <f t="shared" si="70"/>
        <v>0.95136711447666933</v>
      </c>
      <c r="EI29">
        <f t="shared" si="21"/>
        <v>683.82020631664659</v>
      </c>
      <c r="ES29">
        <f t="shared" si="109"/>
        <v>1.853575956904604</v>
      </c>
      <c r="ET29">
        <f t="shared" si="71"/>
        <v>2.7658047392097061E-2</v>
      </c>
      <c r="EU29">
        <f t="shared" si="110"/>
        <v>1.0464542689212681</v>
      </c>
      <c r="EV29">
        <f t="shared" si="111"/>
        <v>1.435059533056412E-2</v>
      </c>
      <c r="EX29" s="30">
        <v>1400.4</v>
      </c>
      <c r="EY29" s="30">
        <v>7435.5</v>
      </c>
      <c r="FA29" s="37">
        <v>4222.5</v>
      </c>
      <c r="FB29" s="37">
        <v>9997.6</v>
      </c>
    </row>
    <row r="30" spans="3:158">
      <c r="C30" s="6">
        <f t="shared" si="72"/>
        <v>702.09876892391196</v>
      </c>
      <c r="D30" s="6">
        <f>Sheet6!D30</f>
        <v>738.21887248969847</v>
      </c>
      <c r="E30" s="6">
        <f t="shared" si="22"/>
        <v>738.87525147199017</v>
      </c>
      <c r="F30" s="6">
        <f t="shared" si="23"/>
        <v>-0.65637898229169878</v>
      </c>
      <c r="G30" s="6">
        <f t="shared" si="0"/>
        <v>720.15882070680527</v>
      </c>
      <c r="I30" s="6">
        <f t="shared" si="1"/>
        <v>720.15882070680527</v>
      </c>
      <c r="M30">
        <f t="shared" si="24"/>
        <v>96.262022437529311</v>
      </c>
      <c r="O30">
        <f t="shared" si="25"/>
        <v>1.1252064150401218</v>
      </c>
      <c r="P30">
        <f t="shared" si="26"/>
        <v>2.5362120232462832E-2</v>
      </c>
      <c r="Q30">
        <f t="shared" si="27"/>
        <v>5626.0320752006091</v>
      </c>
      <c r="R30">
        <f t="shared" si="73"/>
        <v>31590.170102251421</v>
      </c>
      <c r="S30">
        <f t="shared" si="28"/>
        <v>19495.605356175274</v>
      </c>
      <c r="T30">
        <f t="shared" si="74"/>
        <v>0.87899862600713952</v>
      </c>
      <c r="U30">
        <f t="shared" si="2"/>
        <v>54.006116207951074</v>
      </c>
      <c r="V30">
        <f t="shared" si="112"/>
        <v>1.1515990641004838</v>
      </c>
      <c r="W30">
        <f t="shared" si="75"/>
        <v>49.020086034689719</v>
      </c>
      <c r="X30">
        <f t="shared" si="29"/>
        <v>55.157715272051554</v>
      </c>
      <c r="Y30">
        <f t="shared" si="3"/>
        <v>1.1252064150401218</v>
      </c>
      <c r="Z30">
        <f t="shared" si="30"/>
        <v>49.020086034689719</v>
      </c>
      <c r="AE30">
        <f t="shared" si="113"/>
        <v>0.70661279377391228</v>
      </c>
      <c r="AF30">
        <f t="shared" si="114"/>
        <v>0.84587573014208706</v>
      </c>
      <c r="AG30">
        <f t="shared" si="31"/>
        <v>1.2000316853250168</v>
      </c>
      <c r="AH30">
        <f t="shared" si="4"/>
        <v>0</v>
      </c>
      <c r="AI30">
        <f t="shared" si="5"/>
        <v>1.2000316853250168</v>
      </c>
      <c r="AJ30">
        <f t="shared" si="76"/>
        <v>1.2000316853250168</v>
      </c>
      <c r="AK30">
        <f t="shared" si="6"/>
        <v>0</v>
      </c>
      <c r="AL30">
        <f t="shared" si="7"/>
        <v>30</v>
      </c>
      <c r="AM30">
        <f t="shared" si="77"/>
        <v>30</v>
      </c>
      <c r="AO30">
        <f t="shared" si="78"/>
        <v>1.0796983818692734</v>
      </c>
      <c r="AQ30">
        <f t="shared" si="32"/>
        <v>0.94911424845326542</v>
      </c>
      <c r="AS30">
        <f t="shared" si="8"/>
        <v>4.189766639908993</v>
      </c>
      <c r="AT30">
        <f t="shared" si="8"/>
        <v>2.5856789210613589</v>
      </c>
      <c r="AU30">
        <f t="shared" si="79"/>
        <v>6.7754455609703523</v>
      </c>
      <c r="AV30">
        <f t="shared" si="33"/>
        <v>0.61837507248880486</v>
      </c>
      <c r="AW30">
        <f t="shared" si="80"/>
        <v>0.38162492751119514</v>
      </c>
      <c r="AX30">
        <f t="shared" si="9"/>
        <v>-29.47529326055232</v>
      </c>
      <c r="AY30">
        <f t="shared" si="81"/>
        <v>0.13</v>
      </c>
      <c r="AZ30">
        <f t="shared" si="82"/>
        <v>9.180298672204172</v>
      </c>
      <c r="BA30">
        <f t="shared" si="83"/>
        <v>5.6655434075157736</v>
      </c>
      <c r="BB30">
        <f t="shared" si="10"/>
        <v>51.502802390275285</v>
      </c>
      <c r="BC30">
        <f t="shared" si="84"/>
        <v>5.5638642614238565E-3</v>
      </c>
      <c r="BD30">
        <f t="shared" si="85"/>
        <v>2.0594554123475281E-3</v>
      </c>
      <c r="BE30">
        <f t="shared" si="86"/>
        <v>0.94537581426197592</v>
      </c>
      <c r="BF30">
        <f t="shared" si="87"/>
        <v>2.178451554692329E-3</v>
      </c>
      <c r="BG30">
        <f t="shared" si="34"/>
        <v>3.5704591390073738E-2</v>
      </c>
      <c r="BH30">
        <f t="shared" si="35"/>
        <v>182.67389865921439</v>
      </c>
      <c r="BI30">
        <f t="shared" si="88"/>
        <v>1.95455353239502E-4</v>
      </c>
      <c r="BJ30">
        <f t="shared" si="89"/>
        <v>0.25212745065276937</v>
      </c>
      <c r="BK30">
        <f t="shared" si="90"/>
        <v>1.2420334309658185</v>
      </c>
      <c r="BL30">
        <f t="shared" si="91"/>
        <v>0.45055044551477935</v>
      </c>
      <c r="BM30">
        <f t="shared" si="36"/>
        <v>1.7106714581363006E-4</v>
      </c>
      <c r="BN30">
        <f t="shared" si="92"/>
        <v>1.0767025628053009</v>
      </c>
      <c r="BO30">
        <f t="shared" si="93"/>
        <v>0.99090253332799638</v>
      </c>
      <c r="BP30">
        <f t="shared" si="94"/>
        <v>1.0865877587265225</v>
      </c>
      <c r="BQ30">
        <f t="shared" si="37"/>
        <v>0.48956259878514025</v>
      </c>
      <c r="BR30">
        <f t="shared" si="38"/>
        <v>0.48956259878514025</v>
      </c>
      <c r="BS30">
        <f t="shared" si="39"/>
        <v>0.48956259878514025</v>
      </c>
      <c r="BT30">
        <f t="shared" si="11"/>
        <v>205.3827211536117</v>
      </c>
      <c r="BU30">
        <f t="shared" si="12"/>
        <v>5.0595217153889402</v>
      </c>
      <c r="BV30">
        <f t="shared" si="13"/>
        <v>1586700.8404734058</v>
      </c>
      <c r="BW30">
        <f t="shared" si="14"/>
        <v>0.12551932191343954</v>
      </c>
      <c r="BX30">
        <f t="shared" si="15"/>
        <v>834311.83243216702</v>
      </c>
      <c r="BY30">
        <f t="shared" si="95"/>
        <v>1.6187778227438283E-4</v>
      </c>
      <c r="BZ30">
        <f t="shared" si="96"/>
        <v>6.0471394553908546E-6</v>
      </c>
      <c r="CA30">
        <f t="shared" si="97"/>
        <v>-3.9130520550676637</v>
      </c>
      <c r="CB30">
        <f t="shared" si="98"/>
        <v>14.926244606322086</v>
      </c>
      <c r="CC30">
        <f t="shared" si="99"/>
        <v>4.4884758328460452E-3</v>
      </c>
      <c r="CD30">
        <f t="shared" si="16"/>
        <v>24.997198008244304</v>
      </c>
      <c r="CE30" s="20">
        <f t="shared" si="17"/>
        <v>109850980576.95471</v>
      </c>
      <c r="CF30" s="33">
        <f t="shared" si="40"/>
        <v>0.18388241274039085</v>
      </c>
      <c r="CG30" s="33">
        <f t="shared" si="18"/>
        <v>36.776482548078171</v>
      </c>
      <c r="CH30">
        <f t="shared" si="100"/>
        <v>2600</v>
      </c>
      <c r="CI30" s="6">
        <f t="shared" si="19"/>
        <v>738.87525147199017</v>
      </c>
      <c r="CJ30" s="20"/>
      <c r="CK30" s="20"/>
      <c r="CL30" s="20"/>
      <c r="CM30" s="20"/>
      <c r="CN30" s="20"/>
      <c r="CO30" s="20"/>
      <c r="CP30" s="20"/>
      <c r="CQ30" s="25">
        <f t="shared" si="20"/>
        <v>1.0796983818692734</v>
      </c>
      <c r="CR30" s="26">
        <v>0.8</v>
      </c>
      <c r="CS30" s="26">
        <f t="shared" si="101"/>
        <v>0.20041901213448385</v>
      </c>
      <c r="CT30" s="26">
        <f t="shared" si="41"/>
        <v>-7.054575729092348E-2</v>
      </c>
      <c r="CU30" s="26">
        <f t="shared" si="102"/>
        <v>7.9703319986035859E-3</v>
      </c>
      <c r="CV30" s="26">
        <f t="shared" si="103"/>
        <v>-1.1919993170331504E-5</v>
      </c>
      <c r="CW30" s="26">
        <f t="shared" si="42"/>
        <v>4.218019430150672E-3</v>
      </c>
      <c r="CX30" s="26">
        <f t="shared" si="43"/>
        <v>0.97145437989577199</v>
      </c>
      <c r="CY30" s="26">
        <f t="shared" si="44"/>
        <v>0.94153410815075578</v>
      </c>
      <c r="CZ30" s="26">
        <f t="shared" si="45"/>
        <v>0.14153410815075573</v>
      </c>
      <c r="DA30" s="26">
        <v>0.85</v>
      </c>
      <c r="DB30" s="26">
        <f t="shared" si="46"/>
        <v>0.18862965847951424</v>
      </c>
      <c r="DC30" s="26">
        <f t="shared" si="47"/>
        <v>-6.6396006862045637E-2</v>
      </c>
      <c r="DD30" s="26">
        <f t="shared" si="48"/>
        <v>7.0602248845761887E-3</v>
      </c>
      <c r="DE30" s="26">
        <f t="shared" si="49"/>
        <v>-8.8030123868625744E-6</v>
      </c>
      <c r="DF30" s="26">
        <f t="shared" si="50"/>
        <v>3.7243687878965692E-3</v>
      </c>
      <c r="DG30" s="26">
        <f t="shared" si="104"/>
        <v>0.97467226032462917</v>
      </c>
      <c r="DH30" s="26">
        <f t="shared" si="105"/>
        <v>0.94430305997969899</v>
      </c>
      <c r="DI30" s="26">
        <f t="shared" si="106"/>
        <v>9.4303059979699011E-2</v>
      </c>
      <c r="DJ30" s="26">
        <f t="shared" si="107"/>
        <v>-0.94462096342113566</v>
      </c>
      <c r="DK30" s="26">
        <f t="shared" si="108"/>
        <v>0.94983164002433462</v>
      </c>
      <c r="DL30" s="26">
        <f t="shared" si="51"/>
        <v>0.85</v>
      </c>
      <c r="DM30" s="26">
        <f t="shared" si="52"/>
        <v>0.18862965847951424</v>
      </c>
      <c r="DN30" s="26">
        <f t="shared" si="53"/>
        <v>-6.6396006862045637E-2</v>
      </c>
      <c r="DO30" s="26">
        <f t="shared" si="54"/>
        <v>7.0602248845761887E-3</v>
      </c>
      <c r="DP30" s="26">
        <f t="shared" si="55"/>
        <v>-8.8030123868625744E-6</v>
      </c>
      <c r="DQ30" s="26">
        <f t="shared" si="56"/>
        <v>3.7243687878965692E-3</v>
      </c>
      <c r="DR30" s="26">
        <f t="shared" si="57"/>
        <v>0.97467226032462917</v>
      </c>
      <c r="DS30" s="26">
        <f t="shared" si="58"/>
        <v>0.94430305997969899</v>
      </c>
      <c r="DT30" s="26">
        <f t="shared" si="59"/>
        <v>9.4303059979699011E-2</v>
      </c>
      <c r="DU30" s="26">
        <f t="shared" si="60"/>
        <v>0.94983164002433462</v>
      </c>
      <c r="DV30" s="26">
        <f t="shared" si="61"/>
        <v>0.16880382054179549</v>
      </c>
      <c r="DW30" s="26">
        <f t="shared" si="62"/>
        <v>-5.941748353560098E-2</v>
      </c>
      <c r="DX30" s="26">
        <f t="shared" si="63"/>
        <v>5.6540952611496952E-3</v>
      </c>
      <c r="DY30" s="26">
        <f t="shared" si="64"/>
        <v>-5.052342452430148E-6</v>
      </c>
      <c r="DZ30" s="26">
        <f t="shared" si="65"/>
        <v>2.967757529075674E-3</v>
      </c>
      <c r="EA30" s="26">
        <f t="shared" si="66"/>
        <v>0.97966490427168051</v>
      </c>
      <c r="EB30" s="26">
        <f t="shared" si="67"/>
        <v>0.94914907196362464</v>
      </c>
      <c r="EC30" s="26">
        <f t="shared" si="68"/>
        <v>-6.825680607099871E-4</v>
      </c>
      <c r="ED30" s="26">
        <f t="shared" si="69"/>
        <v>-0.9514581551225203</v>
      </c>
      <c r="EE30" s="26">
        <f t="shared" si="70"/>
        <v>0.94911424845326542</v>
      </c>
      <c r="EI30">
        <f t="shared" si="21"/>
        <v>720.15882070680527</v>
      </c>
      <c r="ES30">
        <f t="shared" si="109"/>
        <v>1.9567478677175154</v>
      </c>
      <c r="ET30">
        <f t="shared" si="71"/>
        <v>2.9197522258593494E-2</v>
      </c>
      <c r="EU30">
        <f t="shared" si="110"/>
        <v>1.0499690590593338</v>
      </c>
      <c r="EV30">
        <f t="shared" si="111"/>
        <v>1.4398795555305171E-2</v>
      </c>
      <c r="EX30" s="30">
        <v>1531.7</v>
      </c>
      <c r="EY30" s="30">
        <v>7932.8</v>
      </c>
      <c r="FA30" s="34"/>
      <c r="FB30" s="34"/>
    </row>
    <row r="31" spans="3:158">
      <c r="C31" s="6">
        <f t="shared" si="72"/>
        <v>738.87525147199017</v>
      </c>
      <c r="D31" s="6">
        <f>Sheet6!D31</f>
        <v>775.57478071318428</v>
      </c>
      <c r="E31" s="6">
        <f t="shared" si="22"/>
        <v>776.40007135440692</v>
      </c>
      <c r="F31" s="6">
        <f t="shared" si="23"/>
        <v>-0.82529064122263662</v>
      </c>
      <c r="G31" s="6">
        <f t="shared" si="0"/>
        <v>757.22501609258723</v>
      </c>
      <c r="I31" s="6">
        <f t="shared" si="1"/>
        <v>757.22501609258723</v>
      </c>
      <c r="M31">
        <f t="shared" si="24"/>
        <v>102.1709961225707</v>
      </c>
      <c r="O31">
        <f t="shared" si="25"/>
        <v>1.1280228769127578</v>
      </c>
      <c r="P31">
        <f t="shared" si="26"/>
        <v>2.4063273006540983E-2</v>
      </c>
      <c r="Q31">
        <f t="shared" si="27"/>
        <v>5640.1143845637889</v>
      </c>
      <c r="R31">
        <f t="shared" si="73"/>
        <v>31669.242269325678</v>
      </c>
      <c r="S31">
        <f t="shared" si="28"/>
        <v>17786.248392937934</v>
      </c>
      <c r="T31">
        <f t="shared" si="74"/>
        <v>0.87832331472884906</v>
      </c>
      <c r="U31">
        <f t="shared" si="2"/>
        <v>54.006116207951074</v>
      </c>
      <c r="V31">
        <f t="shared" si="112"/>
        <v>1.221350076255771</v>
      </c>
      <c r="W31">
        <f t="shared" si="75"/>
        <v>48.959526809737021</v>
      </c>
      <c r="X31">
        <f t="shared" si="29"/>
        <v>55.227466284206848</v>
      </c>
      <c r="Y31">
        <f t="shared" si="3"/>
        <v>1.1280228769127578</v>
      </c>
      <c r="Z31">
        <f t="shared" si="30"/>
        <v>48.959526809737021</v>
      </c>
      <c r="AE31">
        <f t="shared" si="113"/>
        <v>0.69590020936272534</v>
      </c>
      <c r="AF31">
        <f t="shared" si="114"/>
        <v>0.83912361699636762</v>
      </c>
      <c r="AG31">
        <f t="shared" si="31"/>
        <v>1.1768527969612939</v>
      </c>
      <c r="AH31">
        <f t="shared" si="4"/>
        <v>0</v>
      </c>
      <c r="AI31">
        <f t="shared" si="5"/>
        <v>1.1768527969612939</v>
      </c>
      <c r="AJ31">
        <f t="shared" si="76"/>
        <v>1.1768527969612939</v>
      </c>
      <c r="AK31">
        <f t="shared" si="6"/>
        <v>0</v>
      </c>
      <c r="AL31">
        <f t="shared" si="7"/>
        <v>30</v>
      </c>
      <c r="AM31">
        <f t="shared" si="77"/>
        <v>30</v>
      </c>
      <c r="AO31">
        <f t="shared" si="78"/>
        <v>1.1352698891942836</v>
      </c>
      <c r="AQ31">
        <f t="shared" si="32"/>
        <v>0.94685680158066488</v>
      </c>
      <c r="AS31">
        <f t="shared" si="8"/>
        <v>4.2002538872609598</v>
      </c>
      <c r="AT31">
        <f t="shared" si="8"/>
        <v>2.358968942701428</v>
      </c>
      <c r="AU31">
        <f t="shared" si="79"/>
        <v>6.5592228299623878</v>
      </c>
      <c r="AV31">
        <f t="shared" si="33"/>
        <v>0.64035846870063495</v>
      </c>
      <c r="AW31">
        <f t="shared" si="80"/>
        <v>0.35964153129936505</v>
      </c>
      <c r="AX31">
        <f t="shared" si="9"/>
        <v>-27.556773110164606</v>
      </c>
      <c r="AY31">
        <f t="shared" si="81"/>
        <v>0.13</v>
      </c>
      <c r="AZ31">
        <f t="shared" si="82"/>
        <v>9.2004337915064323</v>
      </c>
      <c r="BA31">
        <f t="shared" si="83"/>
        <v>5.1671965924177927</v>
      </c>
      <c r="BB31">
        <f t="shared" si="10"/>
        <v>51.470979377156418</v>
      </c>
      <c r="BC31">
        <f t="shared" si="84"/>
        <v>5.4580834471994856E-3</v>
      </c>
      <c r="BD31">
        <f t="shared" si="85"/>
        <v>2.056775523928489E-3</v>
      </c>
      <c r="BE31">
        <f t="shared" si="86"/>
        <v>0.94639301594603464</v>
      </c>
      <c r="BF31">
        <f t="shared" si="87"/>
        <v>2.1732784258477354E-3</v>
      </c>
      <c r="BG31">
        <f t="shared" si="34"/>
        <v>3.569792915487606E-2</v>
      </c>
      <c r="BH31">
        <f t="shared" si="35"/>
        <v>173.14732320593521</v>
      </c>
      <c r="BI31">
        <f t="shared" si="88"/>
        <v>2.0617084049528287E-4</v>
      </c>
      <c r="BJ31">
        <f t="shared" si="89"/>
        <v>0.26730381826444949</v>
      </c>
      <c r="BK31">
        <f t="shared" si="90"/>
        <v>1.2568978750594604</v>
      </c>
      <c r="BL31">
        <f t="shared" si="91"/>
        <v>0.46116101375399438</v>
      </c>
      <c r="BM31">
        <f t="shared" si="36"/>
        <v>1.5509101768226282E-4</v>
      </c>
      <c r="BN31">
        <f t="shared" si="92"/>
        <v>1.0778079025842664</v>
      </c>
      <c r="BO31">
        <f t="shared" si="93"/>
        <v>0.99174840037228329</v>
      </c>
      <c r="BP31">
        <f t="shared" si="94"/>
        <v>1.0867755392190983</v>
      </c>
      <c r="BQ31">
        <f t="shared" si="37"/>
        <v>0.50117850938932329</v>
      </c>
      <c r="BR31">
        <f t="shared" si="38"/>
        <v>0.50117850938932329</v>
      </c>
      <c r="BS31">
        <f t="shared" si="39"/>
        <v>0.50117850938932329</v>
      </c>
      <c r="BT31">
        <f t="shared" si="11"/>
        <v>205.6424428010551</v>
      </c>
      <c r="BU31">
        <f t="shared" si="12"/>
        <v>4.8651709520772286</v>
      </c>
      <c r="BV31">
        <f t="shared" si="13"/>
        <v>1587193.7264804172</v>
      </c>
      <c r="BW31">
        <f t="shared" si="14"/>
        <v>0.13107942408380921</v>
      </c>
      <c r="BX31">
        <f t="shared" si="15"/>
        <v>799170.32501401368</v>
      </c>
      <c r="BY31">
        <f t="shared" si="95"/>
        <v>1.6187778227438283E-4</v>
      </c>
      <c r="BZ31">
        <f t="shared" si="96"/>
        <v>6.3130472217065005E-6</v>
      </c>
      <c r="CA31">
        <f t="shared" si="97"/>
        <v>-3.9091285623459768</v>
      </c>
      <c r="CB31">
        <f t="shared" si="98"/>
        <v>14.91676036311198</v>
      </c>
      <c r="CC31">
        <f t="shared" si="99"/>
        <v>4.4941852936916113E-3</v>
      </c>
      <c r="CD31">
        <f t="shared" si="16"/>
        <v>25.56623917280719</v>
      </c>
      <c r="CE31" s="20">
        <f t="shared" si="17"/>
        <v>107609416595.96265</v>
      </c>
      <c r="CF31" s="33">
        <f t="shared" si="40"/>
        <v>0.18762409941208383</v>
      </c>
      <c r="CG31" s="33">
        <f t="shared" si="18"/>
        <v>37.524819882416764</v>
      </c>
      <c r="CH31">
        <f t="shared" si="100"/>
        <v>2800</v>
      </c>
      <c r="CI31" s="6">
        <f t="shared" si="19"/>
        <v>776.40007135440692</v>
      </c>
      <c r="CJ31" s="20"/>
      <c r="CK31" s="20"/>
      <c r="CL31" s="20"/>
      <c r="CM31" s="20"/>
      <c r="CN31" s="20"/>
      <c r="CO31" s="20"/>
      <c r="CP31" s="20"/>
      <c r="CQ31" s="25">
        <f t="shared" si="20"/>
        <v>1.1352698891942836</v>
      </c>
      <c r="CR31" s="26">
        <v>0.8</v>
      </c>
      <c r="CS31" s="26">
        <f t="shared" si="101"/>
        <v>0.21073447318168889</v>
      </c>
      <c r="CT31" s="26">
        <f t="shared" si="41"/>
        <v>-7.4176710281011055E-2</v>
      </c>
      <c r="CU31" s="26">
        <f t="shared" si="102"/>
        <v>8.811903842806194E-3</v>
      </c>
      <c r="CV31" s="26">
        <f t="shared" si="103"/>
        <v>-1.5320020627744046E-5</v>
      </c>
      <c r="CW31" s="26">
        <f t="shared" si="42"/>
        <v>4.6772508609765149E-3</v>
      </c>
      <c r="CX31" s="26">
        <f t="shared" si="43"/>
        <v>0.96848827543141269</v>
      </c>
      <c r="CY31" s="26">
        <f t="shared" si="44"/>
        <v>0.93918037620253014</v>
      </c>
      <c r="CZ31" s="26">
        <f t="shared" si="45"/>
        <v>0.1391803762025301</v>
      </c>
      <c r="DA31" s="26">
        <v>0.85</v>
      </c>
      <c r="DB31" s="26">
        <f t="shared" si="46"/>
        <v>0.19833832770041313</v>
      </c>
      <c r="DC31" s="26">
        <f t="shared" si="47"/>
        <v>-6.9813374382128063E-2</v>
      </c>
      <c r="DD31" s="26">
        <f t="shared" si="48"/>
        <v>7.8057002898214078E-3</v>
      </c>
      <c r="DE31" s="26">
        <f t="shared" si="49"/>
        <v>-1.1313960455001711E-5</v>
      </c>
      <c r="DF31" s="26">
        <f t="shared" si="50"/>
        <v>4.1284922863199349E-3</v>
      </c>
      <c r="DG31" s="26">
        <f t="shared" si="104"/>
        <v>0.97203568279465213</v>
      </c>
      <c r="DH31" s="26">
        <f t="shared" si="105"/>
        <v>0.94201668168659369</v>
      </c>
      <c r="DI31" s="26">
        <f t="shared" si="106"/>
        <v>9.2016681686593715E-2</v>
      </c>
      <c r="DJ31" s="26">
        <f t="shared" si="107"/>
        <v>-0.94327389031872888</v>
      </c>
      <c r="DK31" s="26">
        <f t="shared" si="108"/>
        <v>0.94755033255028565</v>
      </c>
      <c r="DL31" s="26">
        <f t="shared" si="51"/>
        <v>0.85</v>
      </c>
      <c r="DM31" s="26">
        <f t="shared" si="52"/>
        <v>0.19833832770041313</v>
      </c>
      <c r="DN31" s="26">
        <f t="shared" si="53"/>
        <v>-6.9813374382128063E-2</v>
      </c>
      <c r="DO31" s="26">
        <f t="shared" si="54"/>
        <v>7.8057002898214078E-3</v>
      </c>
      <c r="DP31" s="26">
        <f t="shared" si="55"/>
        <v>-1.1313960455001711E-5</v>
      </c>
      <c r="DQ31" s="26">
        <f t="shared" si="56"/>
        <v>4.1284922863199349E-3</v>
      </c>
      <c r="DR31" s="26">
        <f t="shared" si="57"/>
        <v>0.97203568279465213</v>
      </c>
      <c r="DS31" s="26">
        <f t="shared" si="58"/>
        <v>0.94201668168659369</v>
      </c>
      <c r="DT31" s="26">
        <f t="shared" si="59"/>
        <v>9.2016681686593715E-2</v>
      </c>
      <c r="DU31" s="26">
        <f t="shared" si="60"/>
        <v>0.94755033255028565</v>
      </c>
      <c r="DV31" s="26">
        <f t="shared" si="61"/>
        <v>0.17791939146029939</v>
      </c>
      <c r="DW31" s="26">
        <f t="shared" si="62"/>
        <v>-6.2626085587553379E-2</v>
      </c>
      <c r="DX31" s="26">
        <f t="shared" si="63"/>
        <v>6.2812365138047842E-3</v>
      </c>
      <c r="DY31" s="26">
        <f t="shared" si="64"/>
        <v>-6.5720043643396993E-6</v>
      </c>
      <c r="DZ31" s="26">
        <f t="shared" si="65"/>
        <v>3.3042971635847927E-3</v>
      </c>
      <c r="EA31" s="26">
        <f t="shared" si="66"/>
        <v>0.97743500692995067</v>
      </c>
      <c r="EB31" s="26">
        <f t="shared" si="67"/>
        <v>0.94689145865160296</v>
      </c>
      <c r="EC31" s="26">
        <f t="shared" si="68"/>
        <v>-6.5887389868268809E-4</v>
      </c>
      <c r="ED31" s="26">
        <f t="shared" si="69"/>
        <v>-0.95002808460446408</v>
      </c>
      <c r="EE31" s="26">
        <f t="shared" si="70"/>
        <v>0.94685680158066488</v>
      </c>
      <c r="EI31">
        <f t="shared" si="21"/>
        <v>757.22501609258723</v>
      </c>
      <c r="ES31">
        <f t="shared" si="109"/>
        <v>2.0624141606992779</v>
      </c>
      <c r="ET31">
        <f t="shared" si="71"/>
        <v>3.0774216932556192E-2</v>
      </c>
      <c r="EU31">
        <f t="shared" si="110"/>
        <v>1.0536424586562401</v>
      </c>
      <c r="EV31">
        <f t="shared" si="111"/>
        <v>1.4449170877637222E-2</v>
      </c>
      <c r="EX31" s="30">
        <v>1687.1</v>
      </c>
      <c r="EY31" s="30">
        <v>8449.4</v>
      </c>
    </row>
    <row r="32" spans="3:158">
      <c r="C32" s="6">
        <f t="shared" si="72"/>
        <v>776.40007135440692</v>
      </c>
      <c r="D32" s="6">
        <f>Sheet6!D32</f>
        <v>813.67818275203967</v>
      </c>
      <c r="E32" s="6">
        <f t="shared" si="22"/>
        <v>814.69517807258103</v>
      </c>
      <c r="F32" s="6">
        <f t="shared" si="23"/>
        <v>-1.0169953205413549</v>
      </c>
      <c r="G32" s="6">
        <f t="shared" si="0"/>
        <v>795.0391270532233</v>
      </c>
      <c r="I32" s="6">
        <f t="shared" si="1"/>
        <v>795.0391270532233</v>
      </c>
      <c r="M32">
        <f t="shared" si="24"/>
        <v>108.25519851816875</v>
      </c>
      <c r="O32">
        <f t="shared" si="25"/>
        <v>1.130922860054667</v>
      </c>
      <c r="P32">
        <f t="shared" si="26"/>
        <v>2.2864060722946396E-2</v>
      </c>
      <c r="Q32">
        <f t="shared" si="27"/>
        <v>5654.6143002733352</v>
      </c>
      <c r="R32">
        <f t="shared" si="73"/>
        <v>31750.659296034777</v>
      </c>
      <c r="S32">
        <f t="shared" si="28"/>
        <v>16204.308741212859</v>
      </c>
      <c r="T32">
        <f t="shared" si="74"/>
        <v>0.87762797731220932</v>
      </c>
      <c r="U32">
        <f t="shared" si="2"/>
        <v>54.006116207951074</v>
      </c>
      <c r="V32">
        <f t="shared" si="112"/>
        <v>1.2930560342719273</v>
      </c>
      <c r="W32">
        <f t="shared" si="75"/>
        <v>48.89738654637322</v>
      </c>
      <c r="X32">
        <f t="shared" si="29"/>
        <v>55.299172242223001</v>
      </c>
      <c r="Y32">
        <f t="shared" si="3"/>
        <v>1.130922860054667</v>
      </c>
      <c r="Z32">
        <f t="shared" si="30"/>
        <v>48.89738654637322</v>
      </c>
      <c r="AE32">
        <f t="shared" si="113"/>
        <v>0.68535456840227105</v>
      </c>
      <c r="AF32">
        <f t="shared" si="114"/>
        <v>0.83238896330336221</v>
      </c>
      <c r="AG32">
        <f t="shared" si="31"/>
        <v>1.1541418687582288</v>
      </c>
      <c r="AH32">
        <f t="shared" si="4"/>
        <v>0</v>
      </c>
      <c r="AI32">
        <f t="shared" si="5"/>
        <v>1.1541418687582288</v>
      </c>
      <c r="AJ32">
        <f t="shared" si="76"/>
        <v>1.1541418687582288</v>
      </c>
      <c r="AK32">
        <f t="shared" si="6"/>
        <v>0</v>
      </c>
      <c r="AL32">
        <f t="shared" si="7"/>
        <v>30</v>
      </c>
      <c r="AM32">
        <f t="shared" si="77"/>
        <v>30</v>
      </c>
      <c r="AO32">
        <f t="shared" si="78"/>
        <v>1.1919627092252223</v>
      </c>
      <c r="AQ32">
        <f t="shared" si="32"/>
        <v>0.94459690698727872</v>
      </c>
      <c r="AS32">
        <f t="shared" si="8"/>
        <v>4.211052130553802</v>
      </c>
      <c r="AT32">
        <f t="shared" si="8"/>
        <v>2.1491581706260159</v>
      </c>
      <c r="AU32">
        <f t="shared" si="79"/>
        <v>6.3602103011798174</v>
      </c>
      <c r="AV32">
        <f t="shared" si="33"/>
        <v>0.66209322194466635</v>
      </c>
      <c r="AW32">
        <f t="shared" si="80"/>
        <v>0.33790677805533365</v>
      </c>
      <c r="AX32">
        <f t="shared" si="9"/>
        <v>-25.845943835060613</v>
      </c>
      <c r="AY32">
        <f t="shared" si="81"/>
        <v>0.13</v>
      </c>
      <c r="AZ32">
        <f t="shared" si="82"/>
        <v>9.2211585358148298</v>
      </c>
      <c r="BA32">
        <f t="shared" si="83"/>
        <v>4.7061227445023359</v>
      </c>
      <c r="BB32">
        <f t="shared" si="10"/>
        <v>51.438305085354109</v>
      </c>
      <c r="BC32">
        <f t="shared" si="84"/>
        <v>5.3544530464441796E-3</v>
      </c>
      <c r="BD32">
        <f t="shared" si="85"/>
        <v>2.054137476003348E-3</v>
      </c>
      <c r="BE32">
        <f t="shared" si="86"/>
        <v>0.94739037254217051</v>
      </c>
      <c r="BF32">
        <f t="shared" si="87"/>
        <v>2.1682059851330332E-3</v>
      </c>
      <c r="BG32">
        <f t="shared" si="34"/>
        <v>3.5694834921454116E-2</v>
      </c>
      <c r="BH32">
        <f t="shared" si="35"/>
        <v>163.98334923456298</v>
      </c>
      <c r="BI32">
        <f t="shared" si="88"/>
        <v>2.1767353263651154E-4</v>
      </c>
      <c r="BJ32">
        <f t="shared" si="89"/>
        <v>0.28378154069437145</v>
      </c>
      <c r="BK32">
        <f t="shared" si="90"/>
        <v>1.2730388839852509</v>
      </c>
      <c r="BL32">
        <f t="shared" si="91"/>
        <v>0.4721404793206615</v>
      </c>
      <c r="BM32">
        <f t="shared" si="36"/>
        <v>1.4041760548625431E-4</v>
      </c>
      <c r="BN32">
        <f t="shared" si="92"/>
        <v>1.0788241585332921</v>
      </c>
      <c r="BO32">
        <f t="shared" si="93"/>
        <v>0.99252597512934093</v>
      </c>
      <c r="BP32">
        <f t="shared" si="94"/>
        <v>1.0869480351813514</v>
      </c>
      <c r="BQ32">
        <f t="shared" si="37"/>
        <v>0.51319216632717446</v>
      </c>
      <c r="BR32">
        <f t="shared" si="38"/>
        <v>0.51319216632717446</v>
      </c>
      <c r="BS32">
        <f t="shared" si="39"/>
        <v>0.51319216632717446</v>
      </c>
      <c r="BT32">
        <f t="shared" si="11"/>
        <v>205.90944379461777</v>
      </c>
      <c r="BU32">
        <f t="shared" si="12"/>
        <v>4.6650612657502553</v>
      </c>
      <c r="BV32">
        <f t="shared" si="13"/>
        <v>1587698.0762343651</v>
      </c>
      <c r="BW32">
        <f t="shared" si="14"/>
        <v>0.13706192232688186</v>
      </c>
      <c r="BX32">
        <f t="shared" si="15"/>
        <v>764530.88686117239</v>
      </c>
      <c r="BY32">
        <f t="shared" si="95"/>
        <v>1.6187778227438283E-4</v>
      </c>
      <c r="BZ32">
        <f t="shared" si="96"/>
        <v>6.5990793657969433E-6</v>
      </c>
      <c r="CA32">
        <f t="shared" si="97"/>
        <v>-3.9049658129312137</v>
      </c>
      <c r="CB32">
        <f t="shared" si="98"/>
        <v>14.906633853399331</v>
      </c>
      <c r="CC32">
        <f t="shared" si="99"/>
        <v>4.5002934291361847E-3</v>
      </c>
      <c r="CD32">
        <f t="shared" si="16"/>
        <v>26.15044313376211</v>
      </c>
      <c r="CE32" s="20">
        <f t="shared" si="17"/>
        <v>105415358427.35358</v>
      </c>
      <c r="CF32" s="33">
        <f t="shared" si="40"/>
        <v>0.19147553359087066</v>
      </c>
      <c r="CG32" s="33">
        <f t="shared" si="18"/>
        <v>38.295106718174132</v>
      </c>
      <c r="CH32">
        <f t="shared" si="100"/>
        <v>3000</v>
      </c>
      <c r="CI32" s="6">
        <f t="shared" si="19"/>
        <v>814.69517807258103</v>
      </c>
      <c r="CJ32" s="20"/>
      <c r="CK32" s="20"/>
      <c r="CL32" s="20"/>
      <c r="CM32" s="20"/>
      <c r="CN32" s="20"/>
      <c r="CO32" s="20"/>
      <c r="CP32" s="20"/>
      <c r="CQ32" s="25">
        <f t="shared" si="20"/>
        <v>1.1919627092252223</v>
      </c>
      <c r="CR32" s="26">
        <v>0.8</v>
      </c>
      <c r="CS32" s="26">
        <f t="shared" si="101"/>
        <v>0.22125807789993188</v>
      </c>
      <c r="CT32" s="26">
        <f t="shared" si="41"/>
        <v>-7.788092804145301E-2</v>
      </c>
      <c r="CU32" s="26">
        <f t="shared" si="102"/>
        <v>9.7139720214998448E-3</v>
      </c>
      <c r="CV32" s="26">
        <f t="shared" si="103"/>
        <v>-1.9546864266484885E-5</v>
      </c>
      <c r="CW32" s="26">
        <f t="shared" si="42"/>
        <v>5.1724335622495383E-3</v>
      </c>
      <c r="CX32" s="26">
        <f t="shared" si="43"/>
        <v>0.9653190082228148</v>
      </c>
      <c r="CY32" s="26">
        <f t="shared" si="44"/>
        <v>0.93684563928072251</v>
      </c>
      <c r="CZ32" s="26">
        <f t="shared" si="45"/>
        <v>0.13684563928072246</v>
      </c>
      <c r="DA32" s="26">
        <v>0.85</v>
      </c>
      <c r="DB32" s="26">
        <f t="shared" si="46"/>
        <v>0.20824289684699474</v>
      </c>
      <c r="DC32" s="26">
        <f t="shared" si="47"/>
        <v>-7.3299696980191079E-2</v>
      </c>
      <c r="DD32" s="26">
        <f t="shared" si="48"/>
        <v>8.6047641436123208E-3</v>
      </c>
      <c r="DE32" s="26">
        <f t="shared" si="49"/>
        <v>-1.4435519031207838E-5</v>
      </c>
      <c r="DF32" s="26">
        <f t="shared" si="50"/>
        <v>4.5639726584850975E-3</v>
      </c>
      <c r="DG32" s="26">
        <f t="shared" si="104"/>
        <v>0.96921749421097914</v>
      </c>
      <c r="DH32" s="26">
        <f t="shared" si="105"/>
        <v>0.93974298482615681</v>
      </c>
      <c r="DI32" s="26">
        <f t="shared" si="106"/>
        <v>8.9742984826156835E-2</v>
      </c>
      <c r="DJ32" s="26">
        <f t="shared" si="107"/>
        <v>-0.9420530890913138</v>
      </c>
      <c r="DK32" s="26">
        <f t="shared" si="108"/>
        <v>0.94526319255820412</v>
      </c>
      <c r="DL32" s="26">
        <f t="shared" si="51"/>
        <v>0.85</v>
      </c>
      <c r="DM32" s="26">
        <f t="shared" si="52"/>
        <v>0.20824289684699474</v>
      </c>
      <c r="DN32" s="26">
        <f t="shared" si="53"/>
        <v>-7.3299696980191079E-2</v>
      </c>
      <c r="DO32" s="26">
        <f t="shared" si="54"/>
        <v>8.6047641436123208E-3</v>
      </c>
      <c r="DP32" s="26">
        <f t="shared" si="55"/>
        <v>-1.4435519031207838E-5</v>
      </c>
      <c r="DQ32" s="26">
        <f t="shared" si="56"/>
        <v>4.5639726584850975E-3</v>
      </c>
      <c r="DR32" s="26">
        <f t="shared" si="57"/>
        <v>0.96921749421097914</v>
      </c>
      <c r="DS32" s="26">
        <f t="shared" si="58"/>
        <v>0.93974298482615681</v>
      </c>
      <c r="DT32" s="26">
        <f t="shared" si="59"/>
        <v>8.9742984826156835E-2</v>
      </c>
      <c r="DU32" s="26">
        <f t="shared" si="60"/>
        <v>0.94526319255820412</v>
      </c>
      <c r="DV32" s="26">
        <f t="shared" si="61"/>
        <v>0.1872562728703164</v>
      </c>
      <c r="DW32" s="26">
        <f t="shared" si="62"/>
        <v>-6.5912587016685328E-2</v>
      </c>
      <c r="DX32" s="26">
        <f t="shared" si="63"/>
        <v>6.9577901747945887E-3</v>
      </c>
      <c r="DY32" s="26">
        <f t="shared" si="64"/>
        <v>-8.4871777072513735E-6</v>
      </c>
      <c r="DZ32" s="26">
        <f t="shared" si="65"/>
        <v>3.6690010737543623E-3</v>
      </c>
      <c r="EA32" s="26">
        <f t="shared" si="66"/>
        <v>0.97503510709383057</v>
      </c>
      <c r="EB32" s="26">
        <f t="shared" si="67"/>
        <v>0.94463109519069199</v>
      </c>
      <c r="EC32" s="26">
        <f t="shared" si="68"/>
        <v>-6.3209736751212997E-4</v>
      </c>
      <c r="ED32" s="26">
        <f t="shared" si="69"/>
        <v>-0.94868836291048475</v>
      </c>
      <c r="EE32" s="26">
        <f t="shared" si="70"/>
        <v>0.94459690698727872</v>
      </c>
      <c r="EI32">
        <f t="shared" si="21"/>
        <v>795.0391270532233</v>
      </c>
      <c r="ES32">
        <f t="shared" si="109"/>
        <v>2.1706458507850992</v>
      </c>
      <c r="ET32">
        <f t="shared" si="71"/>
        <v>3.2389191060036453E-2</v>
      </c>
      <c r="EU32">
        <f t="shared" si="110"/>
        <v>1.0574807231101666</v>
      </c>
      <c r="EV32">
        <f t="shared" si="111"/>
        <v>1.4501807081230495E-2</v>
      </c>
      <c r="EX32" s="30">
        <v>1818.7</v>
      </c>
      <c r="EY32" s="30">
        <v>8851.2999999999993</v>
      </c>
    </row>
    <row r="33" spans="3:155">
      <c r="C33" s="6">
        <f t="shared" si="72"/>
        <v>814.69517807258103</v>
      </c>
      <c r="D33" s="6">
        <f>Sheet6!D33</f>
        <v>852.55533770353497</v>
      </c>
      <c r="E33" s="6">
        <f t="shared" si="22"/>
        <v>853.78611727552493</v>
      </c>
      <c r="F33" s="6">
        <f t="shared" si="23"/>
        <v>-1.2307795719899559</v>
      </c>
      <c r="G33" s="6">
        <f t="shared" si="0"/>
        <v>833.62525788805806</v>
      </c>
      <c r="I33" s="6">
        <f t="shared" si="1"/>
        <v>833.62525788805806</v>
      </c>
      <c r="M33">
        <f t="shared" si="24"/>
        <v>114.51965334541858</v>
      </c>
      <c r="O33">
        <f t="shared" si="25"/>
        <v>1.1339087589796302</v>
      </c>
      <c r="P33">
        <f t="shared" si="26"/>
        <v>2.1753573123800083E-2</v>
      </c>
      <c r="Q33">
        <f t="shared" si="27"/>
        <v>5669.5437948981507</v>
      </c>
      <c r="R33">
        <f t="shared" si="73"/>
        <v>31834.488408353118</v>
      </c>
      <c r="S33">
        <f t="shared" si="28"/>
        <v>14735.908138941102</v>
      </c>
      <c r="T33">
        <f t="shared" si="74"/>
        <v>0.87691203961766651</v>
      </c>
      <c r="U33">
        <f t="shared" si="2"/>
        <v>54.006116207951074</v>
      </c>
      <c r="V33">
        <f t="shared" si="112"/>
        <v>1.3667660505914865</v>
      </c>
      <c r="W33">
        <f t="shared" si="75"/>
        <v>48.83363129531773</v>
      </c>
      <c r="X33">
        <f t="shared" si="29"/>
        <v>55.372882258542553</v>
      </c>
      <c r="Y33">
        <f t="shared" si="3"/>
        <v>1.1339087589796302</v>
      </c>
      <c r="Z33">
        <f t="shared" si="30"/>
        <v>48.83363129531773</v>
      </c>
      <c r="AE33">
        <f t="shared" si="113"/>
        <v>0.6749733498948749</v>
      </c>
      <c r="AF33">
        <f t="shared" si="114"/>
        <v>0.82567305929245483</v>
      </c>
      <c r="AG33">
        <f t="shared" si="31"/>
        <v>1.1318902420900612</v>
      </c>
      <c r="AH33">
        <f t="shared" si="4"/>
        <v>0</v>
      </c>
      <c r="AI33">
        <f t="shared" si="5"/>
        <v>1.1318902420900612</v>
      </c>
      <c r="AJ33">
        <f t="shared" si="76"/>
        <v>1.1318902420900612</v>
      </c>
      <c r="AK33">
        <f t="shared" si="6"/>
        <v>0</v>
      </c>
      <c r="AL33">
        <f t="shared" si="7"/>
        <v>30</v>
      </c>
      <c r="AM33">
        <f t="shared" si="77"/>
        <v>30</v>
      </c>
      <c r="AO33">
        <f t="shared" si="78"/>
        <v>1.2498129803419162</v>
      </c>
      <c r="AQ33">
        <f t="shared" si="32"/>
        <v>0.94233672860707607</v>
      </c>
      <c r="AS33">
        <f t="shared" si="8"/>
        <v>4.2221702858884429</v>
      </c>
      <c r="AT33">
        <f t="shared" si="8"/>
        <v>1.9544059474658748</v>
      </c>
      <c r="AU33">
        <f t="shared" si="79"/>
        <v>6.1765762333543179</v>
      </c>
      <c r="AV33">
        <f t="shared" si="33"/>
        <v>0.68357778263759983</v>
      </c>
      <c r="AW33">
        <f t="shared" si="80"/>
        <v>0.31642221736240017</v>
      </c>
      <c r="AX33">
        <f t="shared" si="9"/>
        <v>-24.314072525267456</v>
      </c>
      <c r="AY33">
        <f t="shared" si="81"/>
        <v>0.13</v>
      </c>
      <c r="AZ33">
        <f t="shared" si="82"/>
        <v>9.2424893542498499</v>
      </c>
      <c r="BA33">
        <f t="shared" si="83"/>
        <v>4.2782680328429583</v>
      </c>
      <c r="BB33">
        <f t="shared" si="10"/>
        <v>51.404760023214678</v>
      </c>
      <c r="BC33">
        <f t="shared" si="84"/>
        <v>5.2529333597900315E-3</v>
      </c>
      <c r="BD33">
        <f t="shared" si="85"/>
        <v>2.0515409972547468E-3</v>
      </c>
      <c r="BE33">
        <f t="shared" si="86"/>
        <v>0.94836821343759703</v>
      </c>
      <c r="BF33">
        <f t="shared" si="87"/>
        <v>2.1632325590272843E-3</v>
      </c>
      <c r="BG33">
        <f t="shared" si="34"/>
        <v>3.5695339760849654E-2</v>
      </c>
      <c r="BH33">
        <f t="shared" si="35"/>
        <v>155.13656226995278</v>
      </c>
      <c r="BI33">
        <f t="shared" si="88"/>
        <v>2.300897946851257E-4</v>
      </c>
      <c r="BJ33">
        <f t="shared" si="89"/>
        <v>0.30178460797819479</v>
      </c>
      <c r="BK33">
        <f t="shared" si="90"/>
        <v>1.2906763166378601</v>
      </c>
      <c r="BL33">
        <f t="shared" si="91"/>
        <v>0.48354831277665467</v>
      </c>
      <c r="BM33">
        <f t="shared" si="36"/>
        <v>1.2690349094615121E-4</v>
      </c>
      <c r="BN33">
        <f t="shared" si="92"/>
        <v>1.0797610106160147</v>
      </c>
      <c r="BO33">
        <f t="shared" si="93"/>
        <v>0.99324269315453473</v>
      </c>
      <c r="BP33">
        <f t="shared" si="94"/>
        <v>1.0871069256867103</v>
      </c>
      <c r="BQ33">
        <f t="shared" si="37"/>
        <v>0.52566871972362483</v>
      </c>
      <c r="BR33">
        <f t="shared" si="38"/>
        <v>0.52566871972362483</v>
      </c>
      <c r="BS33">
        <f t="shared" si="39"/>
        <v>0.52566871972362483</v>
      </c>
      <c r="BT33">
        <f t="shared" si="11"/>
        <v>206.18390700712249</v>
      </c>
      <c r="BU33">
        <f t="shared" si="12"/>
        <v>4.4590238937177054</v>
      </c>
      <c r="BV33">
        <f t="shared" si="13"/>
        <v>1588213.9961233907</v>
      </c>
      <c r="BW33">
        <f t="shared" si="14"/>
        <v>0.14353834493439113</v>
      </c>
      <c r="BX33">
        <f t="shared" si="15"/>
        <v>730272.6236118729</v>
      </c>
      <c r="BY33">
        <f t="shared" si="95"/>
        <v>1.6187778227438283E-4</v>
      </c>
      <c r="BZ33">
        <f t="shared" si="96"/>
        <v>6.9086527919488819E-6</v>
      </c>
      <c r="CA33">
        <f t="shared" si="97"/>
        <v>-3.9005253131809035</v>
      </c>
      <c r="CB33">
        <f t="shared" si="98"/>
        <v>14.895760578735757</v>
      </c>
      <c r="CC33">
        <f t="shared" si="99"/>
        <v>4.5068658744632168E-3</v>
      </c>
      <c r="CD33">
        <f t="shared" si="16"/>
        <v>26.75251059839719</v>
      </c>
      <c r="CE33" s="20">
        <f t="shared" si="17"/>
        <v>103260541983.06403</v>
      </c>
      <c r="CF33" s="33">
        <f t="shared" si="40"/>
        <v>0.1954546960147196</v>
      </c>
      <c r="CG33" s="33">
        <f t="shared" si="18"/>
        <v>39.090939202943922</v>
      </c>
      <c r="CH33">
        <f t="shared" si="100"/>
        <v>3200</v>
      </c>
      <c r="CI33" s="6">
        <f t="shared" si="19"/>
        <v>853.78611727552493</v>
      </c>
      <c r="CJ33" s="20"/>
      <c r="CK33" s="20"/>
      <c r="CL33" s="20"/>
      <c r="CM33" s="20"/>
      <c r="CN33" s="20"/>
      <c r="CO33" s="20"/>
      <c r="CP33" s="20"/>
      <c r="CQ33" s="25">
        <f t="shared" si="20"/>
        <v>1.2498129803419162</v>
      </c>
      <c r="CR33" s="26">
        <v>0.8</v>
      </c>
      <c r="CS33" s="26">
        <f t="shared" si="101"/>
        <v>0.23199653447596821</v>
      </c>
      <c r="CT33" s="26">
        <f t="shared" si="41"/>
        <v>-8.1660771795916048E-2</v>
      </c>
      <c r="CU33" s="26">
        <f t="shared" si="102"/>
        <v>1.0679761956749877E-2</v>
      </c>
      <c r="CV33" s="26">
        <f t="shared" si="103"/>
        <v>-2.4773587865530633E-5</v>
      </c>
      <c r="CW33" s="26">
        <f t="shared" si="42"/>
        <v>5.705967076198565E-3</v>
      </c>
      <c r="CX33" s="26">
        <f t="shared" si="43"/>
        <v>0.96193736013773834</v>
      </c>
      <c r="CY33" s="26">
        <f t="shared" si="44"/>
        <v>0.93453254665501073</v>
      </c>
      <c r="CZ33" s="26">
        <f t="shared" si="45"/>
        <v>0.13453254665501069</v>
      </c>
      <c r="DA33" s="26">
        <v>0.85</v>
      </c>
      <c r="DB33" s="26">
        <f t="shared" si="46"/>
        <v>0.2183496795067936</v>
      </c>
      <c r="DC33" s="26">
        <f t="shared" si="47"/>
        <v>-7.6857196984391571E-2</v>
      </c>
      <c r="DD33" s="26">
        <f t="shared" si="48"/>
        <v>9.4602735672248035E-3</v>
      </c>
      <c r="DE33" s="26">
        <f t="shared" si="49"/>
        <v>-1.8295497130828416E-5</v>
      </c>
      <c r="DF33" s="26">
        <f t="shared" si="50"/>
        <v>5.0328605356591335E-3</v>
      </c>
      <c r="DG33" s="26">
        <f t="shared" si="104"/>
        <v>0.96620928604786627</v>
      </c>
      <c r="DH33" s="26">
        <f t="shared" si="105"/>
        <v>0.93748416866490181</v>
      </c>
      <c r="DI33" s="26">
        <f t="shared" si="106"/>
        <v>8.7484168664901829E-2</v>
      </c>
      <c r="DJ33" s="26">
        <f t="shared" si="107"/>
        <v>-0.94096755980217839</v>
      </c>
      <c r="DK33" s="26">
        <f t="shared" si="108"/>
        <v>0.94297256611406854</v>
      </c>
      <c r="DL33" s="26">
        <f t="shared" si="51"/>
        <v>0.85</v>
      </c>
      <c r="DM33" s="26">
        <f t="shared" si="52"/>
        <v>0.2183496795067936</v>
      </c>
      <c r="DN33" s="26">
        <f t="shared" si="53"/>
        <v>-7.6857196984391571E-2</v>
      </c>
      <c r="DO33" s="26">
        <f t="shared" si="54"/>
        <v>9.4602735672248035E-3</v>
      </c>
      <c r="DP33" s="26">
        <f t="shared" si="55"/>
        <v>-1.8295497130828416E-5</v>
      </c>
      <c r="DQ33" s="26">
        <f t="shared" si="56"/>
        <v>5.0328605356591335E-3</v>
      </c>
      <c r="DR33" s="26">
        <f t="shared" si="57"/>
        <v>0.96620928604786627</v>
      </c>
      <c r="DS33" s="26">
        <f t="shared" si="58"/>
        <v>0.93748416866490181</v>
      </c>
      <c r="DT33" s="26">
        <f t="shared" si="59"/>
        <v>8.7484168664901829E-2</v>
      </c>
      <c r="DU33" s="26">
        <f t="shared" si="60"/>
        <v>0.94297256611406854</v>
      </c>
      <c r="DV33" s="26">
        <f t="shared" si="61"/>
        <v>0.19682144979637023</v>
      </c>
      <c r="DW33" s="26">
        <f t="shared" si="62"/>
        <v>-6.9279446491161467E-2</v>
      </c>
      <c r="DX33" s="26">
        <f t="shared" si="63"/>
        <v>7.6867619327897043E-3</v>
      </c>
      <c r="DY33" s="26">
        <f t="shared" si="64"/>
        <v>-1.0887885707691254E-5</v>
      </c>
      <c r="DZ33" s="26">
        <f t="shared" si="65"/>
        <v>4.0638763346268463E-3</v>
      </c>
      <c r="EA33" s="26">
        <f t="shared" si="66"/>
        <v>0.97245586211932833</v>
      </c>
      <c r="EB33" s="26">
        <f t="shared" si="67"/>
        <v>0.94237014369187178</v>
      </c>
      <c r="EC33" s="26">
        <f t="shared" si="68"/>
        <v>-6.0242242219676889E-4</v>
      </c>
      <c r="ED33" s="26">
        <f t="shared" si="69"/>
        <v>-0.9474471316519828</v>
      </c>
      <c r="EE33" s="26">
        <f t="shared" si="70"/>
        <v>0.94233672860707607</v>
      </c>
      <c r="EI33">
        <f t="shared" si="21"/>
        <v>833.62525788805806</v>
      </c>
      <c r="ES33">
        <f t="shared" si="109"/>
        <v>2.2815239073025606</v>
      </c>
      <c r="ET33">
        <f t="shared" si="71"/>
        <v>3.4043652821088198E-2</v>
      </c>
      <c r="EU33">
        <f t="shared" si="110"/>
        <v>1.0614907617631262</v>
      </c>
      <c r="EV33">
        <f t="shared" si="111"/>
        <v>1.4556798917641908E-2</v>
      </c>
      <c r="EX33" s="30">
        <v>1938.3</v>
      </c>
      <c r="EY33" s="30">
        <v>9234</v>
      </c>
    </row>
    <row r="34" spans="3:155">
      <c r="C34" s="6">
        <f t="shared" si="72"/>
        <v>853.78611727552493</v>
      </c>
      <c r="D34" s="6">
        <f>Sheet6!D34</f>
        <v>892.23782091879536</v>
      </c>
      <c r="E34" s="6">
        <f t="shared" si="22"/>
        <v>893.70262265081476</v>
      </c>
      <c r="F34" s="6">
        <f t="shared" si="23"/>
        <v>-1.4648017320193958</v>
      </c>
      <c r="G34" s="6">
        <f t="shared" si="0"/>
        <v>873.01196909716009</v>
      </c>
      <c r="I34" s="6">
        <f t="shared" si="1"/>
        <v>873.01196909716009</v>
      </c>
      <c r="M34">
        <f t="shared" si="24"/>
        <v>120.97025140942155</v>
      </c>
      <c r="O34">
        <f t="shared" si="25"/>
        <v>1.1369833814896197</v>
      </c>
      <c r="P34">
        <f t="shared" si="26"/>
        <v>2.0722361777541394E-2</v>
      </c>
      <c r="Q34">
        <f t="shared" si="27"/>
        <v>5684.9169074480988</v>
      </c>
      <c r="R34">
        <f t="shared" si="73"/>
        <v>31920.808435321076</v>
      </c>
      <c r="S34">
        <f t="shared" si="28"/>
        <v>13369.005651795891</v>
      </c>
      <c r="T34">
        <f t="shared" si="74"/>
        <v>0.87617482841035188</v>
      </c>
      <c r="U34">
        <f t="shared" si="2"/>
        <v>54.006116207951074</v>
      </c>
      <c r="V34">
        <f t="shared" si="112"/>
        <v>1.4425387249838499</v>
      </c>
      <c r="W34">
        <f t="shared" si="75"/>
        <v>48.76821933869325</v>
      </c>
      <c r="X34">
        <f t="shared" si="29"/>
        <v>55.448654932934922</v>
      </c>
      <c r="Y34">
        <f t="shared" si="3"/>
        <v>1.1369833814896197</v>
      </c>
      <c r="Z34">
        <f t="shared" si="30"/>
        <v>48.76821933869325</v>
      </c>
      <c r="AE34">
        <f t="shared" si="113"/>
        <v>0.66475293474996011</v>
      </c>
      <c r="AF34">
        <f t="shared" si="114"/>
        <v>0.81897641312686664</v>
      </c>
      <c r="AG34">
        <f t="shared" si="31"/>
        <v>1.1100869468321342</v>
      </c>
      <c r="AH34">
        <f t="shared" si="4"/>
        <v>0</v>
      </c>
      <c r="AI34">
        <f t="shared" si="5"/>
        <v>1.1100869468321342</v>
      </c>
      <c r="AJ34">
        <f t="shared" si="76"/>
        <v>1.1100869468321342</v>
      </c>
      <c r="AK34">
        <f t="shared" si="6"/>
        <v>0</v>
      </c>
      <c r="AL34">
        <f t="shared" si="7"/>
        <v>30</v>
      </c>
      <c r="AM34">
        <f t="shared" si="77"/>
        <v>30</v>
      </c>
      <c r="AO34">
        <f t="shared" si="78"/>
        <v>1.3088635218847977</v>
      </c>
      <c r="AQ34">
        <f t="shared" si="32"/>
        <v>0.94007845872766249</v>
      </c>
      <c r="AS34">
        <f t="shared" si="8"/>
        <v>4.2336188082666313</v>
      </c>
      <c r="AT34">
        <f t="shared" si="8"/>
        <v>1.7731152984408012</v>
      </c>
      <c r="AU34">
        <f t="shared" si="79"/>
        <v>6.006734106707432</v>
      </c>
      <c r="AV34">
        <f t="shared" si="33"/>
        <v>0.70481208807613971</v>
      </c>
      <c r="AW34">
        <f t="shared" si="80"/>
        <v>0.29518791192386029</v>
      </c>
      <c r="AX34">
        <f t="shared" si="9"/>
        <v>-22.937200669925222</v>
      </c>
      <c r="AY34">
        <f t="shared" si="81"/>
        <v>0.13</v>
      </c>
      <c r="AZ34">
        <f t="shared" si="82"/>
        <v>9.264445601528978</v>
      </c>
      <c r="BA34">
        <f t="shared" si="83"/>
        <v>3.8801155634437694</v>
      </c>
      <c r="BB34">
        <f t="shared" si="10"/>
        <v>51.370320512993658</v>
      </c>
      <c r="BC34">
        <f t="shared" si="84"/>
        <v>5.1534741457069854E-3</v>
      </c>
      <c r="BD34">
        <f t="shared" si="85"/>
        <v>2.0489855142433503E-3</v>
      </c>
      <c r="BE34">
        <f t="shared" si="86"/>
        <v>0.94932697217788609</v>
      </c>
      <c r="BF34">
        <f t="shared" si="87"/>
        <v>2.158355945099397E-3</v>
      </c>
      <c r="BG34">
        <f t="shared" si="34"/>
        <v>3.5699476993638464E-2</v>
      </c>
      <c r="BH34">
        <f t="shared" si="35"/>
        <v>146.56480304428896</v>
      </c>
      <c r="BI34">
        <f t="shared" si="88"/>
        <v>2.4357469359714414E-4</v>
      </c>
      <c r="BJ34">
        <f t="shared" si="89"/>
        <v>0.32159194674473068</v>
      </c>
      <c r="BK34">
        <f t="shared" si="90"/>
        <v>1.3100839893450558</v>
      </c>
      <c r="BL34">
        <f t="shared" si="91"/>
        <v>0.49545362784316488</v>
      </c>
      <c r="BM34">
        <f t="shared" si="36"/>
        <v>1.144243436174004E-4</v>
      </c>
      <c r="BN34">
        <f t="shared" si="92"/>
        <v>1.0806268702667055</v>
      </c>
      <c r="BO34">
        <f t="shared" si="93"/>
        <v>0.99390501326271341</v>
      </c>
      <c r="BP34">
        <f t="shared" si="94"/>
        <v>1.0872536669468125</v>
      </c>
      <c r="BQ34">
        <f t="shared" si="37"/>
        <v>0.53868377367458231</v>
      </c>
      <c r="BR34">
        <f t="shared" si="38"/>
        <v>0.53868377367458231</v>
      </c>
      <c r="BS34">
        <f t="shared" si="39"/>
        <v>0.53868377367458231</v>
      </c>
      <c r="BT34">
        <f t="shared" si="11"/>
        <v>206.4660506379642</v>
      </c>
      <c r="BU34">
        <f t="shared" si="12"/>
        <v>4.246861478804246</v>
      </c>
      <c r="BV34">
        <f t="shared" si="13"/>
        <v>1588741.6432944953</v>
      </c>
      <c r="BW34">
        <f t="shared" si="14"/>
        <v>0.15059645064000896</v>
      </c>
      <c r="BX34">
        <f t="shared" si="15"/>
        <v>696277.68789910222</v>
      </c>
      <c r="BY34">
        <f t="shared" si="95"/>
        <v>1.6187778227438283E-4</v>
      </c>
      <c r="BZ34">
        <f t="shared" si="96"/>
        <v>7.2459596044546832E-6</v>
      </c>
      <c r="CA34">
        <f t="shared" si="97"/>
        <v>-3.8957607764704805</v>
      </c>
      <c r="CB34">
        <f t="shared" si="98"/>
        <v>14.884013894193004</v>
      </c>
      <c r="CC34">
        <f t="shared" si="99"/>
        <v>4.5139824524086129E-3</v>
      </c>
      <c r="CD34">
        <f t="shared" si="16"/>
        <v>27.375565922194447</v>
      </c>
      <c r="CE34" s="20">
        <f t="shared" si="17"/>
        <v>101136889486.29732</v>
      </c>
      <c r="CF34" s="33">
        <f t="shared" si="40"/>
        <v>0.19958252687644937</v>
      </c>
      <c r="CG34" s="33">
        <f t="shared" si="18"/>
        <v>39.916505375289873</v>
      </c>
      <c r="CH34">
        <f t="shared" si="100"/>
        <v>3400</v>
      </c>
      <c r="CI34" s="6">
        <f t="shared" si="19"/>
        <v>893.70262265081476</v>
      </c>
      <c r="CJ34" s="20"/>
      <c r="CK34" s="20"/>
      <c r="CL34" s="20"/>
      <c r="CM34" s="20"/>
      <c r="CN34" s="20"/>
      <c r="CO34" s="20"/>
      <c r="CP34" s="20"/>
      <c r="CQ34" s="25">
        <f t="shared" si="20"/>
        <v>1.3088635218847977</v>
      </c>
      <c r="CR34" s="26">
        <v>0.8</v>
      </c>
      <c r="CS34" s="26">
        <f t="shared" si="101"/>
        <v>0.24295779124986558</v>
      </c>
      <c r="CT34" s="26">
        <f t="shared" si="41"/>
        <v>-8.5519039291297075E-2</v>
      </c>
      <c r="CU34" s="26">
        <f t="shared" si="102"/>
        <v>1.1712786825172784E-2</v>
      </c>
      <c r="CV34" s="26">
        <f t="shared" si="103"/>
        <v>-3.1205818223010122E-5</v>
      </c>
      <c r="CW34" s="26">
        <f t="shared" si="42"/>
        <v>6.2805021450507053E-3</v>
      </c>
      <c r="CX34" s="26">
        <f t="shared" si="43"/>
        <v>0.95833340456968097</v>
      </c>
      <c r="CY34" s="26">
        <f t="shared" si="44"/>
        <v>0.93224376835517231</v>
      </c>
      <c r="CZ34" s="26">
        <f t="shared" si="45"/>
        <v>0.13224376835517226</v>
      </c>
      <c r="DA34" s="26">
        <v>0.85</v>
      </c>
      <c r="DB34" s="26">
        <f t="shared" si="46"/>
        <v>0.22866615647046173</v>
      </c>
      <c r="DC34" s="26">
        <f t="shared" si="47"/>
        <v>-8.0488507568279605E-2</v>
      </c>
      <c r="DD34" s="26">
        <f t="shared" si="48"/>
        <v>1.0375340578699769E-2</v>
      </c>
      <c r="DE34" s="26">
        <f t="shared" si="49"/>
        <v>-2.3045751825015533E-5</v>
      </c>
      <c r="DF34" s="26">
        <f t="shared" si="50"/>
        <v>5.5374186266595564E-3</v>
      </c>
      <c r="DG34" s="26">
        <f t="shared" si="104"/>
        <v>0.96300199049427837</v>
      </c>
      <c r="DH34" s="26">
        <f t="shared" si="105"/>
        <v>0.93524242392191848</v>
      </c>
      <c r="DI34" s="26">
        <f t="shared" si="106"/>
        <v>8.5242423921918498E-2</v>
      </c>
      <c r="DJ34" s="26">
        <f t="shared" si="107"/>
        <v>-0.94002688866507655</v>
      </c>
      <c r="DK34" s="26">
        <f t="shared" si="108"/>
        <v>0.94068083578223005</v>
      </c>
      <c r="DL34" s="26">
        <f t="shared" si="51"/>
        <v>0.85</v>
      </c>
      <c r="DM34" s="26">
        <f t="shared" si="52"/>
        <v>0.22866615647046173</v>
      </c>
      <c r="DN34" s="26">
        <f t="shared" si="53"/>
        <v>-8.0488507568279605E-2</v>
      </c>
      <c r="DO34" s="26">
        <f t="shared" si="54"/>
        <v>1.0375340578699769E-2</v>
      </c>
      <c r="DP34" s="26">
        <f t="shared" si="55"/>
        <v>-2.3045751825015533E-5</v>
      </c>
      <c r="DQ34" s="26">
        <f t="shared" si="56"/>
        <v>5.5374186266595555E-3</v>
      </c>
      <c r="DR34" s="26">
        <f t="shared" si="57"/>
        <v>0.96300199049427837</v>
      </c>
      <c r="DS34" s="26">
        <f t="shared" si="58"/>
        <v>0.93524242392191848</v>
      </c>
      <c r="DT34" s="26">
        <f t="shared" si="59"/>
        <v>8.5242423921918498E-2</v>
      </c>
      <c r="DU34" s="26">
        <f t="shared" si="60"/>
        <v>0.94068083578223005</v>
      </c>
      <c r="DV34" s="26">
        <f t="shared" si="61"/>
        <v>0.20662293267436005</v>
      </c>
      <c r="DW34" s="26">
        <f t="shared" si="62"/>
        <v>-7.2729483615073837E-2</v>
      </c>
      <c r="DX34" s="26">
        <f t="shared" si="63"/>
        <v>8.4714084222434812E-3</v>
      </c>
      <c r="DY34" s="26">
        <f t="shared" si="64"/>
        <v>-1.3882702835426948E-5</v>
      </c>
      <c r="DZ34" s="26">
        <f t="shared" si="65"/>
        <v>4.4911294565143835E-3</v>
      </c>
      <c r="EA34" s="26">
        <f t="shared" si="66"/>
        <v>0.96968725288692914</v>
      </c>
      <c r="EB34" s="26">
        <f t="shared" si="67"/>
        <v>0.94011079849505208</v>
      </c>
      <c r="EC34" s="26">
        <f t="shared" si="68"/>
        <v>-5.7003728717797131E-4</v>
      </c>
      <c r="ED34" s="26">
        <f t="shared" si="69"/>
        <v>-0.94631308223906319</v>
      </c>
      <c r="EE34" s="26">
        <f t="shared" si="70"/>
        <v>0.94007845872766249</v>
      </c>
      <c r="EI34">
        <f t="shared" si="21"/>
        <v>873.01196909716009</v>
      </c>
      <c r="ES34">
        <f t="shared" si="109"/>
        <v>2.3951411859898495</v>
      </c>
      <c r="ET34">
        <f t="shared" si="71"/>
        <v>3.5738987758288113E-2</v>
      </c>
      <c r="EU34">
        <f t="shared" si="110"/>
        <v>1.0656802527357925</v>
      </c>
      <c r="EV34">
        <f t="shared" si="111"/>
        <v>1.4614251681107396E-2</v>
      </c>
      <c r="EX34" s="30">
        <v>2093.8000000000002</v>
      </c>
      <c r="EY34" s="30">
        <v>9712.4</v>
      </c>
    </row>
    <row r="35" spans="3:155">
      <c r="C35" s="6">
        <f t="shared" si="72"/>
        <v>893.70262265081476</v>
      </c>
      <c r="D35" s="6">
        <f>Sheet6!D35</f>
        <v>932.76376153035164</v>
      </c>
      <c r="E35" s="6">
        <f t="shared" si="22"/>
        <v>934.47938453277391</v>
      </c>
      <c r="F35" s="6">
        <f t="shared" si="23"/>
        <v>-1.7156230024222623</v>
      </c>
      <c r="G35" s="6">
        <f t="shared" si="0"/>
        <v>913.2331920905832</v>
      </c>
      <c r="I35" s="6">
        <f t="shared" si="1"/>
        <v>913.2331920905832</v>
      </c>
      <c r="M35">
        <f t="shared" si="24"/>
        <v>127.61392655808106</v>
      </c>
      <c r="O35">
        <f t="shared" si="25"/>
        <v>1.1401500325440574</v>
      </c>
      <c r="P35">
        <f t="shared" si="26"/>
        <v>1.976219349568846E-2</v>
      </c>
      <c r="Q35">
        <f t="shared" si="27"/>
        <v>5700.7501627202873</v>
      </c>
      <c r="R35">
        <f t="shared" si="73"/>
        <v>32009.712163674416</v>
      </c>
      <c r="S35">
        <f t="shared" si="28"/>
        <v>12093.086322683705</v>
      </c>
      <c r="T35">
        <f t="shared" si="74"/>
        <v>0.87541555125050508</v>
      </c>
      <c r="U35">
        <f t="shared" si="2"/>
        <v>54.006116207951074</v>
      </c>
      <c r="V35">
        <f t="shared" si="112"/>
        <v>1.5204440879237933</v>
      </c>
      <c r="W35">
        <f t="shared" si="75"/>
        <v>48.701099601757207</v>
      </c>
      <c r="X35">
        <f t="shared" si="29"/>
        <v>55.526560295874866</v>
      </c>
      <c r="Y35">
        <f t="shared" si="3"/>
        <v>1.1401500325440574</v>
      </c>
      <c r="Z35">
        <f t="shared" si="30"/>
        <v>48.701099601757207</v>
      </c>
      <c r="AE35">
        <f t="shared" si="113"/>
        <v>0.65468859821188008</v>
      </c>
      <c r="AF35">
        <f t="shared" si="114"/>
        <v>0.81229869890147977</v>
      </c>
      <c r="AG35">
        <f t="shared" si="31"/>
        <v>1.0887187454587735</v>
      </c>
      <c r="AH35">
        <f t="shared" si="4"/>
        <v>0</v>
      </c>
      <c r="AI35">
        <f t="shared" si="5"/>
        <v>1.0887187454587735</v>
      </c>
      <c r="AJ35">
        <f t="shared" si="76"/>
        <v>1.0887187454587735</v>
      </c>
      <c r="AK35">
        <f t="shared" si="6"/>
        <v>0</v>
      </c>
      <c r="AL35">
        <f t="shared" si="7"/>
        <v>30</v>
      </c>
      <c r="AM35">
        <f t="shared" si="77"/>
        <v>30</v>
      </c>
      <c r="AO35">
        <f t="shared" si="78"/>
        <v>1.3691652055331083</v>
      </c>
      <c r="AQ35">
        <f t="shared" si="32"/>
        <v>0.937824311410275</v>
      </c>
      <c r="AS35">
        <f t="shared" si="8"/>
        <v>4.2454100038826317</v>
      </c>
      <c r="AT35">
        <f t="shared" si="8"/>
        <v>1.60389163731375</v>
      </c>
      <c r="AU35">
        <f t="shared" si="79"/>
        <v>5.8493016411963819</v>
      </c>
      <c r="AV35">
        <f t="shared" si="33"/>
        <v>0.72579775574957361</v>
      </c>
      <c r="AW35">
        <f t="shared" si="80"/>
        <v>0.27420224425042639</v>
      </c>
      <c r="AX35">
        <f t="shared" si="9"/>
        <v>-21.695214975528167</v>
      </c>
      <c r="AY35">
        <f t="shared" si="81"/>
        <v>0.13</v>
      </c>
      <c r="AZ35">
        <f t="shared" si="82"/>
        <v>9.2870501287710017</v>
      </c>
      <c r="BA35">
        <f t="shared" si="83"/>
        <v>3.5085944639567943</v>
      </c>
      <c r="BB35">
        <f t="shared" si="10"/>
        <v>51.334957836015391</v>
      </c>
      <c r="BC35">
        <f t="shared" si="84"/>
        <v>5.0560148302897694E-3</v>
      </c>
      <c r="BD35">
        <f t="shared" si="85"/>
        <v>2.0464701514457664E-3</v>
      </c>
      <c r="BE35">
        <f t="shared" si="86"/>
        <v>0.9502671847524139</v>
      </c>
      <c r="BF35">
        <f t="shared" si="87"/>
        <v>2.1535734204890609E-3</v>
      </c>
      <c r="BG35">
        <f t="shared" si="34"/>
        <v>3.5707284381865011E-2</v>
      </c>
      <c r="BH35">
        <f t="shared" si="35"/>
        <v>138.22815714496801</v>
      </c>
      <c r="BI35">
        <f t="shared" si="88"/>
        <v>2.5832135159276325E-4</v>
      </c>
      <c r="BJ35">
        <f t="shared" si="89"/>
        <v>0.34355632649161982</v>
      </c>
      <c r="BK35">
        <f t="shared" si="90"/>
        <v>1.3316082529640592</v>
      </c>
      <c r="BL35">
        <f t="shared" si="91"/>
        <v>0.50793803684872407</v>
      </c>
      <c r="BM35">
        <f t="shared" si="36"/>
        <v>1.0287173723897329E-4</v>
      </c>
      <c r="BN35">
        <f t="shared" si="92"/>
        <v>1.0814290891697342</v>
      </c>
      <c r="BO35">
        <f t="shared" si="93"/>
        <v>0.99451857861896886</v>
      </c>
      <c r="BP35">
        <f t="shared" si="94"/>
        <v>1.0873895293856179</v>
      </c>
      <c r="BQ35">
        <f t="shared" si="37"/>
        <v>0.55232650284598872</v>
      </c>
      <c r="BR35">
        <f t="shared" si="38"/>
        <v>0.55232650284598872</v>
      </c>
      <c r="BS35">
        <f t="shared" si="39"/>
        <v>0.55232650284598872</v>
      </c>
      <c r="BT35">
        <f t="shared" si="11"/>
        <v>206.75613544938449</v>
      </c>
      <c r="BU35">
        <f t="shared" si="12"/>
        <v>4.0283422991882185</v>
      </c>
      <c r="BV35">
        <f t="shared" si="13"/>
        <v>1589281.2367077982</v>
      </c>
      <c r="BW35">
        <f t="shared" si="14"/>
        <v>0.15834546683133749</v>
      </c>
      <c r="BX35">
        <f t="shared" si="15"/>
        <v>662428.57292808755</v>
      </c>
      <c r="BY35">
        <f t="shared" si="95"/>
        <v>1.6187778227438283E-4</v>
      </c>
      <c r="BZ35">
        <f t="shared" si="96"/>
        <v>7.6162173646874095E-6</v>
      </c>
      <c r="CA35">
        <f t="shared" si="97"/>
        <v>-3.8906157651733047</v>
      </c>
      <c r="CB35">
        <f t="shared" si="98"/>
        <v>14.871238187669833</v>
      </c>
      <c r="CC35">
        <f t="shared" si="99"/>
        <v>4.5217416027700215E-3</v>
      </c>
      <c r="CD35">
        <f t="shared" si="16"/>
        <v>28.023287033740655</v>
      </c>
      <c r="CE35" s="20">
        <f t="shared" si="17"/>
        <v>99036310171.740753</v>
      </c>
      <c r="CF35" s="33">
        <f t="shared" si="40"/>
        <v>0.20388380940979578</v>
      </c>
      <c r="CG35" s="33">
        <f t="shared" si="18"/>
        <v>40.776761881959153</v>
      </c>
      <c r="CH35">
        <f t="shared" si="100"/>
        <v>3600</v>
      </c>
      <c r="CI35" s="6">
        <f t="shared" si="19"/>
        <v>934.47938453277391</v>
      </c>
      <c r="CJ35" s="20"/>
      <c r="CK35" s="20"/>
      <c r="CL35" s="20"/>
      <c r="CM35" s="20"/>
      <c r="CN35" s="20"/>
      <c r="CO35" s="20"/>
      <c r="CP35" s="20"/>
      <c r="CQ35" s="25">
        <f t="shared" si="20"/>
        <v>1.3691652055331083</v>
      </c>
      <c r="CR35" s="26">
        <v>0.8</v>
      </c>
      <c r="CS35" s="26">
        <f t="shared" si="101"/>
        <v>0.25415129127708325</v>
      </c>
      <c r="CT35" s="26">
        <f t="shared" si="41"/>
        <v>-8.9459054401371432E-2</v>
      </c>
      <c r="CU35" s="26">
        <f t="shared" si="102"/>
        <v>1.2816906580239571E-2</v>
      </c>
      <c r="CV35" s="26">
        <f t="shared" si="103"/>
        <v>-3.9087961662287041E-5</v>
      </c>
      <c r="CW35" s="26">
        <f t="shared" si="42"/>
        <v>6.8989877054158261E-3</v>
      </c>
      <c r="CX35" s="26">
        <f t="shared" si="43"/>
        <v>0.95449634442458131</v>
      </c>
      <c r="CY35" s="26">
        <f t="shared" si="44"/>
        <v>0.92998199868557996</v>
      </c>
      <c r="CZ35" s="26">
        <f t="shared" si="45"/>
        <v>0.12998199868557991</v>
      </c>
      <c r="DA35" s="26">
        <v>0.85</v>
      </c>
      <c r="DB35" s="26">
        <f t="shared" si="46"/>
        <v>0.23920121531960778</v>
      </c>
      <c r="DC35" s="26">
        <f t="shared" si="47"/>
        <v>-8.4196757083643714E-2</v>
      </c>
      <c r="DD35" s="26">
        <f t="shared" si="48"/>
        <v>1.1353384375575539E-2</v>
      </c>
      <c r="DE35" s="26">
        <f t="shared" si="49"/>
        <v>-2.886677918127974E-5</v>
      </c>
      <c r="DF35" s="26">
        <f t="shared" si="50"/>
        <v>6.0801616631895464E-3</v>
      </c>
      <c r="DG35" s="26">
        <f t="shared" si="104"/>
        <v>0.95958573217804666</v>
      </c>
      <c r="DH35" s="26">
        <f t="shared" si="105"/>
        <v>0.93301993045244569</v>
      </c>
      <c r="DI35" s="26">
        <f t="shared" si="106"/>
        <v>8.3019930452445712E-2</v>
      </c>
      <c r="DJ35" s="26">
        <f t="shared" si="107"/>
        <v>-0.93924136466268526</v>
      </c>
      <c r="DK35" s="26">
        <f t="shared" si="108"/>
        <v>0.93839041121475852</v>
      </c>
      <c r="DL35" s="26">
        <f t="shared" si="51"/>
        <v>0.85</v>
      </c>
      <c r="DM35" s="26">
        <f t="shared" si="52"/>
        <v>0.23920121531960778</v>
      </c>
      <c r="DN35" s="26">
        <f t="shared" si="53"/>
        <v>-8.4196757083643714E-2</v>
      </c>
      <c r="DO35" s="26">
        <f t="shared" si="54"/>
        <v>1.1353384375575539E-2</v>
      </c>
      <c r="DP35" s="26">
        <f t="shared" si="55"/>
        <v>-2.886677918127974E-5</v>
      </c>
      <c r="DQ35" s="26">
        <f t="shared" si="56"/>
        <v>6.0801616631895464E-3</v>
      </c>
      <c r="DR35" s="26">
        <f t="shared" si="57"/>
        <v>0.95958573217804666</v>
      </c>
      <c r="DS35" s="26">
        <f t="shared" si="58"/>
        <v>0.93301993045244569</v>
      </c>
      <c r="DT35" s="26">
        <f t="shared" si="59"/>
        <v>8.3019930452445712E-2</v>
      </c>
      <c r="DU35" s="26">
        <f t="shared" si="60"/>
        <v>0.93839041121475852</v>
      </c>
      <c r="DV35" s="26">
        <f t="shared" si="61"/>
        <v>0.21666998148293617</v>
      </c>
      <c r="DW35" s="26">
        <f t="shared" si="62"/>
        <v>-7.6265957820745869E-2</v>
      </c>
      <c r="DX35" s="26">
        <f t="shared" si="63"/>
        <v>9.3152833586646472E-3</v>
      </c>
      <c r="DY35" s="26">
        <f t="shared" si="64"/>
        <v>-1.7602532377071449E-5</v>
      </c>
      <c r="DZ35" s="26">
        <f t="shared" si="65"/>
        <v>4.9532017321942201E-3</v>
      </c>
      <c r="EA35" s="26">
        <f t="shared" si="66"/>
        <v>0.96671845389922662</v>
      </c>
      <c r="EB35" s="26">
        <f t="shared" si="67"/>
        <v>0.93785527959069359</v>
      </c>
      <c r="EC35" s="26">
        <f t="shared" si="68"/>
        <v>-5.3513162406493286E-4</v>
      </c>
      <c r="ED35" s="26">
        <f t="shared" si="69"/>
        <v>-0.94529554652144732</v>
      </c>
      <c r="EE35" s="26">
        <f t="shared" si="70"/>
        <v>0.937824311410275</v>
      </c>
      <c r="EI35">
        <f t="shared" si="21"/>
        <v>913.2331920905832</v>
      </c>
      <c r="ES35">
        <f t="shared" si="109"/>
        <v>2.5116050270921155</v>
      </c>
      <c r="ET35">
        <f t="shared" si="71"/>
        <v>3.7476797544109541E-2</v>
      </c>
      <c r="EU35">
        <f t="shared" si="110"/>
        <v>1.0700577936118922</v>
      </c>
      <c r="EV35">
        <f t="shared" si="111"/>
        <v>1.4674283274958764E-2</v>
      </c>
      <c r="EX35" s="30">
        <v>2189.6999999999998</v>
      </c>
      <c r="EY35" s="30">
        <v>9961.2999999999993</v>
      </c>
    </row>
    <row r="36" spans="3:155">
      <c r="C36" s="6">
        <f t="shared" si="72"/>
        <v>934.47938453277391</v>
      </c>
      <c r="D36" s="6">
        <f>Sheet6!D36</f>
        <v>974.1795439570792</v>
      </c>
      <c r="E36" s="6">
        <f t="shared" si="22"/>
        <v>976.1570589124176</v>
      </c>
      <c r="F36" s="6">
        <f t="shared" si="23"/>
        <v>-1.9775149553383926</v>
      </c>
      <c r="G36" s="6">
        <f t="shared" si="0"/>
        <v>954.32946424492661</v>
      </c>
      <c r="I36" s="6">
        <f t="shared" si="1"/>
        <v>954.32946424492661</v>
      </c>
      <c r="M36">
        <f t="shared" si="24"/>
        <v>134.45889225910526</v>
      </c>
      <c r="O36">
        <f t="shared" si="25"/>
        <v>1.1434126270222222</v>
      </c>
      <c r="P36">
        <f t="shared" si="26"/>
        <v>1.886584773165665E-2</v>
      </c>
      <c r="Q36">
        <f t="shared" si="27"/>
        <v>5717.0631351111115</v>
      </c>
      <c r="R36">
        <f t="shared" si="73"/>
        <v>32101.309503648892</v>
      </c>
      <c r="S36">
        <f t="shared" si="28"/>
        <v>10898.904726933279</v>
      </c>
      <c r="T36">
        <f t="shared" si="74"/>
        <v>0.87463326945610231</v>
      </c>
      <c r="U36">
        <f t="shared" si="2"/>
        <v>54.006116207951074</v>
      </c>
      <c r="V36">
        <f t="shared" si="112"/>
        <v>1.600566221604208</v>
      </c>
      <c r="W36">
        <f t="shared" si="75"/>
        <v>48.632209506353973</v>
      </c>
      <c r="X36">
        <f t="shared" si="29"/>
        <v>55.606682429555285</v>
      </c>
      <c r="Y36">
        <f t="shared" si="3"/>
        <v>1.1434126270222222</v>
      </c>
      <c r="Z36">
        <f t="shared" si="30"/>
        <v>48.632209506353973</v>
      </c>
      <c r="AE36">
        <f t="shared" si="113"/>
        <v>0.64477445103355391</v>
      </c>
      <c r="AF36">
        <f t="shared" si="114"/>
        <v>0.80563866996003231</v>
      </c>
      <c r="AG36">
        <f t="shared" si="31"/>
        <v>1.0677700694087218</v>
      </c>
      <c r="AH36">
        <f t="shared" si="4"/>
        <v>0</v>
      </c>
      <c r="AI36">
        <f t="shared" si="5"/>
        <v>1.0677700694087218</v>
      </c>
      <c r="AJ36">
        <f t="shared" si="76"/>
        <v>1.0677700694087218</v>
      </c>
      <c r="AK36">
        <f t="shared" si="6"/>
        <v>0</v>
      </c>
      <c r="AL36">
        <f t="shared" si="7"/>
        <v>30</v>
      </c>
      <c r="AM36">
        <f t="shared" si="77"/>
        <v>30</v>
      </c>
      <c r="AO36">
        <f t="shared" si="78"/>
        <v>1.430778806963908</v>
      </c>
      <c r="AQ36">
        <f t="shared" si="32"/>
        <v>0.93557650999159503</v>
      </c>
      <c r="AS36">
        <f t="shared" si="8"/>
        <v>4.2575584500001185</v>
      </c>
      <c r="AT36">
        <f t="shared" si="8"/>
        <v>1.4455087544209533</v>
      </c>
      <c r="AU36">
        <f t="shared" si="79"/>
        <v>5.703067204421072</v>
      </c>
      <c r="AV36">
        <f t="shared" si="33"/>
        <v>0.7465383621465338</v>
      </c>
      <c r="AW36">
        <f t="shared" si="80"/>
        <v>0.2534616378534662</v>
      </c>
      <c r="AX36">
        <f t="shared" si="9"/>
        <v>-20.57111872308047</v>
      </c>
      <c r="AY36">
        <f t="shared" si="81"/>
        <v>0.13</v>
      </c>
      <c r="AZ36">
        <f t="shared" si="82"/>
        <v>9.310330078367457</v>
      </c>
      <c r="BA36">
        <f t="shared" si="83"/>
        <v>3.1610050203370679</v>
      </c>
      <c r="BB36">
        <f t="shared" si="10"/>
        <v>51.298637078530085</v>
      </c>
      <c r="BC36">
        <f t="shared" si="84"/>
        <v>4.9604842263543782E-3</v>
      </c>
      <c r="BD36">
        <f t="shared" si="85"/>
        <v>2.0439937190074495E-3</v>
      </c>
      <c r="BE36">
        <f t="shared" si="86"/>
        <v>0.95118949258605456</v>
      </c>
      <c r="BF36">
        <f t="shared" si="87"/>
        <v>2.1488817264479279E-3</v>
      </c>
      <c r="BG36">
        <f t="shared" si="34"/>
        <v>3.5718806675169905E-2</v>
      </c>
      <c r="BH36">
        <f t="shared" si="35"/>
        <v>130.08794163461374</v>
      </c>
      <c r="BI36">
        <f t="shared" si="88"/>
        <v>2.7457430893553214E-4</v>
      </c>
      <c r="BJ36">
        <f t="shared" si="89"/>
        <v>0.36813180345962881</v>
      </c>
      <c r="BK36">
        <f t="shared" si="90"/>
        <v>1.3556949621132011</v>
      </c>
      <c r="BL36">
        <f t="shared" si="91"/>
        <v>0.52109952599537146</v>
      </c>
      <c r="BM36">
        <f t="shared" si="36"/>
        <v>9.2150535655317035E-5</v>
      </c>
      <c r="BN36">
        <f t="shared" si="92"/>
        <v>1.0821741313923734</v>
      </c>
      <c r="BO36">
        <f t="shared" si="93"/>
        <v>0.99508834946787017</v>
      </c>
      <c r="BP36">
        <f t="shared" si="94"/>
        <v>1.0875156281058591</v>
      </c>
      <c r="BQ36">
        <f t="shared" si="37"/>
        <v>0.56670387831852187</v>
      </c>
      <c r="BR36">
        <f t="shared" si="38"/>
        <v>0.56670387831852187</v>
      </c>
      <c r="BS36">
        <f t="shared" si="39"/>
        <v>0.56670387831852187</v>
      </c>
      <c r="BT36">
        <f t="shared" si="11"/>
        <v>207.05447452595345</v>
      </c>
      <c r="BU36">
        <f t="shared" si="12"/>
        <v>3.8031924999880875</v>
      </c>
      <c r="BV36">
        <f t="shared" si="13"/>
        <v>1589833.0721488749</v>
      </c>
      <c r="BW36">
        <f t="shared" si="14"/>
        <v>0.16692352647820052</v>
      </c>
      <c r="BX36">
        <f t="shared" si="15"/>
        <v>628605.11622086435</v>
      </c>
      <c r="BY36">
        <f t="shared" si="95"/>
        <v>1.6187778227438283E-4</v>
      </c>
      <c r="BZ36">
        <f t="shared" si="96"/>
        <v>8.0260243988013259E-6</v>
      </c>
      <c r="CA36">
        <f t="shared" si="97"/>
        <v>-3.8850204108772424</v>
      </c>
      <c r="CB36">
        <f t="shared" si="98"/>
        <v>14.857239332887305</v>
      </c>
      <c r="CC36">
        <f t="shared" si="99"/>
        <v>4.5302666084823962E-3</v>
      </c>
      <c r="CD36">
        <f t="shared" si="16"/>
        <v>28.700081510182613</v>
      </c>
      <c r="CE36" s="20">
        <f t="shared" si="17"/>
        <v>96950478919.513351</v>
      </c>
      <c r="CF36" s="33">
        <f t="shared" si="40"/>
        <v>0.20838837189821846</v>
      </c>
      <c r="CG36" s="33">
        <f t="shared" si="18"/>
        <v>41.67767437964369</v>
      </c>
      <c r="CH36">
        <f t="shared" si="100"/>
        <v>3800</v>
      </c>
      <c r="CI36" s="6">
        <f t="shared" si="19"/>
        <v>976.1570589124176</v>
      </c>
      <c r="CJ36" s="20"/>
      <c r="CK36" s="20"/>
      <c r="CL36" s="20"/>
      <c r="CM36" s="20"/>
      <c r="CN36" s="20"/>
      <c r="CO36" s="20"/>
      <c r="CP36" s="20"/>
      <c r="CQ36" s="25">
        <f t="shared" si="20"/>
        <v>1.430778806963908</v>
      </c>
      <c r="CR36" s="26">
        <v>0.8</v>
      </c>
      <c r="CS36" s="26">
        <f t="shared" si="101"/>
        <v>0.26558831604267547</v>
      </c>
      <c r="CT36" s="26">
        <f t="shared" si="41"/>
        <v>-9.3484788111217049E-2</v>
      </c>
      <c r="CU36" s="26">
        <f t="shared" si="102"/>
        <v>1.3996405243881477E-2</v>
      </c>
      <c r="CV36" s="26">
        <f t="shared" si="103"/>
        <v>-4.871091048660702E-5</v>
      </c>
      <c r="CW36" s="26">
        <f t="shared" si="42"/>
        <v>7.5647313825692253E-3</v>
      </c>
      <c r="CX36" s="26">
        <f t="shared" si="43"/>
        <v>0.95041429660873145</v>
      </c>
      <c r="CY36" s="26">
        <f t="shared" si="44"/>
        <v>0.92774995689914952</v>
      </c>
      <c r="CZ36" s="26">
        <f t="shared" si="45"/>
        <v>0.12774995689914947</v>
      </c>
      <c r="DA36" s="26">
        <v>0.85</v>
      </c>
      <c r="DB36" s="26">
        <f t="shared" si="46"/>
        <v>0.24996547392251808</v>
      </c>
      <c r="DC36" s="26">
        <f t="shared" si="47"/>
        <v>-8.7985682928204287E-2</v>
      </c>
      <c r="DD36" s="26">
        <f t="shared" si="48"/>
        <v>1.2398199800808505E-2</v>
      </c>
      <c r="DE36" s="26">
        <f t="shared" si="49"/>
        <v>-3.5973405543237402E-5</v>
      </c>
      <c r="DF36" s="26">
        <f t="shared" si="50"/>
        <v>6.6639078884853349E-3</v>
      </c>
      <c r="DG36" s="26">
        <f t="shared" si="104"/>
        <v>0.95594963133335398</v>
      </c>
      <c r="DH36" s="26">
        <f t="shared" si="105"/>
        <v>0.93081885056738445</v>
      </c>
      <c r="DI36" s="26">
        <f t="shared" si="106"/>
        <v>8.081885056738447E-2</v>
      </c>
      <c r="DJ36" s="26">
        <f t="shared" si="107"/>
        <v>-0.93862212663530131</v>
      </c>
      <c r="DK36" s="26">
        <f t="shared" si="108"/>
        <v>0.93610371338367815</v>
      </c>
      <c r="DL36" s="26">
        <f t="shared" si="51"/>
        <v>0.85</v>
      </c>
      <c r="DM36" s="26">
        <f t="shared" si="52"/>
        <v>0.24996547392251808</v>
      </c>
      <c r="DN36" s="26">
        <f t="shared" si="53"/>
        <v>-8.7985682928204287E-2</v>
      </c>
      <c r="DO36" s="26">
        <f t="shared" si="54"/>
        <v>1.2398199800808505E-2</v>
      </c>
      <c r="DP36" s="26">
        <f t="shared" si="55"/>
        <v>-3.5973405543237402E-5</v>
      </c>
      <c r="DQ36" s="26">
        <f t="shared" si="56"/>
        <v>6.6639078884853349E-3</v>
      </c>
      <c r="DR36" s="26">
        <f t="shared" si="57"/>
        <v>0.95594963133335398</v>
      </c>
      <c r="DS36" s="26">
        <f t="shared" si="58"/>
        <v>0.93081885056738445</v>
      </c>
      <c r="DT36" s="26">
        <f t="shared" si="59"/>
        <v>8.081885056738447E-2</v>
      </c>
      <c r="DU36" s="26">
        <f t="shared" si="60"/>
        <v>0.93610371338367815</v>
      </c>
      <c r="DV36" s="26">
        <f t="shared" si="61"/>
        <v>0.22697341095479195</v>
      </c>
      <c r="DW36" s="26">
        <f t="shared" si="62"/>
        <v>-7.9892675800465038E-2</v>
      </c>
      <c r="DX36" s="26">
        <f t="shared" si="63"/>
        <v>1.0222298209403142E-2</v>
      </c>
      <c r="DY36" s="26">
        <f t="shared" si="64"/>
        <v>-2.2205284515449603E-5</v>
      </c>
      <c r="DZ36" s="26">
        <f t="shared" si="65"/>
        <v>5.4528147662657993E-3</v>
      </c>
      <c r="EA36" s="26">
        <f t="shared" si="66"/>
        <v>0.96353765924571011</v>
      </c>
      <c r="EB36" s="26">
        <f t="shared" si="67"/>
        <v>0.93560582006964177</v>
      </c>
      <c r="EC36" s="26">
        <f t="shared" si="68"/>
        <v>-4.9789331403637949E-4</v>
      </c>
      <c r="ED36" s="26">
        <f t="shared" si="69"/>
        <v>-0.9444046102759055</v>
      </c>
      <c r="EE36" s="26">
        <f t="shared" si="70"/>
        <v>0.93557650999159503</v>
      </c>
      <c r="EI36">
        <f t="shared" si="21"/>
        <v>954.32946424492661</v>
      </c>
      <c r="ES36">
        <f t="shared" si="109"/>
        <v>2.6310407933237201</v>
      </c>
      <c r="ET36">
        <f t="shared" si="71"/>
        <v>3.925895277246156E-2</v>
      </c>
      <c r="EU36">
        <f t="shared" si="110"/>
        <v>1.0746331025874654</v>
      </c>
      <c r="EV36">
        <f t="shared" si="111"/>
        <v>1.4737026970092647E-2</v>
      </c>
    </row>
    <row r="37" spans="3:155">
      <c r="C37" s="6">
        <f t="shared" si="72"/>
        <v>976.1570589124176</v>
      </c>
      <c r="D37" s="6">
        <f>Sheet6!D37</f>
        <v>1016.542193671292</v>
      </c>
      <c r="E37" s="6">
        <f t="shared" si="22"/>
        <v>1018.7836115567336</v>
      </c>
      <c r="F37" s="6">
        <f t="shared" si="23"/>
        <v>-2.2414178854415923</v>
      </c>
      <c r="G37" s="6">
        <f t="shared" si="0"/>
        <v>996.34962629185475</v>
      </c>
      <c r="I37" s="6">
        <f t="shared" si="1"/>
        <v>996.34962629185475</v>
      </c>
      <c r="M37">
        <f t="shared" si="24"/>
        <v>141.5149655625705</v>
      </c>
      <c r="O37">
        <f t="shared" si="25"/>
        <v>1.1467758441372427</v>
      </c>
      <c r="P37">
        <f t="shared" si="26"/>
        <v>1.8026947437950989E-2</v>
      </c>
      <c r="Q37">
        <f t="shared" si="27"/>
        <v>5733.8792206862136</v>
      </c>
      <c r="R37">
        <f t="shared" si="73"/>
        <v>32195.731824153092</v>
      </c>
      <c r="S37">
        <f t="shared" si="28"/>
        <v>9778.2700680392227</v>
      </c>
      <c r="T37">
        <f t="shared" si="74"/>
        <v>0.87382686107856333</v>
      </c>
      <c r="U37">
        <f t="shared" si="2"/>
        <v>54.006116207951074</v>
      </c>
      <c r="V37">
        <f t="shared" si="112"/>
        <v>1.6830068586648064</v>
      </c>
      <c r="W37">
        <f t="shared" si="75"/>
        <v>48.56147201854661</v>
      </c>
      <c r="X37">
        <f t="shared" si="29"/>
        <v>55.689123066615878</v>
      </c>
      <c r="Y37">
        <f t="shared" si="3"/>
        <v>1.1467758441372427</v>
      </c>
      <c r="Z37">
        <f t="shared" si="30"/>
        <v>48.56147201854661</v>
      </c>
      <c r="AE37">
        <f t="shared" si="113"/>
        <v>0.63500331294425993</v>
      </c>
      <c r="AF37">
        <f t="shared" si="114"/>
        <v>0.79899402326819524</v>
      </c>
      <c r="AG37">
        <f t="shared" si="31"/>
        <v>1.047222816790691</v>
      </c>
      <c r="AH37">
        <f t="shared" si="4"/>
        <v>0</v>
      </c>
      <c r="AI37">
        <f t="shared" si="5"/>
        <v>1.047222816790691</v>
      </c>
      <c r="AJ37">
        <f t="shared" si="76"/>
        <v>1.047222816790691</v>
      </c>
      <c r="AK37">
        <f t="shared" si="6"/>
        <v>0</v>
      </c>
      <c r="AL37">
        <f t="shared" si="7"/>
        <v>30</v>
      </c>
      <c r="AM37">
        <f t="shared" si="77"/>
        <v>30</v>
      </c>
      <c r="AO37">
        <f t="shared" si="78"/>
        <v>1.4937775506624509</v>
      </c>
      <c r="AQ37">
        <f t="shared" si="32"/>
        <v>0.93333726579637177</v>
      </c>
      <c r="AS37">
        <f t="shared" si="8"/>
        <v>4.2700815699209915</v>
      </c>
      <c r="AT37">
        <f t="shared" si="8"/>
        <v>1.296880314176325</v>
      </c>
      <c r="AU37">
        <f t="shared" si="79"/>
        <v>5.5669618840973163</v>
      </c>
      <c r="AV37">
        <f t="shared" si="33"/>
        <v>0.76703984306394901</v>
      </c>
      <c r="AW37">
        <f t="shared" si="80"/>
        <v>0.23296015693605099</v>
      </c>
      <c r="AX37">
        <f t="shared" si="9"/>
        <v>-19.550454397477505</v>
      </c>
      <c r="AY37">
        <f t="shared" si="81"/>
        <v>0.13</v>
      </c>
      <c r="AZ37">
        <f t="shared" si="82"/>
        <v>9.3343179730880514</v>
      </c>
      <c r="BA37">
        <f t="shared" si="83"/>
        <v>2.8349559668444773</v>
      </c>
      <c r="BB37">
        <f t="shared" si="10"/>
        <v>51.261315545663123</v>
      </c>
      <c r="BC37">
        <f t="shared" si="84"/>
        <v>4.8667996214546635E-3</v>
      </c>
      <c r="BD37">
        <f t="shared" si="85"/>
        <v>2.0415546841381828E-3</v>
      </c>
      <c r="BE37">
        <f t="shared" si="86"/>
        <v>0.95209465162113882</v>
      </c>
      <c r="BF37">
        <f t="shared" si="87"/>
        <v>2.1442770218927415E-3</v>
      </c>
      <c r="BG37">
        <f t="shared" si="34"/>
        <v>3.5734098720833662E-2</v>
      </c>
      <c r="BH37">
        <f t="shared" si="35"/>
        <v>122.10560891033379</v>
      </c>
      <c r="BI37">
        <f t="shared" si="88"/>
        <v>2.926491177573538E-4</v>
      </c>
      <c r="BJ37">
        <f t="shared" si="89"/>
        <v>0.39591465741004012</v>
      </c>
      <c r="BK37">
        <f t="shared" si="90"/>
        <v>1.3829297089839376</v>
      </c>
      <c r="BL37">
        <f t="shared" si="91"/>
        <v>0.53505784606083329</v>
      </c>
      <c r="BM37">
        <f t="shared" si="36"/>
        <v>8.2176714724563923E-5</v>
      </c>
      <c r="BN37">
        <f t="shared" si="92"/>
        <v>1.0828677174178265</v>
      </c>
      <c r="BO37">
        <f t="shared" si="93"/>
        <v>0.99561871412172775</v>
      </c>
      <c r="BP37">
        <f t="shared" si="94"/>
        <v>1.0876329482949347</v>
      </c>
      <c r="BQ37">
        <f t="shared" si="37"/>
        <v>0.58194654261948142</v>
      </c>
      <c r="BR37">
        <f t="shared" si="38"/>
        <v>0.58194654261948142</v>
      </c>
      <c r="BS37">
        <f t="shared" si="39"/>
        <v>0.58194654261948142</v>
      </c>
      <c r="BT37">
        <f t="shared" si="11"/>
        <v>207.3614466746298</v>
      </c>
      <c r="BU37">
        <f t="shared" si="12"/>
        <v>3.5710854441548672</v>
      </c>
      <c r="BV37">
        <f t="shared" si="13"/>
        <v>1590397.5429704972</v>
      </c>
      <c r="BW37">
        <f t="shared" si="14"/>
        <v>0.17650848629069973</v>
      </c>
      <c r="BX37">
        <f t="shared" si="15"/>
        <v>594680.96997432318</v>
      </c>
      <c r="BY37">
        <f t="shared" si="95"/>
        <v>1.6187778227438283E-4</v>
      </c>
      <c r="BZ37">
        <f t="shared" si="96"/>
        <v>8.4838766577949173E-6</v>
      </c>
      <c r="CA37">
        <f t="shared" si="97"/>
        <v>-3.878886746520386</v>
      </c>
      <c r="CB37">
        <f t="shared" si="98"/>
        <v>14.841771013785667</v>
      </c>
      <c r="CC37">
        <f t="shared" si="99"/>
        <v>4.5397145546045257E-3</v>
      </c>
      <c r="CD37">
        <f t="shared" si="16"/>
        <v>29.411331395624082</v>
      </c>
      <c r="CE37" s="20">
        <f t="shared" si="17"/>
        <v>94870573859.050568</v>
      </c>
      <c r="CF37" s="33">
        <f t="shared" si="40"/>
        <v>0.21313276322157992</v>
      </c>
      <c r="CG37" s="33">
        <f t="shared" si="18"/>
        <v>42.626552644315986</v>
      </c>
      <c r="CH37">
        <f t="shared" si="100"/>
        <v>4000</v>
      </c>
      <c r="CI37" s="6">
        <f t="shared" si="19"/>
        <v>1018.7836115567336</v>
      </c>
      <c r="CJ37" s="20"/>
      <c r="CK37" s="20"/>
      <c r="CL37" s="20"/>
      <c r="CM37" s="20"/>
      <c r="CN37" s="20"/>
      <c r="CO37" s="20"/>
      <c r="CP37" s="20"/>
      <c r="CQ37" s="25">
        <f t="shared" si="20"/>
        <v>1.4937775506624509</v>
      </c>
      <c r="CR37" s="26">
        <v>0.8</v>
      </c>
      <c r="CS37" s="26">
        <f t="shared" si="101"/>
        <v>0.27728245784171746</v>
      </c>
      <c r="CT37" s="26">
        <f t="shared" si="41"/>
        <v>-9.7601024791035093E-2</v>
      </c>
      <c r="CU37" s="26">
        <f t="shared" si="102"/>
        <v>1.5256094411663068E-2</v>
      </c>
      <c r="CV37" s="26">
        <f t="shared" si="103"/>
        <v>-6.0421763366915737E-5</v>
      </c>
      <c r="CW37" s="26">
        <f t="shared" si="42"/>
        <v>8.2814791383674438E-3</v>
      </c>
      <c r="CX37" s="26">
        <f t="shared" si="43"/>
        <v>0.9460739991480055</v>
      </c>
      <c r="CY37" s="26">
        <f t="shared" si="44"/>
        <v>0.92555038347129104</v>
      </c>
      <c r="CZ37" s="26">
        <f t="shared" si="45"/>
        <v>0.12555038347129099</v>
      </c>
      <c r="DA37" s="26">
        <v>0.85</v>
      </c>
      <c r="DB37" s="26">
        <f t="shared" si="46"/>
        <v>0.26097172502749882</v>
      </c>
      <c r="DC37" s="26">
        <f t="shared" si="47"/>
        <v>-9.1859788038621285E-2</v>
      </c>
      <c r="DD37" s="26">
        <f t="shared" si="48"/>
        <v>1.3514049029016425E-2</v>
      </c>
      <c r="DE37" s="26">
        <f t="shared" si="49"/>
        <v>-4.4621966116466022E-5</v>
      </c>
      <c r="DF37" s="26">
        <f t="shared" si="50"/>
        <v>7.2918469388439629E-3</v>
      </c>
      <c r="DG37" s="26">
        <f t="shared" si="104"/>
        <v>0.95208153680758201</v>
      </c>
      <c r="DH37" s="26">
        <f t="shared" si="105"/>
        <v>0.92864131579621179</v>
      </c>
      <c r="DI37" s="26">
        <f t="shared" si="106"/>
        <v>7.8641315796211808E-2</v>
      </c>
      <c r="DJ37" s="26">
        <f t="shared" si="107"/>
        <v>-0.93818135350158494</v>
      </c>
      <c r="DK37" s="26">
        <f t="shared" si="108"/>
        <v>0.93382314943981559</v>
      </c>
      <c r="DL37" s="26">
        <f t="shared" si="51"/>
        <v>0.85</v>
      </c>
      <c r="DM37" s="26">
        <f t="shared" si="52"/>
        <v>0.26097172502749882</v>
      </c>
      <c r="DN37" s="26">
        <f t="shared" si="53"/>
        <v>-9.1859788038621285E-2</v>
      </c>
      <c r="DO37" s="26">
        <f t="shared" si="54"/>
        <v>1.3514049029016425E-2</v>
      </c>
      <c r="DP37" s="26">
        <f t="shared" si="55"/>
        <v>-4.4621966116466022E-5</v>
      </c>
      <c r="DQ37" s="26">
        <f t="shared" si="56"/>
        <v>7.291846938843962E-3</v>
      </c>
      <c r="DR37" s="26">
        <f t="shared" si="57"/>
        <v>0.95208153680758201</v>
      </c>
      <c r="DS37" s="26">
        <f t="shared" si="58"/>
        <v>0.92864131579621179</v>
      </c>
      <c r="DT37" s="26">
        <f t="shared" si="59"/>
        <v>7.8641315796211808E-2</v>
      </c>
      <c r="DU37" s="26">
        <f t="shared" si="60"/>
        <v>0.93382314943981559</v>
      </c>
      <c r="DV37" s="26">
        <f t="shared" si="61"/>
        <v>0.23754601329646149</v>
      </c>
      <c r="DW37" s="26">
        <f t="shared" si="62"/>
        <v>-8.3614140300192194E-2</v>
      </c>
      <c r="DX37" s="26">
        <f t="shared" si="63"/>
        <v>1.1196803843934922E-2</v>
      </c>
      <c r="DY37" s="26">
        <f t="shared" si="64"/>
        <v>-2.7881757864462636E-5</v>
      </c>
      <c r="DZ37" s="26">
        <f t="shared" si="65"/>
        <v>5.9930304996295902E-3</v>
      </c>
      <c r="EA37" s="26">
        <f t="shared" si="66"/>
        <v>0.96013184425919951</v>
      </c>
      <c r="EB37" s="26">
        <f t="shared" si="67"/>
        <v>0.93336464472791825</v>
      </c>
      <c r="EC37" s="26">
        <f t="shared" si="68"/>
        <v>-4.585047118973451E-4</v>
      </c>
      <c r="ED37" s="26">
        <f t="shared" si="69"/>
        <v>-0.94365125907017156</v>
      </c>
      <c r="EE37" s="26">
        <f t="shared" si="70"/>
        <v>0.93333726579637177</v>
      </c>
      <c r="EI37">
        <f t="shared" si="21"/>
        <v>996.34962629185475</v>
      </c>
      <c r="ES37">
        <f t="shared" si="109"/>
        <v>2.7535967699709714</v>
      </c>
      <c r="ET37">
        <f t="shared" si="71"/>
        <v>4.1087666075343962E-2</v>
      </c>
      <c r="EU37">
        <f t="shared" si="110"/>
        <v>1.0794172924963099</v>
      </c>
      <c r="EV37">
        <f t="shared" si="111"/>
        <v>1.4802635162830176E-2</v>
      </c>
    </row>
    <row r="38" spans="3:155">
      <c r="C38" s="6">
        <f t="shared" si="72"/>
        <v>1018.7836115567336</v>
      </c>
      <c r="D38" s="6">
        <f>Sheet6!D38</f>
        <v>1059.9228045467466</v>
      </c>
      <c r="E38" s="6">
        <f t="shared" si="22"/>
        <v>1062.4161419819704</v>
      </c>
      <c r="F38" s="6">
        <f t="shared" si="23"/>
        <v>-2.4933374352237934</v>
      </c>
      <c r="G38" s="6">
        <f t="shared" si="0"/>
        <v>1039.3532080517402</v>
      </c>
      <c r="I38" s="6">
        <f t="shared" si="1"/>
        <v>1039.3532080517402</v>
      </c>
      <c r="M38">
        <f t="shared" si="24"/>
        <v>148.79402097309713</v>
      </c>
      <c r="O38">
        <f t="shared" si="25"/>
        <v>1.1502453437703943</v>
      </c>
      <c r="P38">
        <f t="shared" si="26"/>
        <v>1.7239814644007499E-2</v>
      </c>
      <c r="Q38">
        <f t="shared" si="27"/>
        <v>5751.2267188519718</v>
      </c>
      <c r="R38">
        <f t="shared" si="73"/>
        <v>32293.138026353823</v>
      </c>
      <c r="S38">
        <f t="shared" si="28"/>
        <v>8723.8615964455785</v>
      </c>
      <c r="T38">
        <f t="shared" si="74"/>
        <v>0.87299496903164608</v>
      </c>
      <c r="U38">
        <f t="shared" si="2"/>
        <v>54.006116207951074</v>
      </c>
      <c r="V38">
        <f t="shared" si="112"/>
        <v>1.7678904358657563</v>
      </c>
      <c r="W38">
        <f t="shared" si="75"/>
        <v>48.488791496425421</v>
      </c>
      <c r="X38">
        <f t="shared" si="29"/>
        <v>55.774006643816833</v>
      </c>
      <c r="Y38">
        <f t="shared" si="3"/>
        <v>1.1502453437703943</v>
      </c>
      <c r="Z38">
        <f t="shared" si="30"/>
        <v>48.488791496425421</v>
      </c>
      <c r="AE38">
        <f t="shared" si="113"/>
        <v>0.62536649095781371</v>
      </c>
      <c r="AF38">
        <f t="shared" si="114"/>
        <v>0.79236119182582765</v>
      </c>
      <c r="AG38">
        <f t="shared" si="31"/>
        <v>1.0270559589529691</v>
      </c>
      <c r="AH38">
        <f t="shared" si="4"/>
        <v>0</v>
      </c>
      <c r="AI38">
        <f t="shared" si="5"/>
        <v>1.0270559589529691</v>
      </c>
      <c r="AJ38">
        <f t="shared" si="76"/>
        <v>1.0270559589529691</v>
      </c>
      <c r="AK38">
        <f t="shared" si="6"/>
        <v>0</v>
      </c>
      <c r="AL38">
        <f t="shared" si="7"/>
        <v>30</v>
      </c>
      <c r="AM38">
        <f t="shared" si="77"/>
        <v>30</v>
      </c>
      <c r="AO38">
        <f t="shared" si="78"/>
        <v>1.5582506867342432</v>
      </c>
      <c r="AQ38">
        <f t="shared" si="32"/>
        <v>0.93110874332085669</v>
      </c>
      <c r="AS38">
        <f t="shared" si="8"/>
        <v>4.28300043851777</v>
      </c>
      <c r="AT38">
        <f t="shared" si="8"/>
        <v>1.1570353742845443</v>
      </c>
      <c r="AU38">
        <f t="shared" si="79"/>
        <v>5.4400358128023143</v>
      </c>
      <c r="AV38">
        <f t="shared" si="33"/>
        <v>0.78731107402608747</v>
      </c>
      <c r="AW38">
        <f t="shared" si="80"/>
        <v>0.21268892597391253</v>
      </c>
      <c r="AX38">
        <f t="shared" si="9"/>
        <v>-18.620840709498029</v>
      </c>
      <c r="AY38">
        <f t="shared" si="81"/>
        <v>0.13</v>
      </c>
      <c r="AZ38">
        <f t="shared" si="82"/>
        <v>9.3590532426968895</v>
      </c>
      <c r="BA38">
        <f t="shared" si="83"/>
        <v>2.5283106614297504</v>
      </c>
      <c r="BB38">
        <f t="shared" si="10"/>
        <v>51.222940532471178</v>
      </c>
      <c r="BC38">
        <f t="shared" si="84"/>
        <v>4.7748649964797774E-3</v>
      </c>
      <c r="BD38">
        <f t="shared" si="85"/>
        <v>2.0391511194100573E-3</v>
      </c>
      <c r="BE38">
        <f t="shared" si="86"/>
        <v>0.95298354982705868</v>
      </c>
      <c r="BF38">
        <f t="shared" si="87"/>
        <v>2.1397547940676513E-3</v>
      </c>
      <c r="BG38">
        <f t="shared" si="34"/>
        <v>3.5753229460458405E-2</v>
      </c>
      <c r="BH38">
        <f t="shared" si="35"/>
        <v>114.24145885534853</v>
      </c>
      <c r="BI38">
        <f t="shared" si="88"/>
        <v>3.1296194760370498E-4</v>
      </c>
      <c r="BJ38">
        <f t="shared" si="89"/>
        <v>0.42770640955276845</v>
      </c>
      <c r="BK38">
        <f t="shared" si="90"/>
        <v>1.4140997674095102</v>
      </c>
      <c r="BL38">
        <f t="shared" si="91"/>
        <v>0.54996221681827828</v>
      </c>
      <c r="BM38">
        <f t="shared" si="36"/>
        <v>7.2875510421508793E-5</v>
      </c>
      <c r="BN38">
        <f t="shared" si="92"/>
        <v>1.0835149471762935</v>
      </c>
      <c r="BO38">
        <f t="shared" si="93"/>
        <v>0.99611358369683756</v>
      </c>
      <c r="BP38">
        <f t="shared" si="94"/>
        <v>1.0877423668444381</v>
      </c>
      <c r="BQ38">
        <f t="shared" si="37"/>
        <v>0.59821720339692808</v>
      </c>
      <c r="BR38">
        <f t="shared" si="38"/>
        <v>0.59821720339692808</v>
      </c>
      <c r="BS38">
        <f t="shared" si="39"/>
        <v>0.59821720339692808</v>
      </c>
      <c r="BT38">
        <f t="shared" si="11"/>
        <v>207.67751524238679</v>
      </c>
      <c r="BU38">
        <f t="shared" si="12"/>
        <v>3.3316267809766322</v>
      </c>
      <c r="BV38">
        <f t="shared" si="13"/>
        <v>1590975.1693934361</v>
      </c>
      <c r="BW38">
        <f t="shared" si="14"/>
        <v>0.18733410828282471</v>
      </c>
      <c r="BX38">
        <f t="shared" si="15"/>
        <v>560519.18223796238</v>
      </c>
      <c r="BY38">
        <f t="shared" si="95"/>
        <v>1.6187778227438283E-4</v>
      </c>
      <c r="BZ38">
        <f t="shared" si="96"/>
        <v>9.0009408417678649E-6</v>
      </c>
      <c r="CA38">
        <f t="shared" si="97"/>
        <v>-3.8721018866076444</v>
      </c>
      <c r="CB38">
        <f t="shared" si="98"/>
        <v>14.82451460968832</v>
      </c>
      <c r="CC38">
        <f t="shared" si="99"/>
        <v>4.5502895711979387E-3</v>
      </c>
      <c r="CD38">
        <f t="shared" si="16"/>
        <v>30.16374316064276</v>
      </c>
      <c r="CE38" s="20">
        <f t="shared" si="17"/>
        <v>92786945405.969757</v>
      </c>
      <c r="CF38" s="33">
        <f t="shared" si="40"/>
        <v>0.21816265212618388</v>
      </c>
      <c r="CG38" s="33">
        <f t="shared" si="18"/>
        <v>43.632530425236773</v>
      </c>
      <c r="CH38">
        <f t="shared" si="100"/>
        <v>4200</v>
      </c>
      <c r="CI38" s="6">
        <f t="shared" si="19"/>
        <v>1062.4161419819704</v>
      </c>
      <c r="CJ38" s="20"/>
      <c r="CK38" s="20"/>
      <c r="CL38" s="20"/>
      <c r="CM38" s="20"/>
      <c r="CN38" s="20"/>
      <c r="CO38" s="20"/>
      <c r="CP38" s="20"/>
      <c r="CQ38" s="25">
        <f t="shared" si="20"/>
        <v>1.5582506867342432</v>
      </c>
      <c r="CR38" s="26">
        <v>0.8</v>
      </c>
      <c r="CS38" s="26">
        <f t="shared" si="101"/>
        <v>0.28925028372504391</v>
      </c>
      <c r="CT38" s="26">
        <f t="shared" si="41"/>
        <v>-0.10181359589930229</v>
      </c>
      <c r="CU38" s="26">
        <f t="shared" si="102"/>
        <v>1.6601455473280163E-2</v>
      </c>
      <c r="CV38" s="26">
        <f t="shared" si="103"/>
        <v>-7.4636349356887557E-5</v>
      </c>
      <c r="CW38" s="26">
        <f t="shared" si="42"/>
        <v>9.0535229084491419E-3</v>
      </c>
      <c r="CX38" s="26">
        <f t="shared" si="43"/>
        <v>0.94146040320787561</v>
      </c>
      <c r="CY38" s="26">
        <f t="shared" si="44"/>
        <v>0.92338602925117508</v>
      </c>
      <c r="CZ38" s="26">
        <f t="shared" si="45"/>
        <v>0.12338602925117503</v>
      </c>
      <c r="DA38" s="26">
        <v>0.85</v>
      </c>
      <c r="DB38" s="26">
        <f t="shared" si="46"/>
        <v>0.27223556115298253</v>
      </c>
      <c r="DC38" s="26">
        <f t="shared" si="47"/>
        <v>-9.5824560846402174E-2</v>
      </c>
      <c r="DD38" s="26">
        <f t="shared" si="48"/>
        <v>1.4705787547265474E-2</v>
      </c>
      <c r="DE38" s="26">
        <f t="shared" si="49"/>
        <v>-5.5119554055970257E-5</v>
      </c>
      <c r="DF38" s="26">
        <f t="shared" si="50"/>
        <v>7.9676317014307999E-3</v>
      </c>
      <c r="DG38" s="26">
        <f t="shared" si="104"/>
        <v>0.94796765477459533</v>
      </c>
      <c r="DH38" s="26">
        <f t="shared" si="105"/>
        <v>0.92648940339303243</v>
      </c>
      <c r="DI38" s="26">
        <f t="shared" si="106"/>
        <v>7.6489403393032451E-2</v>
      </c>
      <c r="DJ38" s="26">
        <f t="shared" si="107"/>
        <v>-0.93793251716285286</v>
      </c>
      <c r="DK38" s="26">
        <f t="shared" si="108"/>
        <v>0.93155107323115827</v>
      </c>
      <c r="DL38" s="26">
        <f t="shared" si="51"/>
        <v>0.85</v>
      </c>
      <c r="DM38" s="26">
        <f t="shared" si="52"/>
        <v>0.27223556115298253</v>
      </c>
      <c r="DN38" s="26">
        <f t="shared" si="53"/>
        <v>-9.5824560846402174E-2</v>
      </c>
      <c r="DO38" s="26">
        <f t="shared" si="54"/>
        <v>1.4705787547265474E-2</v>
      </c>
      <c r="DP38" s="26">
        <f t="shared" si="55"/>
        <v>-5.5119554055970257E-5</v>
      </c>
      <c r="DQ38" s="26">
        <f t="shared" si="56"/>
        <v>7.9676317014307999E-3</v>
      </c>
      <c r="DR38" s="26">
        <f t="shared" si="57"/>
        <v>0.94796765477459533</v>
      </c>
      <c r="DS38" s="26">
        <f t="shared" si="58"/>
        <v>0.92648940339303243</v>
      </c>
      <c r="DT38" s="26">
        <f t="shared" si="59"/>
        <v>7.6489403393032451E-2</v>
      </c>
      <c r="DU38" s="26">
        <f t="shared" si="60"/>
        <v>0.93155107323115827</v>
      </c>
      <c r="DV38" s="26">
        <f t="shared" si="61"/>
        <v>0.24840315644466515</v>
      </c>
      <c r="DW38" s="26">
        <f t="shared" si="62"/>
        <v>-8.7435760700616288E-2</v>
      </c>
      <c r="DX38" s="26">
        <f t="shared" si="63"/>
        <v>1.2243703328655304E-2</v>
      </c>
      <c r="DY38" s="26">
        <f t="shared" si="64"/>
        <v>-3.4863177835796546E-5</v>
      </c>
      <c r="DZ38" s="26">
        <f t="shared" si="65"/>
        <v>6.5773324893459145E-3</v>
      </c>
      <c r="EA38" s="26">
        <f t="shared" si="66"/>
        <v>0.95648643091836916</v>
      </c>
      <c r="EB38" s="26">
        <f t="shared" si="67"/>
        <v>0.93113393508357267</v>
      </c>
      <c r="EC38" s="26">
        <f t="shared" si="68"/>
        <v>-4.1713814758559398E-4</v>
      </c>
      <c r="ED38" s="26">
        <f t="shared" si="69"/>
        <v>-0.94304757121497085</v>
      </c>
      <c r="EE38" s="26">
        <f t="shared" si="70"/>
        <v>0.93110874332085669</v>
      </c>
      <c r="EI38">
        <f t="shared" si="21"/>
        <v>1039.3532080517402</v>
      </c>
      <c r="ES38">
        <f t="shared" si="109"/>
        <v>2.8794510997874649</v>
      </c>
      <c r="ET38">
        <f t="shared" si="71"/>
        <v>4.2965595601565335E-2</v>
      </c>
      <c r="EU38">
        <f t="shared" si="110"/>
        <v>1.0844232532131002</v>
      </c>
      <c r="EV38">
        <f t="shared" si="111"/>
        <v>1.4871284619018465E-2</v>
      </c>
    </row>
    <row r="39" spans="3:155">
      <c r="C39" s="6">
        <f t="shared" si="72"/>
        <v>1062.4161419819704</v>
      </c>
      <c r="D39" s="6">
        <f>Sheet6!D39</f>
        <v>1104.4116109807924</v>
      </c>
      <c r="E39" s="6">
        <f t="shared" si="22"/>
        <v>1107.1234158528925</v>
      </c>
      <c r="F39" s="6">
        <f t="shared" si="23"/>
        <v>-2.7118048721001742</v>
      </c>
      <c r="G39" s="6">
        <f t="shared" si="0"/>
        <v>1083.4138764813815</v>
      </c>
      <c r="I39" s="6">
        <f t="shared" si="1"/>
        <v>1083.4138764813815</v>
      </c>
      <c r="M39">
        <f t="shared" si="24"/>
        <v>156.3106444558299</v>
      </c>
      <c r="O39">
        <f t="shared" si="25"/>
        <v>1.1538280781974695</v>
      </c>
      <c r="P39">
        <f t="shared" si="26"/>
        <v>1.6499342820374858E-2</v>
      </c>
      <c r="Q39">
        <f t="shared" si="27"/>
        <v>5769.140390987347</v>
      </c>
      <c r="R39">
        <f t="shared" si="73"/>
        <v>32393.723295393957</v>
      </c>
      <c r="S39">
        <f t="shared" si="28"/>
        <v>7729.0639787162518</v>
      </c>
      <c r="T39">
        <f t="shared" si="74"/>
        <v>0.87213592634790515</v>
      </c>
      <c r="U39">
        <f t="shared" si="2"/>
        <v>54.006116207951074</v>
      </c>
      <c r="V39">
        <f t="shared" si="112"/>
        <v>1.8553713916141217</v>
      </c>
      <c r="W39">
        <f t="shared" si="75"/>
        <v>48.414047686231548</v>
      </c>
      <c r="X39">
        <f t="shared" si="29"/>
        <v>55.861487599565187</v>
      </c>
      <c r="Y39">
        <f t="shared" si="3"/>
        <v>1.1538280781974695</v>
      </c>
      <c r="Z39">
        <f t="shared" si="30"/>
        <v>48.414047686231548</v>
      </c>
      <c r="AE39">
        <f t="shared" si="113"/>
        <v>0.61585341563189444</v>
      </c>
      <c r="AF39">
        <f t="shared" si="114"/>
        <v>0.78573502658670047</v>
      </c>
      <c r="AG39">
        <f t="shared" si="31"/>
        <v>1.0072448654183859</v>
      </c>
      <c r="AH39">
        <f t="shared" si="4"/>
        <v>0</v>
      </c>
      <c r="AI39">
        <f t="shared" si="5"/>
        <v>1.0072448654183859</v>
      </c>
      <c r="AJ39">
        <f t="shared" si="76"/>
        <v>1.0072448654183859</v>
      </c>
      <c r="AK39">
        <f t="shared" si="6"/>
        <v>0</v>
      </c>
      <c r="AL39">
        <f t="shared" si="7"/>
        <v>30</v>
      </c>
      <c r="AM39">
        <f t="shared" si="77"/>
        <v>30</v>
      </c>
      <c r="AO39">
        <f t="shared" si="78"/>
        <v>1.6243086603918764</v>
      </c>
      <c r="AQ39">
        <f t="shared" si="32"/>
        <v>0.92889300376312511</v>
      </c>
      <c r="AS39">
        <f t="shared" si="8"/>
        <v>4.2963409429635053</v>
      </c>
      <c r="AT39">
        <f t="shared" si="8"/>
        <v>1.0250965509501861</v>
      </c>
      <c r="AU39">
        <f t="shared" si="79"/>
        <v>5.3214374939136917</v>
      </c>
      <c r="AV39">
        <f t="shared" si="33"/>
        <v>0.80736472952606808</v>
      </c>
      <c r="AW39">
        <f t="shared" si="80"/>
        <v>0.19263527047393192</v>
      </c>
      <c r="AX39">
        <f t="shared" si="9"/>
        <v>-17.771595584884889</v>
      </c>
      <c r="AY39">
        <f t="shared" si="81"/>
        <v>0.13</v>
      </c>
      <c r="AZ39">
        <f t="shared" si="82"/>
        <v>9.3845844247402592</v>
      </c>
      <c r="BA39">
        <f t="shared" si="83"/>
        <v>2.2391391310919513</v>
      </c>
      <c r="BB39">
        <f t="shared" si="10"/>
        <v>51.183446103162595</v>
      </c>
      <c r="BC39">
        <f t="shared" si="84"/>
        <v>4.684567963662613E-3</v>
      </c>
      <c r="BD39">
        <f t="shared" si="85"/>
        <v>2.0367806164902371E-3</v>
      </c>
      <c r="BE39">
        <f t="shared" si="86"/>
        <v>0.95385723715869641</v>
      </c>
      <c r="BF39">
        <f t="shared" si="87"/>
        <v>2.1353097058395241E-3</v>
      </c>
      <c r="BG39">
        <f t="shared" si="34"/>
        <v>3.5776287334162778E-2</v>
      </c>
      <c r="BH39">
        <f t="shared" si="35"/>
        <v>106.45299319606475</v>
      </c>
      <c r="BI39">
        <f t="shared" si="88"/>
        <v>3.3607591726678962E-4</v>
      </c>
      <c r="BJ39">
        <f t="shared" si="89"/>
        <v>0.46461448192359828</v>
      </c>
      <c r="BK39">
        <f t="shared" si="90"/>
        <v>1.4502930511876828</v>
      </c>
      <c r="BL39">
        <f t="shared" si="91"/>
        <v>0.56600268083195504</v>
      </c>
      <c r="BM39">
        <f t="shared" si="36"/>
        <v>6.4179795276285401E-5</v>
      </c>
      <c r="BN39">
        <f t="shared" si="92"/>
        <v>1.0841204084905884</v>
      </c>
      <c r="BO39">
        <f t="shared" si="93"/>
        <v>0.99657647554869921</v>
      </c>
      <c r="BP39">
        <f t="shared" si="94"/>
        <v>1.0878446713220769</v>
      </c>
      <c r="BQ39">
        <f t="shared" si="37"/>
        <v>0.61572300029705251</v>
      </c>
      <c r="BR39">
        <f t="shared" si="38"/>
        <v>0.61572300029705251</v>
      </c>
      <c r="BS39">
        <f t="shared" si="39"/>
        <v>0.61572300029705251</v>
      </c>
      <c r="BT39">
        <f t="shared" si="11"/>
        <v>208.00325528894416</v>
      </c>
      <c r="BU39">
        <f t="shared" si="12"/>
        <v>3.0843329177253582</v>
      </c>
      <c r="BV39">
        <f t="shared" si="13"/>
        <v>1591566.6410641749</v>
      </c>
      <c r="BW39">
        <f t="shared" si="14"/>
        <v>0.19971506158482707</v>
      </c>
      <c r="BX39">
        <f t="shared" si="15"/>
        <v>525966.33161600272</v>
      </c>
      <c r="BY39">
        <f t="shared" si="95"/>
        <v>1.6187778227438283E-4</v>
      </c>
      <c r="BZ39">
        <f t="shared" si="96"/>
        <v>9.5922489648698609E-6</v>
      </c>
      <c r="CA39">
        <f t="shared" si="97"/>
        <v>-3.8645177561625559</v>
      </c>
      <c r="CB39">
        <f t="shared" si="98"/>
        <v>14.805048686260914</v>
      </c>
      <c r="CC39">
        <f t="shared" si="99"/>
        <v>4.5622630297889452E-3</v>
      </c>
      <c r="CD39">
        <f t="shared" si="16"/>
        <v>30.965863737372576</v>
      </c>
      <c r="CE39" s="20">
        <f t="shared" si="17"/>
        <v>90688673825.623016</v>
      </c>
      <c r="CF39" s="33">
        <f t="shared" si="40"/>
        <v>0.22353636935461085</v>
      </c>
      <c r="CG39" s="33">
        <f t="shared" si="18"/>
        <v>44.707273870922172</v>
      </c>
      <c r="CH39">
        <f t="shared" si="100"/>
        <v>4400</v>
      </c>
      <c r="CI39" s="6">
        <f t="shared" si="19"/>
        <v>1107.1234158528925</v>
      </c>
      <c r="CJ39" s="20"/>
      <c r="CK39" s="20"/>
      <c r="CL39" s="20"/>
      <c r="CM39" s="20"/>
      <c r="CN39" s="20"/>
      <c r="CO39" s="20"/>
      <c r="CP39" s="20"/>
      <c r="CQ39" s="25">
        <f t="shared" si="20"/>
        <v>1.6243086603918764</v>
      </c>
      <c r="CR39" s="26">
        <v>0.8</v>
      </c>
      <c r="CS39" s="26">
        <f t="shared" si="101"/>
        <v>0.30151229508524202</v>
      </c>
      <c r="CT39" s="26">
        <f t="shared" si="41"/>
        <v>-0.10612971774873359</v>
      </c>
      <c r="CU39" s="26">
        <f t="shared" si="102"/>
        <v>1.8038841006240175E-2</v>
      </c>
      <c r="CV39" s="26">
        <f t="shared" si="103"/>
        <v>-9.1855793537311172E-5</v>
      </c>
      <c r="CW39" s="26">
        <f t="shared" si="42"/>
        <v>9.8858505886394669E-3</v>
      </c>
      <c r="CX39" s="26">
        <f t="shared" si="43"/>
        <v>0.93655608800040502</v>
      </c>
      <c r="CY39" s="26">
        <f t="shared" si="44"/>
        <v>0.92125963260489663</v>
      </c>
      <c r="CZ39" s="26">
        <f t="shared" si="45"/>
        <v>0.12125963260489658</v>
      </c>
      <c r="DA39" s="26">
        <v>0.85</v>
      </c>
      <c r="DB39" s="26">
        <f t="shared" si="46"/>
        <v>0.28377627772728664</v>
      </c>
      <c r="DC39" s="26">
        <f t="shared" si="47"/>
        <v>-9.9886793175278682E-2</v>
      </c>
      <c r="DD39" s="26">
        <f t="shared" si="48"/>
        <v>1.5979042552240436E-2</v>
      </c>
      <c r="DE39" s="26">
        <f t="shared" si="49"/>
        <v>-6.7836254329963969E-5</v>
      </c>
      <c r="DF39" s="26">
        <f t="shared" si="50"/>
        <v>8.6955064803608245E-3</v>
      </c>
      <c r="DG39" s="26">
        <f t="shared" si="104"/>
        <v>0.94359201707989182</v>
      </c>
      <c r="DH39" s="26">
        <f t="shared" si="105"/>
        <v>0.92436509613062667</v>
      </c>
      <c r="DI39" s="26">
        <f t="shared" si="106"/>
        <v>7.4365096130626696E-2</v>
      </c>
      <c r="DJ39" s="26">
        <f t="shared" si="107"/>
        <v>-0.93789072948539898</v>
      </c>
      <c r="DK39" s="26">
        <f t="shared" si="108"/>
        <v>0.92928972298449875</v>
      </c>
      <c r="DL39" s="26">
        <f t="shared" si="51"/>
        <v>0.85</v>
      </c>
      <c r="DM39" s="26">
        <f t="shared" si="52"/>
        <v>0.28377627772728664</v>
      </c>
      <c r="DN39" s="26">
        <f t="shared" si="53"/>
        <v>-9.9886793175278682E-2</v>
      </c>
      <c r="DO39" s="26">
        <f t="shared" si="54"/>
        <v>1.5979042552240436E-2</v>
      </c>
      <c r="DP39" s="26">
        <f t="shared" si="55"/>
        <v>-6.7836254329963969E-5</v>
      </c>
      <c r="DQ39" s="26">
        <f t="shared" si="56"/>
        <v>8.6955064803608245E-3</v>
      </c>
      <c r="DR39" s="26">
        <f t="shared" si="57"/>
        <v>0.94359201707989182</v>
      </c>
      <c r="DS39" s="26">
        <f t="shared" si="58"/>
        <v>0.92436509613062667</v>
      </c>
      <c r="DT39" s="26">
        <f t="shared" si="59"/>
        <v>7.4365096130626696E-2</v>
      </c>
      <c r="DU39" s="26">
        <f t="shared" si="60"/>
        <v>0.92928972298449875</v>
      </c>
      <c r="DV39" s="26">
        <f t="shared" si="61"/>
        <v>0.25956365394155684</v>
      </c>
      <c r="DW39" s="26">
        <f t="shared" si="62"/>
        <v>-9.1364159205711074E-2</v>
      </c>
      <c r="DX39" s="26">
        <f t="shared" si="63"/>
        <v>1.33686125303341E-2</v>
      </c>
      <c r="DY39" s="26">
        <f t="shared" si="64"/>
        <v>-4.3431098767628114E-5</v>
      </c>
      <c r="DZ39" s="26">
        <f t="shared" si="65"/>
        <v>7.209739459816524E-3</v>
      </c>
      <c r="EA39" s="26">
        <f t="shared" si="66"/>
        <v>0.95258480443912408</v>
      </c>
      <c r="EB39" s="26">
        <f t="shared" si="67"/>
        <v>0.92891577267677694</v>
      </c>
      <c r="EC39" s="26">
        <f t="shared" si="68"/>
        <v>-3.7395030772180426E-4</v>
      </c>
      <c r="ED39" s="26">
        <f t="shared" si="69"/>
        <v>-0.94260698139858645</v>
      </c>
      <c r="EE39" s="26">
        <f t="shared" si="70"/>
        <v>0.92889300376312511</v>
      </c>
      <c r="EI39">
        <f t="shared" si="21"/>
        <v>1083.4138764813815</v>
      </c>
      <c r="ES39">
        <f t="shared" si="109"/>
        <v>3.0088218664538648</v>
      </c>
      <c r="ET39">
        <f t="shared" si="71"/>
        <v>4.4895995476619051E-2</v>
      </c>
      <c r="EU39">
        <f t="shared" si="110"/>
        <v>1.0896662008898867</v>
      </c>
      <c r="EV39">
        <f t="shared" si="111"/>
        <v>1.4943184006008825E-2</v>
      </c>
    </row>
    <row r="40" spans="3:155">
      <c r="C40" s="6">
        <f t="shared" si="72"/>
        <v>1107.1234158528925</v>
      </c>
      <c r="D40" s="6">
        <f>Sheet6!D40</f>
        <v>1150.1257730970635</v>
      </c>
      <c r="E40" s="6">
        <f t="shared" si="22"/>
        <v>1152.9894812007858</v>
      </c>
      <c r="F40" s="6">
        <f t="shared" si="23"/>
        <v>-2.8637081037222742</v>
      </c>
      <c r="G40" s="6">
        <f t="shared" si="0"/>
        <v>1128.624594474978</v>
      </c>
      <c r="I40" s="6">
        <f t="shared" si="1"/>
        <v>1128.624594474978</v>
      </c>
      <c r="M40">
        <f t="shared" si="24"/>
        <v>164.08310909909332</v>
      </c>
      <c r="O40">
        <f t="shared" si="25"/>
        <v>1.1575327571300531</v>
      </c>
      <c r="P40">
        <f t="shared" si="26"/>
        <v>1.5800877676991454E-2</v>
      </c>
      <c r="Q40">
        <f t="shared" si="27"/>
        <v>5787.6637856502657</v>
      </c>
      <c r="R40">
        <f t="shared" si="73"/>
        <v>32497.732156426242</v>
      </c>
      <c r="S40">
        <f t="shared" si="28"/>
        <v>6787.8114175632318</v>
      </c>
      <c r="T40">
        <f t="shared" si="74"/>
        <v>0.87124764467438931</v>
      </c>
      <c r="U40">
        <f t="shared" si="2"/>
        <v>54.006116207951074</v>
      </c>
      <c r="V40">
        <f t="shared" si="112"/>
        <v>1.9456450739580629</v>
      </c>
      <c r="W40">
        <f t="shared" si="75"/>
        <v>48.337086736650122</v>
      </c>
      <c r="X40">
        <f t="shared" si="29"/>
        <v>55.951761281909135</v>
      </c>
      <c r="Y40">
        <f t="shared" si="3"/>
        <v>1.1575327571300531</v>
      </c>
      <c r="Z40">
        <f t="shared" si="30"/>
        <v>48.337086736650122</v>
      </c>
      <c r="AE40">
        <f t="shared" si="113"/>
        <v>0.60645105209558792</v>
      </c>
      <c r="AF40">
        <f t="shared" si="114"/>
        <v>0.77910830036248069</v>
      </c>
      <c r="AG40">
        <f t="shared" si="31"/>
        <v>0.98776018568668889</v>
      </c>
      <c r="AH40">
        <f t="shared" si="4"/>
        <v>0</v>
      </c>
      <c r="AI40">
        <f t="shared" si="5"/>
        <v>0.98776018568668889</v>
      </c>
      <c r="AJ40">
        <f t="shared" si="76"/>
        <v>0.98776018568668889</v>
      </c>
      <c r="AK40">
        <f t="shared" si="6"/>
        <v>0</v>
      </c>
      <c r="AL40">
        <f t="shared" si="7"/>
        <v>30</v>
      </c>
      <c r="AM40">
        <f t="shared" si="77"/>
        <v>30</v>
      </c>
      <c r="AO40">
        <f t="shared" si="78"/>
        <v>1.6920908462893225</v>
      </c>
      <c r="AQ40">
        <f t="shared" si="32"/>
        <v>0.92669191231257597</v>
      </c>
      <c r="AS40">
        <f t="shared" si="8"/>
        <v>4.3101355143380022</v>
      </c>
      <c r="AT40">
        <f t="shared" si="8"/>
        <v>0.90025934470270352</v>
      </c>
      <c r="AU40">
        <f t="shared" si="79"/>
        <v>5.2103948590407061</v>
      </c>
      <c r="AV40">
        <f t="shared" si="33"/>
        <v>0.82721859493227501</v>
      </c>
      <c r="AW40">
        <f t="shared" si="80"/>
        <v>0.17278140506772499</v>
      </c>
      <c r="AX40">
        <f t="shared" si="9"/>
        <v>-16.993421986268196</v>
      </c>
      <c r="AY40">
        <f t="shared" si="81"/>
        <v>0.13</v>
      </c>
      <c r="AZ40">
        <f t="shared" si="82"/>
        <v>9.4109724491396687</v>
      </c>
      <c r="BA40">
        <f t="shared" si="83"/>
        <v>1.9656727408903631</v>
      </c>
      <c r="BB40">
        <f t="shared" si="10"/>
        <v>51.142748273731399</v>
      </c>
      <c r="BC40">
        <f t="shared" si="84"/>
        <v>4.5957746900965818E-3</v>
      </c>
      <c r="BD40">
        <f t="shared" si="85"/>
        <v>2.0344401449955106E-3</v>
      </c>
      <c r="BE40">
        <f t="shared" si="86"/>
        <v>0.95471697513046083</v>
      </c>
      <c r="BF40">
        <f t="shared" si="87"/>
        <v>2.1309353431340286E-3</v>
      </c>
      <c r="BG40">
        <f t="shared" si="34"/>
        <v>3.5803387978227685E-2</v>
      </c>
      <c r="BH40">
        <f t="shared" si="35"/>
        <v>98.692634979437713</v>
      </c>
      <c r="BI40">
        <f t="shared" si="88"/>
        <v>3.6277669540069735E-4</v>
      </c>
      <c r="BJ40">
        <f t="shared" si="89"/>
        <v>0.5082202099942168</v>
      </c>
      <c r="BK40">
        <f t="shared" si="90"/>
        <v>1.4930633131882525</v>
      </c>
      <c r="BL40">
        <f t="shared" si="91"/>
        <v>0.58342744309852435</v>
      </c>
      <c r="BM40">
        <f t="shared" si="36"/>
        <v>5.6028583020350476E-5</v>
      </c>
      <c r="BN40">
        <f t="shared" si="92"/>
        <v>1.0846882776220828</v>
      </c>
      <c r="BO40">
        <f t="shared" si="93"/>
        <v>0.99701059055034258</v>
      </c>
      <c r="BP40">
        <f t="shared" si="94"/>
        <v>1.0879405774650224</v>
      </c>
      <c r="BQ40">
        <f t="shared" si="37"/>
        <v>0.63473438935355009</v>
      </c>
      <c r="BR40">
        <f t="shared" si="38"/>
        <v>0.63473438935355009</v>
      </c>
      <c r="BS40">
        <f t="shared" si="39"/>
        <v>0.63473438935355009</v>
      </c>
      <c r="BT40">
        <f t="shared" si="11"/>
        <v>208.33939420327209</v>
      </c>
      <c r="BU40">
        <f t="shared" si="12"/>
        <v>2.8285988896785081</v>
      </c>
      <c r="BV40">
        <f t="shared" si="13"/>
        <v>1592172.8810419524</v>
      </c>
      <c r="BW40">
        <f t="shared" si="14"/>
        <v>0.21408706050464973</v>
      </c>
      <c r="BX40">
        <f t="shared" si="15"/>
        <v>490844.28503555717</v>
      </c>
      <c r="BY40">
        <f t="shared" si="95"/>
        <v>1.6187778227438283E-4</v>
      </c>
      <c r="BZ40">
        <f t="shared" si="96"/>
        <v>1.0278616159571914E-5</v>
      </c>
      <c r="CA40">
        <f t="shared" si="97"/>
        <v>-3.8559350576962186</v>
      </c>
      <c r="CB40">
        <f t="shared" si="98"/>
        <v>14.782801013077382</v>
      </c>
      <c r="CC40">
        <f t="shared" si="99"/>
        <v>4.5760055017071716E-3</v>
      </c>
      <c r="CD40">
        <f t="shared" si="16"/>
        <v>31.828869301441316</v>
      </c>
      <c r="CE40" s="20">
        <f t="shared" si="17"/>
        <v>88562944136.468643</v>
      </c>
      <c r="CF40" s="33">
        <f t="shared" si="40"/>
        <v>0.22933032673946607</v>
      </c>
      <c r="CG40" s="33">
        <f t="shared" si="18"/>
        <v>45.866065347893212</v>
      </c>
      <c r="CH40">
        <f t="shared" si="100"/>
        <v>4600</v>
      </c>
      <c r="CI40" s="6">
        <f t="shared" si="19"/>
        <v>1152.9894812007858</v>
      </c>
      <c r="CJ40" s="20"/>
      <c r="CK40" s="20"/>
      <c r="CL40" s="20"/>
      <c r="CM40" s="20"/>
      <c r="CN40" s="20"/>
      <c r="CO40" s="20"/>
      <c r="CP40" s="20"/>
      <c r="CQ40" s="25">
        <f t="shared" si="20"/>
        <v>1.6920908462893225</v>
      </c>
      <c r="CR40" s="26">
        <v>0.8</v>
      </c>
      <c r="CS40" s="26">
        <f t="shared" si="101"/>
        <v>0.31409436334245544</v>
      </c>
      <c r="CT40" s="26">
        <f t="shared" si="41"/>
        <v>-0.11055849685525673</v>
      </c>
      <c r="CU40" s="26">
        <f t="shared" si="102"/>
        <v>1.9575770423163049E-2</v>
      </c>
      <c r="CV40" s="26">
        <f t="shared" si="103"/>
        <v>-1.1268915813080868E-4</v>
      </c>
      <c r="CW40" s="26">
        <f t="shared" si="42"/>
        <v>1.0784362827060507E-2</v>
      </c>
      <c r="CX40" s="26">
        <f t="shared" si="43"/>
        <v>0.93134039177162442</v>
      </c>
      <c r="CY40" s="26">
        <f t="shared" si="44"/>
        <v>0.91917387542639895</v>
      </c>
      <c r="CZ40" s="26">
        <f t="shared" si="45"/>
        <v>0.1191738754263989</v>
      </c>
      <c r="DA40" s="26">
        <v>0.85</v>
      </c>
      <c r="DB40" s="26">
        <f t="shared" si="46"/>
        <v>0.29561822432231111</v>
      </c>
      <c r="DC40" s="26">
        <f t="shared" si="47"/>
        <v>-0.10405505586377108</v>
      </c>
      <c r="DD40" s="26">
        <f t="shared" si="48"/>
        <v>1.7340474838511224E-2</v>
      </c>
      <c r="DE40" s="26">
        <f t="shared" si="49"/>
        <v>-8.3221864368151878E-5</v>
      </c>
      <c r="DF40" s="26">
        <f t="shared" si="50"/>
        <v>9.4804924861867975E-3</v>
      </c>
      <c r="DG40" s="26">
        <f t="shared" si="104"/>
        <v>0.93893569268590227</v>
      </c>
      <c r="DH40" s="26">
        <f t="shared" si="105"/>
        <v>0.9222702136186296</v>
      </c>
      <c r="DI40" s="26">
        <f t="shared" si="106"/>
        <v>7.227021361862962E-2</v>
      </c>
      <c r="DJ40" s="26">
        <f t="shared" si="107"/>
        <v>-0.93807323615538685</v>
      </c>
      <c r="DK40" s="26">
        <f t="shared" si="108"/>
        <v>0.92704112092017776</v>
      </c>
      <c r="DL40" s="26">
        <f t="shared" si="51"/>
        <v>0.85</v>
      </c>
      <c r="DM40" s="26">
        <f t="shared" si="52"/>
        <v>0.29561822432231111</v>
      </c>
      <c r="DN40" s="26">
        <f t="shared" si="53"/>
        <v>-0.10405505586377108</v>
      </c>
      <c r="DO40" s="26">
        <f t="shared" si="54"/>
        <v>1.7340474838511224E-2</v>
      </c>
      <c r="DP40" s="26">
        <f t="shared" si="55"/>
        <v>-8.3221864368151878E-5</v>
      </c>
      <c r="DQ40" s="26">
        <f t="shared" si="56"/>
        <v>9.4804924861867975E-3</v>
      </c>
      <c r="DR40" s="26">
        <f t="shared" si="57"/>
        <v>0.93893569268590227</v>
      </c>
      <c r="DS40" s="26">
        <f t="shared" si="58"/>
        <v>0.9222702136186296</v>
      </c>
      <c r="DT40" s="26">
        <f t="shared" si="59"/>
        <v>7.227021361862962E-2</v>
      </c>
      <c r="DU40" s="26">
        <f t="shared" si="60"/>
        <v>0.92704112092017776</v>
      </c>
      <c r="DV40" s="26">
        <f t="shared" si="61"/>
        <v>0.27105107314392834</v>
      </c>
      <c r="DW40" s="26">
        <f t="shared" si="62"/>
        <v>-9.5407631321050179E-2</v>
      </c>
      <c r="DX40" s="26">
        <f t="shared" si="63"/>
        <v>1.4578097141481644E-2</v>
      </c>
      <c r="DY40" s="26">
        <f t="shared" si="64"/>
        <v>-5.3930826519512906E-5</v>
      </c>
      <c r="DZ40" s="26">
        <f t="shared" si="65"/>
        <v>7.8949699301607123E-3</v>
      </c>
      <c r="EA40" s="26">
        <f t="shared" si="66"/>
        <v>0.9484075904974727</v>
      </c>
      <c r="EB40" s="26">
        <f t="shared" si="67"/>
        <v>0.92671204605546476</v>
      </c>
      <c r="EC40" s="26">
        <f t="shared" si="68"/>
        <v>-3.2907486471300817E-4</v>
      </c>
      <c r="ED40" s="26">
        <f t="shared" si="69"/>
        <v>-0.94234465459767469</v>
      </c>
      <c r="EE40" s="26">
        <f t="shared" si="70"/>
        <v>0.92669191231257597</v>
      </c>
      <c r="EI40">
        <f t="shared" si="21"/>
        <v>1128.624594474978</v>
      </c>
      <c r="ES40">
        <f t="shared" si="109"/>
        <v>3.1419822591373472</v>
      </c>
      <c r="ET40">
        <f t="shared" si="71"/>
        <v>4.6882942079951341E-2</v>
      </c>
      <c r="EU40">
        <f t="shared" si="110"/>
        <v>1.0951644948701531</v>
      </c>
      <c r="EV40">
        <f t="shared" si="111"/>
        <v>1.5018585095442592E-2</v>
      </c>
    </row>
    <row r="41" spans="3:155">
      <c r="C41" s="6">
        <f t="shared" si="72"/>
        <v>1152.9894812007858</v>
      </c>
      <c r="D41" s="6">
        <f>Sheet6!D41</f>
        <v>1197.2218814727757</v>
      </c>
      <c r="E41" s="6">
        <f t="shared" si="22"/>
        <v>1200.1190150803986</v>
      </c>
      <c r="F41" s="6">
        <f t="shared" si="23"/>
        <v>-2.8971336076228908</v>
      </c>
      <c r="G41" s="6">
        <f t="shared" si="0"/>
        <v>1175.1056813367809</v>
      </c>
      <c r="I41" s="6">
        <f t="shared" si="1"/>
        <v>1175.1056813367809</v>
      </c>
      <c r="M41">
        <f t="shared" si="24"/>
        <v>172.13489516194423</v>
      </c>
      <c r="O41">
        <f t="shared" si="25"/>
        <v>1.1613705722332159</v>
      </c>
      <c r="P41">
        <f t="shared" si="26"/>
        <v>1.5140095596031597E-2</v>
      </c>
      <c r="Q41">
        <f t="shared" si="27"/>
        <v>5806.8528611660795</v>
      </c>
      <c r="R41">
        <f t="shared" si="73"/>
        <v>32605.478815447539</v>
      </c>
      <c r="S41">
        <f t="shared" si="28"/>
        <v>5894.4256542159337</v>
      </c>
      <c r="T41">
        <f t="shared" si="74"/>
        <v>0.87032744055292066</v>
      </c>
      <c r="U41">
        <f t="shared" si="2"/>
        <v>54.006116207951074</v>
      </c>
      <c r="V41">
        <f t="shared" si="112"/>
        <v>2.0389647664388688</v>
      </c>
      <c r="W41">
        <f t="shared" si="75"/>
        <v>48.257707155968362</v>
      </c>
      <c r="X41">
        <f t="shared" si="29"/>
        <v>56.045080974389933</v>
      </c>
      <c r="Y41">
        <f t="shared" si="3"/>
        <v>1.1613705722332159</v>
      </c>
      <c r="Z41">
        <f t="shared" si="30"/>
        <v>48.257707155968362</v>
      </c>
      <c r="AE41">
        <f t="shared" si="113"/>
        <v>0.59714293028987808</v>
      </c>
      <c r="AF41">
        <f t="shared" si="114"/>
        <v>0.7724709084360537</v>
      </c>
      <c r="AG41">
        <f t="shared" si="31"/>
        <v>0.96856598473833333</v>
      </c>
      <c r="AH41">
        <f t="shared" si="4"/>
        <v>0</v>
      </c>
      <c r="AI41">
        <f t="shared" si="5"/>
        <v>0.96856598473833333</v>
      </c>
      <c r="AJ41">
        <f t="shared" si="76"/>
        <v>0.96856598473833333</v>
      </c>
      <c r="AK41">
        <f t="shared" si="6"/>
        <v>0</v>
      </c>
      <c r="AL41">
        <f t="shared" si="7"/>
        <v>30</v>
      </c>
      <c r="AM41">
        <f t="shared" si="77"/>
        <v>30</v>
      </c>
      <c r="AO41">
        <f t="shared" si="78"/>
        <v>1.7617776331885771</v>
      </c>
      <c r="AQ41">
        <f t="shared" si="32"/>
        <v>0.92450698144246024</v>
      </c>
      <c r="AS41">
        <f t="shared" si="8"/>
        <v>4.3244258254084356</v>
      </c>
      <c r="AT41">
        <f t="shared" si="8"/>
        <v>0.78177065484359531</v>
      </c>
      <c r="AU41">
        <f t="shared" si="79"/>
        <v>5.1061964802520308</v>
      </c>
      <c r="AV41">
        <f t="shared" si="33"/>
        <v>0.84689765506144243</v>
      </c>
      <c r="AW41">
        <f t="shared" si="80"/>
        <v>0.15310234493855757</v>
      </c>
      <c r="AX41">
        <f t="shared" si="9"/>
        <v>-16.278135556131897</v>
      </c>
      <c r="AY41">
        <f t="shared" si="81"/>
        <v>0.13</v>
      </c>
      <c r="AZ41">
        <f t="shared" si="82"/>
        <v>9.4382957575442976</v>
      </c>
      <c r="BA41">
        <f t="shared" si="83"/>
        <v>1.7062571894815739</v>
      </c>
      <c r="BB41">
        <f t="shared" si="10"/>
        <v>51.100737487899316</v>
      </c>
      <c r="BC41">
        <f t="shared" si="84"/>
        <v>4.508321428865078E-3</v>
      </c>
      <c r="BD41">
        <f t="shared" si="85"/>
        <v>2.0321258184955249E-3</v>
      </c>
      <c r="BE41">
        <f t="shared" si="86"/>
        <v>0.95556431945050213</v>
      </c>
      <c r="BF41">
        <f t="shared" si="87"/>
        <v>2.1266237940572121E-3</v>
      </c>
      <c r="BG41">
        <f t="shared" si="34"/>
        <v>3.5834685817225528E-2</v>
      </c>
      <c r="BH41">
        <f t="shared" si="35"/>
        <v>90.904312293278593</v>
      </c>
      <c r="BI41">
        <f t="shared" si="88"/>
        <v>3.9420226514243288E-4</v>
      </c>
      <c r="BJ41">
        <f t="shared" si="89"/>
        <v>0.56087464173596446</v>
      </c>
      <c r="BK41">
        <f t="shared" si="90"/>
        <v>1.54472104062864</v>
      </c>
      <c r="BL41">
        <f t="shared" si="91"/>
        <v>0.60257050746098018</v>
      </c>
      <c r="BM41">
        <f t="shared" si="36"/>
        <v>4.8365536146014651E-5</v>
      </c>
      <c r="BN41">
        <f t="shared" si="92"/>
        <v>1.0852224204438099</v>
      </c>
      <c r="BO41">
        <f t="shared" si="93"/>
        <v>0.99741889075528034</v>
      </c>
      <c r="BP41">
        <f t="shared" si="94"/>
        <v>1.0880307466625598</v>
      </c>
      <c r="BQ41">
        <f t="shared" si="37"/>
        <v>0.65561523914960784</v>
      </c>
      <c r="BR41">
        <f t="shared" si="38"/>
        <v>0.65561523914960784</v>
      </c>
      <c r="BS41">
        <f t="shared" si="39"/>
        <v>0.65561523914960784</v>
      </c>
      <c r="BT41">
        <f t="shared" si="11"/>
        <v>208.68687510026706</v>
      </c>
      <c r="BU41">
        <f t="shared" si="12"/>
        <v>2.563648289187463</v>
      </c>
      <c r="BV41">
        <f t="shared" si="13"/>
        <v>1592795.1462727448</v>
      </c>
      <c r="BW41">
        <f t="shared" si="14"/>
        <v>0.2310743400055732</v>
      </c>
      <c r="BX41">
        <f t="shared" si="15"/>
        <v>454937.92020120332</v>
      </c>
      <c r="BY41">
        <f t="shared" si="95"/>
        <v>1.6187778227438283E-4</v>
      </c>
      <c r="BZ41">
        <f t="shared" si="96"/>
        <v>1.1089864739718076E-5</v>
      </c>
      <c r="CA41">
        <f t="shared" si="97"/>
        <v>-3.8460771420636655</v>
      </c>
      <c r="CB41">
        <f t="shared" si="98"/>
        <v>14.756969739015785</v>
      </c>
      <c r="CC41">
        <f t="shared" si="99"/>
        <v>4.5920396210692238E-3</v>
      </c>
      <c r="CD41">
        <f t="shared" si="16"/>
        <v>32.767823781321781</v>
      </c>
      <c r="CE41" s="20">
        <f t="shared" si="17"/>
        <v>86394112567.518997</v>
      </c>
      <c r="CF41" s="33">
        <f t="shared" si="40"/>
        <v>0.23564766939806403</v>
      </c>
      <c r="CG41" s="33">
        <f t="shared" si="18"/>
        <v>47.129533879612808</v>
      </c>
      <c r="CH41">
        <f t="shared" si="100"/>
        <v>4800</v>
      </c>
      <c r="CI41" s="6">
        <f t="shared" si="19"/>
        <v>1200.1190150803986</v>
      </c>
      <c r="CJ41" s="20"/>
      <c r="CK41" s="20"/>
      <c r="CL41" s="20"/>
      <c r="CM41" s="20"/>
      <c r="CN41" s="20"/>
      <c r="CO41" s="20"/>
      <c r="CP41" s="20"/>
      <c r="CQ41" s="25">
        <f t="shared" si="20"/>
        <v>1.7617776331885771</v>
      </c>
      <c r="CR41" s="26">
        <v>0.8</v>
      </c>
      <c r="CS41" s="26">
        <f t="shared" si="101"/>
        <v>0.32702997316062965</v>
      </c>
      <c r="CT41" s="26">
        <f t="shared" si="41"/>
        <v>-0.11511171953071164</v>
      </c>
      <c r="CU41" s="26">
        <f t="shared" si="102"/>
        <v>2.1221383567422702E-2</v>
      </c>
      <c r="CV41" s="26">
        <f t="shared" si="103"/>
        <v>-1.3788569559775713E-4</v>
      </c>
      <c r="CW41" s="26">
        <f t="shared" si="42"/>
        <v>1.1756200723437834E-2</v>
      </c>
      <c r="CX41" s="26">
        <f t="shared" si="43"/>
        <v>0.92578806408277659</v>
      </c>
      <c r="CY41" s="26">
        <f t="shared" si="44"/>
        <v>0.91713130004102883</v>
      </c>
      <c r="CZ41" s="26">
        <f t="shared" si="45"/>
        <v>0.11713130004102879</v>
      </c>
      <c r="DA41" s="26">
        <v>0.85</v>
      </c>
      <c r="DB41" s="26">
        <f t="shared" si="46"/>
        <v>0.3077929159158867</v>
      </c>
      <c r="DC41" s="26">
        <f t="shared" si="47"/>
        <v>-0.10834044191125801</v>
      </c>
      <c r="DD41" s="26">
        <f t="shared" si="48"/>
        <v>1.8798180599516302E-2</v>
      </c>
      <c r="DE41" s="26">
        <f t="shared" si="49"/>
        <v>-1.0182971323669477E-4</v>
      </c>
      <c r="DF41" s="26">
        <f t="shared" si="50"/>
        <v>1.0328668567247741E-2</v>
      </c>
      <c r="DG41" s="26">
        <f t="shared" si="104"/>
        <v>0.93397556625461076</v>
      </c>
      <c r="DH41" s="26">
        <f t="shared" si="105"/>
        <v>0.92020629247524643</v>
      </c>
      <c r="DI41" s="26">
        <f t="shared" si="106"/>
        <v>7.0206292475246457E-2</v>
      </c>
      <c r="DJ41" s="26">
        <f t="shared" si="107"/>
        <v>-0.93850015131564779</v>
      </c>
      <c r="DK41" s="26">
        <f t="shared" si="108"/>
        <v>0.92480690586658609</v>
      </c>
      <c r="DL41" s="26">
        <f t="shared" si="51"/>
        <v>0.85</v>
      </c>
      <c r="DM41" s="26">
        <f t="shared" si="52"/>
        <v>0.3077929159158867</v>
      </c>
      <c r="DN41" s="26">
        <f t="shared" si="53"/>
        <v>-0.10834044191125801</v>
      </c>
      <c r="DO41" s="26">
        <f t="shared" si="54"/>
        <v>1.8798180599516302E-2</v>
      </c>
      <c r="DP41" s="26">
        <f t="shared" si="55"/>
        <v>-1.0182971323669477E-4</v>
      </c>
      <c r="DQ41" s="26">
        <f t="shared" si="56"/>
        <v>1.0328668567247739E-2</v>
      </c>
      <c r="DR41" s="26">
        <f t="shared" si="57"/>
        <v>0.93397556625461076</v>
      </c>
      <c r="DS41" s="26">
        <f t="shared" si="58"/>
        <v>0.92020629247524643</v>
      </c>
      <c r="DT41" s="26">
        <f t="shared" si="59"/>
        <v>7.0206292475246457E-2</v>
      </c>
      <c r="DU41" s="26">
        <f t="shared" si="60"/>
        <v>0.92480690586658609</v>
      </c>
      <c r="DV41" s="26">
        <f t="shared" si="61"/>
        <v>0.28289578815736693</v>
      </c>
      <c r="DW41" s="26">
        <f t="shared" si="62"/>
        <v>-9.9576868468858798E-2</v>
      </c>
      <c r="DX41" s="26">
        <f t="shared" si="63"/>
        <v>1.5880038129004966E-2</v>
      </c>
      <c r="DY41" s="26">
        <f t="shared" si="64"/>
        <v>-6.6790366827236639E-5</v>
      </c>
      <c r="DZ41" s="26">
        <f t="shared" si="65"/>
        <v>8.6386918962323197E-3</v>
      </c>
      <c r="EA41" s="26">
        <f t="shared" si="66"/>
        <v>0.94393152793347801</v>
      </c>
      <c r="EB41" s="26">
        <f t="shared" si="67"/>
        <v>0.92452429366793043</v>
      </c>
      <c r="EC41" s="26">
        <f t="shared" si="68"/>
        <v>-2.8261219865566289E-4</v>
      </c>
      <c r="ED41" s="26">
        <f t="shared" si="69"/>
        <v>-0.94227804047416552</v>
      </c>
      <c r="EE41" s="26">
        <f t="shared" si="70"/>
        <v>0.92450698144246024</v>
      </c>
      <c r="EI41">
        <f t="shared" si="21"/>
        <v>1175.1056813367809</v>
      </c>
      <c r="ES41">
        <f t="shared" si="109"/>
        <v>3.2792843697879124</v>
      </c>
      <c r="ET41">
        <f t="shared" si="71"/>
        <v>4.8931689135210933E-2</v>
      </c>
      <c r="EU41">
        <f t="shared" si="110"/>
        <v>1.1009409064901148</v>
      </c>
      <c r="EV41">
        <f t="shared" si="111"/>
        <v>1.5097800163011947E-2</v>
      </c>
    </row>
    <row r="42" spans="3:155">
      <c r="C42" s="6">
        <f t="shared" si="72"/>
        <v>1200.1190150803986</v>
      </c>
      <c r="D42" s="6">
        <f>Sheet6!D42</f>
        <v>1245.91723739279</v>
      </c>
      <c r="E42" s="6">
        <f t="shared" si="22"/>
        <v>1248.6455822756809</v>
      </c>
      <c r="F42" s="6">
        <f t="shared" si="23"/>
        <v>-2.7283448828909513</v>
      </c>
      <c r="G42" s="6">
        <f t="shared" si="0"/>
        <v>1223.0181262365943</v>
      </c>
      <c r="I42" s="6">
        <f t="shared" si="1"/>
        <v>1223.0181262365943</v>
      </c>
      <c r="M42">
        <f t="shared" si="24"/>
        <v>180.4971932971504</v>
      </c>
      <c r="O42">
        <f t="shared" si="25"/>
        <v>1.1653563902653807</v>
      </c>
      <c r="P42">
        <f t="shared" si="26"/>
        <v>1.4512862182797884E-2</v>
      </c>
      <c r="Q42">
        <f t="shared" si="27"/>
        <v>5826.7819513269033</v>
      </c>
      <c r="R42">
        <f t="shared" si="73"/>
        <v>32717.380656700563</v>
      </c>
      <c r="S42">
        <f t="shared" si="28"/>
        <v>5043.423274980486</v>
      </c>
      <c r="T42">
        <f t="shared" si="74"/>
        <v>0.86937174933746852</v>
      </c>
      <c r="U42">
        <f t="shared" si="2"/>
        <v>54.006116207951074</v>
      </c>
      <c r="V42">
        <f t="shared" si="112"/>
        <v>2.1356697769534296</v>
      </c>
      <c r="W42">
        <f t="shared" si="75"/>
        <v>48.175636615438833</v>
      </c>
      <c r="X42">
        <f t="shared" si="29"/>
        <v>56.141785984904502</v>
      </c>
      <c r="Y42">
        <f t="shared" si="3"/>
        <v>1.1653563902653807</v>
      </c>
      <c r="Z42">
        <f t="shared" si="30"/>
        <v>48.175636615438833</v>
      </c>
      <c r="AE42">
        <f t="shared" si="113"/>
        <v>0.58790748242486157</v>
      </c>
      <c r="AF42">
        <f t="shared" si="114"/>
        <v>0.76580851602931643</v>
      </c>
      <c r="AG42">
        <f t="shared" si="31"/>
        <v>0.94961652251267936</v>
      </c>
      <c r="AH42">
        <f t="shared" si="4"/>
        <v>0</v>
      </c>
      <c r="AI42">
        <f t="shared" si="5"/>
        <v>0.94961652251267936</v>
      </c>
      <c r="AJ42">
        <f t="shared" si="76"/>
        <v>0.94961652251267936</v>
      </c>
      <c r="AK42">
        <f t="shared" si="6"/>
        <v>0</v>
      </c>
      <c r="AL42">
        <f t="shared" si="7"/>
        <v>30</v>
      </c>
      <c r="AM42">
        <f t="shared" si="77"/>
        <v>30</v>
      </c>
      <c r="AO42">
        <f t="shared" si="78"/>
        <v>1.83361038416281</v>
      </c>
      <c r="AQ42">
        <f t="shared" si="32"/>
        <v>0.92233909338679065</v>
      </c>
      <c r="AS42">
        <f t="shared" si="8"/>
        <v>4.3392672333498536</v>
      </c>
      <c r="AT42">
        <f t="shared" si="8"/>
        <v>0.66890322274484426</v>
      </c>
      <c r="AU42">
        <f t="shared" si="79"/>
        <v>5.0081704560946978</v>
      </c>
      <c r="AV42">
        <f t="shared" si="33"/>
        <v>0.8664376085820279</v>
      </c>
      <c r="AW42">
        <f t="shared" si="80"/>
        <v>0.1335623914179721</v>
      </c>
      <c r="AX42">
        <f t="shared" si="9"/>
        <v>-15.618410634531267</v>
      </c>
      <c r="AY42">
        <f t="shared" si="81"/>
        <v>0.13</v>
      </c>
      <c r="AZ42">
        <f t="shared" si="82"/>
        <v>9.4666587372319331</v>
      </c>
      <c r="BA42">
        <f t="shared" si="83"/>
        <v>1.4592967423837706</v>
      </c>
      <c r="BB42">
        <f t="shared" si="10"/>
        <v>51.057266195854389</v>
      </c>
      <c r="BC42">
        <f t="shared" si="84"/>
        <v>4.4219998862398517E-3</v>
      </c>
      <c r="BD42">
        <f t="shared" si="85"/>
        <v>2.0298324914822959E-3</v>
      </c>
      <c r="BE42">
        <f t="shared" si="86"/>
        <v>0.95640126274504123</v>
      </c>
      <c r="BF42">
        <f t="shared" si="87"/>
        <v>2.1223649220791663E-3</v>
      </c>
      <c r="BG42">
        <f t="shared" si="34"/>
        <v>3.5870392665165306E-2</v>
      </c>
      <c r="BH42">
        <f t="shared" si="35"/>
        <v>83.01792386475725</v>
      </c>
      <c r="BI42">
        <f t="shared" si="88"/>
        <v>4.3208009783045174E-4</v>
      </c>
      <c r="BJ42">
        <f t="shared" si="89"/>
        <v>0.62625497873482328</v>
      </c>
      <c r="BK42">
        <f t="shared" si="90"/>
        <v>1.6088807745165412</v>
      </c>
      <c r="BL42">
        <f t="shared" si="91"/>
        <v>0.62389810242555321</v>
      </c>
      <c r="BM42">
        <f t="shared" si="36"/>
        <v>4.1137278481804128E-5</v>
      </c>
      <c r="BN42">
        <f t="shared" si="92"/>
        <v>1.0857265079062672</v>
      </c>
      <c r="BO42">
        <f t="shared" si="93"/>
        <v>0.9978041879057552</v>
      </c>
      <c r="BP42">
        <f t="shared" si="94"/>
        <v>1.0881158057524773</v>
      </c>
      <c r="BQ42">
        <f t="shared" si="37"/>
        <v>0.67887338642822248</v>
      </c>
      <c r="BR42">
        <f t="shared" si="38"/>
        <v>0.67887338642822248</v>
      </c>
      <c r="BS42">
        <f t="shared" si="39"/>
        <v>0.67887338642822248</v>
      </c>
      <c r="BT42">
        <f t="shared" si="11"/>
        <v>209.04696141114317</v>
      </c>
      <c r="BU42">
        <f t="shared" si="12"/>
        <v>2.2884507958777522</v>
      </c>
      <c r="BV42">
        <f t="shared" si="13"/>
        <v>1593435.1943749846</v>
      </c>
      <c r="BW42">
        <f t="shared" si="14"/>
        <v>0.25160970049579034</v>
      </c>
      <c r="BX42">
        <f t="shared" si="15"/>
        <v>417975.62900603883</v>
      </c>
      <c r="BY42">
        <f t="shared" si="95"/>
        <v>1.6187778227438283E-4</v>
      </c>
      <c r="BZ42">
        <f t="shared" si="96"/>
        <v>1.2070560219019632E-5</v>
      </c>
      <c r="CA42">
        <f t="shared" si="97"/>
        <v>-3.834545104888798</v>
      </c>
      <c r="CB42">
        <f t="shared" si="98"/>
        <v>14.726386766137896</v>
      </c>
      <c r="CC42">
        <f t="shared" si="99"/>
        <v>4.6111324308283977E-3</v>
      </c>
      <c r="CD42">
        <f t="shared" si="16"/>
        <v>33.803795506045105</v>
      </c>
      <c r="CE42" s="20">
        <f t="shared" si="17"/>
        <v>84162225990.995987</v>
      </c>
      <c r="CF42" s="33">
        <f t="shared" si="40"/>
        <v>0.2426328359764115</v>
      </c>
      <c r="CG42" s="33">
        <f t="shared" si="18"/>
        <v>48.526567195282297</v>
      </c>
      <c r="CH42">
        <f t="shared" si="100"/>
        <v>5000</v>
      </c>
      <c r="CI42" s="6">
        <f t="shared" si="19"/>
        <v>1248.6455822756809</v>
      </c>
      <c r="CJ42" s="20"/>
      <c r="CK42" s="20"/>
      <c r="CL42" s="20"/>
      <c r="CM42" s="20"/>
      <c r="CN42" s="20"/>
      <c r="CO42" s="20"/>
      <c r="CP42" s="20"/>
      <c r="CQ42" s="25">
        <f t="shared" si="20"/>
        <v>1.83361038416281</v>
      </c>
      <c r="CR42" s="26">
        <v>0.8</v>
      </c>
      <c r="CS42" s="26">
        <f t="shared" si="101"/>
        <v>0.34036392756022166</v>
      </c>
      <c r="CT42" s="26">
        <f t="shared" si="41"/>
        <v>-0.11980515605044995</v>
      </c>
      <c r="CU42" s="26">
        <f t="shared" si="102"/>
        <v>2.2987176509431998E-2</v>
      </c>
      <c r="CV42" s="26">
        <f t="shared" si="103"/>
        <v>-1.6838331413552267E-4</v>
      </c>
      <c r="CW42" s="26">
        <f t="shared" si="42"/>
        <v>1.2810269867817213E-2</v>
      </c>
      <c r="CX42" s="26">
        <f t="shared" si="43"/>
        <v>0.91986705768594512</v>
      </c>
      <c r="CY42" s="26">
        <f t="shared" si="44"/>
        <v>0.91513414902458956</v>
      </c>
      <c r="CZ42" s="26">
        <f t="shared" si="45"/>
        <v>0.11513414902458952</v>
      </c>
      <c r="DA42" s="26">
        <v>0.85</v>
      </c>
      <c r="DB42" s="26">
        <f t="shared" si="46"/>
        <v>0.32034252005667918</v>
      </c>
      <c r="DC42" s="26">
        <f t="shared" si="47"/>
        <v>-0.11275779392983523</v>
      </c>
      <c r="DD42" s="26">
        <f t="shared" si="48"/>
        <v>2.036234320558682E-2</v>
      </c>
      <c r="DE42" s="26">
        <f t="shared" si="49"/>
        <v>-1.2435245380553798E-4</v>
      </c>
      <c r="DF42" s="26">
        <f t="shared" si="50"/>
        <v>1.1247620682459795E-2</v>
      </c>
      <c r="DG42" s="26">
        <f t="shared" si="104"/>
        <v>0.92868233922630439</v>
      </c>
      <c r="DH42" s="26">
        <f t="shared" si="105"/>
        <v>0.91817436841567401</v>
      </c>
      <c r="DI42" s="26">
        <f t="shared" si="106"/>
        <v>6.8174368415674036E-2</v>
      </c>
      <c r="DJ42" s="26">
        <f t="shared" si="107"/>
        <v>-0.93919561217831082</v>
      </c>
      <c r="DK42" s="26">
        <f t="shared" si="108"/>
        <v>0.92258803973493309</v>
      </c>
      <c r="DL42" s="26">
        <f t="shared" si="51"/>
        <v>0.85</v>
      </c>
      <c r="DM42" s="26">
        <f t="shared" si="52"/>
        <v>0.32034252005667918</v>
      </c>
      <c r="DN42" s="26">
        <f t="shared" si="53"/>
        <v>-0.11275779392983523</v>
      </c>
      <c r="DO42" s="26">
        <f t="shared" si="54"/>
        <v>2.036234320558682E-2</v>
      </c>
      <c r="DP42" s="26">
        <f t="shared" si="55"/>
        <v>-1.2435245380553798E-4</v>
      </c>
      <c r="DQ42" s="26">
        <f t="shared" si="56"/>
        <v>1.1247620682459793E-2</v>
      </c>
      <c r="DR42" s="26">
        <f t="shared" si="57"/>
        <v>0.92868233922630439</v>
      </c>
      <c r="DS42" s="26">
        <f t="shared" si="58"/>
        <v>0.91817436841567401</v>
      </c>
      <c r="DT42" s="26">
        <f t="shared" si="59"/>
        <v>6.8174368415674036E-2</v>
      </c>
      <c r="DU42" s="26">
        <f t="shared" si="60"/>
        <v>0.92258803973493309</v>
      </c>
      <c r="DV42" s="26">
        <f t="shared" si="61"/>
        <v>0.29513838281104177</v>
      </c>
      <c r="DW42" s="26">
        <f t="shared" si="62"/>
        <v>-0.10388615580567978</v>
      </c>
      <c r="DX42" s="26">
        <f t="shared" si="63"/>
        <v>1.7284227110940315E-2</v>
      </c>
      <c r="DY42" s="26">
        <f t="shared" si="64"/>
        <v>-8.2548633249676827E-5</v>
      </c>
      <c r="DZ42" s="26">
        <f t="shared" si="65"/>
        <v>9.4479235036234229E-3</v>
      </c>
      <c r="EA42" s="26">
        <f t="shared" si="66"/>
        <v>0.93912761342117412</v>
      </c>
      <c r="EB42" s="26">
        <f t="shared" si="67"/>
        <v>0.92235342579025381</v>
      </c>
      <c r="EC42" s="26">
        <f t="shared" si="68"/>
        <v>-2.3461394467927388E-4</v>
      </c>
      <c r="ED42" s="26">
        <f t="shared" si="69"/>
        <v>-0.94242774167975474</v>
      </c>
      <c r="EE42" s="26">
        <f t="shared" si="70"/>
        <v>0.92233909338679065</v>
      </c>
      <c r="EI42">
        <f t="shared" si="21"/>
        <v>1223.0181262365943</v>
      </c>
      <c r="ES42">
        <f t="shared" si="109"/>
        <v>3.4211986398975549</v>
      </c>
      <c r="ET42">
        <f t="shared" si="71"/>
        <v>5.1049256313230477E-2</v>
      </c>
      <c r="EU42">
        <f t="shared" si="110"/>
        <v>1.1070247013479193</v>
      </c>
      <c r="EV42">
        <f t="shared" si="111"/>
        <v>1.518123054374757E-2</v>
      </c>
    </row>
    <row r="43" spans="3:155">
      <c r="C43" s="6">
        <f t="shared" si="72"/>
        <v>1248.6455822756809</v>
      </c>
      <c r="D43" s="6">
        <f>Sheet6!D43</f>
        <v>1296.5289270509825</v>
      </c>
      <c r="E43" s="6">
        <f t="shared" si="22"/>
        <v>1298.745134579676</v>
      </c>
      <c r="F43" s="6">
        <f t="shared" si="23"/>
        <v>-2.2162075286935305</v>
      </c>
      <c r="G43" s="6">
        <f t="shared" si="0"/>
        <v>1272.5872546633318</v>
      </c>
      <c r="I43" s="6">
        <f t="shared" si="1"/>
        <v>1272.5872546633318</v>
      </c>
      <c r="M43">
        <f t="shared" si="24"/>
        <v>189.21334046850552</v>
      </c>
      <c r="O43">
        <f t="shared" si="25"/>
        <v>1.1695108674204495</v>
      </c>
      <c r="P43">
        <f t="shared" si="26"/>
        <v>1.3915035927366535E-2</v>
      </c>
      <c r="Q43">
        <f t="shared" si="27"/>
        <v>5847.5543371022477</v>
      </c>
      <c r="R43">
        <f t="shared" si="73"/>
        <v>32834.017602829124</v>
      </c>
      <c r="S43">
        <f t="shared" si="28"/>
        <v>4229.2427564267155</v>
      </c>
      <c r="T43">
        <f t="shared" si="74"/>
        <v>0.8683756182321708</v>
      </c>
      <c r="U43">
        <f t="shared" si="2"/>
        <v>54.006116207951074</v>
      </c>
      <c r="V43">
        <f t="shared" si="112"/>
        <v>2.2362353030118038</v>
      </c>
      <c r="W43">
        <f t="shared" si="75"/>
        <v>48.090490715160882</v>
      </c>
      <c r="X43">
        <f t="shared" si="29"/>
        <v>56.242351510962877</v>
      </c>
      <c r="Y43">
        <f t="shared" si="3"/>
        <v>1.1695108674204495</v>
      </c>
      <c r="Z43">
        <f t="shared" si="30"/>
        <v>48.090490715160882</v>
      </c>
      <c r="AE43">
        <f t="shared" si="113"/>
        <v>0.57871500068429971</v>
      </c>
      <c r="AF43">
        <f t="shared" si="114"/>
        <v>0.75910010497671687</v>
      </c>
      <c r="AG43">
        <f t="shared" si="31"/>
        <v>0.93085033183280319</v>
      </c>
      <c r="AH43">
        <f t="shared" si="4"/>
        <v>0</v>
      </c>
      <c r="AI43">
        <f t="shared" si="5"/>
        <v>0.93085033183280319</v>
      </c>
      <c r="AJ43">
        <f t="shared" si="76"/>
        <v>0.93085033183280319</v>
      </c>
      <c r="AK43">
        <f t="shared" si="6"/>
        <v>0</v>
      </c>
      <c r="AL43">
        <f t="shared" si="7"/>
        <v>30</v>
      </c>
      <c r="AM43">
        <f t="shared" si="77"/>
        <v>30</v>
      </c>
      <c r="AO43">
        <f t="shared" si="78"/>
        <v>1.9079269185357299</v>
      </c>
      <c r="AQ43">
        <f t="shared" si="32"/>
        <v>0.92018797388011886</v>
      </c>
      <c r="AS43">
        <f t="shared" si="8"/>
        <v>4.3547366526118765</v>
      </c>
      <c r="AT43">
        <f t="shared" si="8"/>
        <v>0.56091943017712786</v>
      </c>
      <c r="AU43">
        <f t="shared" si="79"/>
        <v>4.9156560827890043</v>
      </c>
      <c r="AV43">
        <f t="shared" si="33"/>
        <v>0.88589123796901637</v>
      </c>
      <c r="AW43">
        <f t="shared" si="80"/>
        <v>0.11410876203098363</v>
      </c>
      <c r="AX43">
        <f t="shared" si="9"/>
        <v>-15.007509161522963</v>
      </c>
      <c r="AY43">
        <f t="shared" si="81"/>
        <v>0.13</v>
      </c>
      <c r="AZ43">
        <f t="shared" si="82"/>
        <v>9.4962066725521481</v>
      </c>
      <c r="BA43">
        <f t="shared" si="83"/>
        <v>1.22317542035921</v>
      </c>
      <c r="BB43">
        <f t="shared" si="10"/>
        <v>51.012126787543721</v>
      </c>
      <c r="BC43">
        <f t="shared" si="84"/>
        <v>4.3365303081619906E-3</v>
      </c>
      <c r="BD43">
        <f t="shared" si="85"/>
        <v>2.027553019468021E-3</v>
      </c>
      <c r="BE43">
        <f t="shared" si="86"/>
        <v>0.95723049700902085</v>
      </c>
      <c r="BF43">
        <f t="shared" si="87"/>
        <v>2.118145029648918E-3</v>
      </c>
      <c r="BG43">
        <f t="shared" si="34"/>
        <v>3.5910809992201774E-2</v>
      </c>
      <c r="BH43">
        <f t="shared" si="35"/>
        <v>74.939569256041764</v>
      </c>
      <c r="BI43">
        <f t="shared" si="88"/>
        <v>4.7919690957266316E-4</v>
      </c>
      <c r="BJ43">
        <f t="shared" si="89"/>
        <v>0.71050394370373993</v>
      </c>
      <c r="BK43">
        <f t="shared" si="90"/>
        <v>1.6915820357387559</v>
      </c>
      <c r="BL43">
        <f t="shared" si="91"/>
        <v>0.64809208006107877</v>
      </c>
      <c r="BM43">
        <f t="shared" si="36"/>
        <v>3.4291123227984465E-5</v>
      </c>
      <c r="BN43">
        <f t="shared" si="92"/>
        <v>1.0862041729139795</v>
      </c>
      <c r="BO43">
        <f t="shared" si="93"/>
        <v>0.9981692635194388</v>
      </c>
      <c r="BP43">
        <f t="shared" si="94"/>
        <v>1.0881963737133509</v>
      </c>
      <c r="BQ43">
        <f t="shared" si="37"/>
        <v>0.7052514513548086</v>
      </c>
      <c r="BR43">
        <f t="shared" si="38"/>
        <v>0.7052514513548086</v>
      </c>
      <c r="BS43">
        <f t="shared" si="39"/>
        <v>0.7052514513548086</v>
      </c>
      <c r="BT43">
        <f t="shared" si="11"/>
        <v>209.42142255940223</v>
      </c>
      <c r="BU43">
        <f t="shared" si="12"/>
        <v>2.0015760239140934</v>
      </c>
      <c r="BV43">
        <f t="shared" si="13"/>
        <v>1594095.5816384316</v>
      </c>
      <c r="BW43">
        <f t="shared" si="14"/>
        <v>0.27716397395298042</v>
      </c>
      <c r="BX43">
        <f t="shared" si="15"/>
        <v>379595.90089433827</v>
      </c>
      <c r="BY43">
        <f t="shared" si="95"/>
        <v>1.6187778227438283E-4</v>
      </c>
      <c r="BZ43">
        <f t="shared" si="96"/>
        <v>1.3290975977647208E-5</v>
      </c>
      <c r="CA43">
        <f t="shared" si="97"/>
        <v>-3.8207352342655927</v>
      </c>
      <c r="CB43">
        <f t="shared" si="98"/>
        <v>14.689264256812077</v>
      </c>
      <c r="CC43">
        <f t="shared" si="99"/>
        <v>4.6344682632460318E-3</v>
      </c>
      <c r="CD43">
        <f t="shared" si="16"/>
        <v>34.967664432880142</v>
      </c>
      <c r="CE43" s="20">
        <f t="shared" si="17"/>
        <v>81840500443.109482</v>
      </c>
      <c r="CF43" s="33">
        <f t="shared" si="40"/>
        <v>0.25049776151997566</v>
      </c>
      <c r="CG43" s="33">
        <f t="shared" si="18"/>
        <v>50.099552303995132</v>
      </c>
      <c r="CH43">
        <f t="shared" si="100"/>
        <v>5200</v>
      </c>
      <c r="CI43" s="6">
        <f t="shared" si="19"/>
        <v>1298.745134579676</v>
      </c>
      <c r="CJ43" s="20"/>
      <c r="CK43" s="20"/>
      <c r="CL43" s="20"/>
      <c r="CM43" s="20"/>
      <c r="CN43" s="20"/>
      <c r="CO43" s="20"/>
      <c r="CP43" s="20"/>
      <c r="CQ43" s="25">
        <f t="shared" si="20"/>
        <v>1.9079269185357299</v>
      </c>
      <c r="CR43" s="26">
        <v>0.8</v>
      </c>
      <c r="CS43" s="26">
        <f t="shared" si="101"/>
        <v>0.35415893425319489</v>
      </c>
      <c r="CT43" s="26">
        <f t="shared" si="41"/>
        <v>-0.12466087898623679</v>
      </c>
      <c r="CU43" s="26">
        <f t="shared" si="102"/>
        <v>2.4888285603452086E-2</v>
      </c>
      <c r="CV43" s="26">
        <f t="shared" si="103"/>
        <v>-2.0538675396620062E-4</v>
      </c>
      <c r="CW43" s="26">
        <f t="shared" si="42"/>
        <v>1.3958142339918506E-2</v>
      </c>
      <c r="CX43" s="26">
        <f t="shared" si="43"/>
        <v>0.91353463884214881</v>
      </c>
      <c r="CY43" s="26">
        <f t="shared" si="44"/>
        <v>0.91318403989258634</v>
      </c>
      <c r="CZ43" s="26">
        <f t="shared" si="45"/>
        <v>0.1131840398925863</v>
      </c>
      <c r="DA43" s="26">
        <v>0.85</v>
      </c>
      <c r="DB43" s="26">
        <f t="shared" si="46"/>
        <v>0.33332605576771285</v>
      </c>
      <c r="DC43" s="26">
        <f t="shared" si="47"/>
        <v>-0.11732788610469344</v>
      </c>
      <c r="DD43" s="26">
        <f t="shared" si="48"/>
        <v>2.204637063835202E-2</v>
      </c>
      <c r="DE43" s="26">
        <f t="shared" si="49"/>
        <v>-1.5167979657589655E-4</v>
      </c>
      <c r="DF43" s="26">
        <f t="shared" si="50"/>
        <v>1.2247216468466E-2</v>
      </c>
      <c r="DG43" s="26">
        <f t="shared" si="104"/>
        <v>0.92301701235116007</v>
      </c>
      <c r="DH43" s="26">
        <f t="shared" si="105"/>
        <v>0.91617455348457588</v>
      </c>
      <c r="DI43" s="26">
        <f t="shared" si="106"/>
        <v>6.6174553484575904E-2</v>
      </c>
      <c r="DJ43" s="26">
        <f t="shared" si="107"/>
        <v>-0.94018972816020907</v>
      </c>
      <c r="DK43" s="26">
        <f t="shared" si="108"/>
        <v>0.92038425490360143</v>
      </c>
      <c r="DL43" s="26">
        <f t="shared" si="51"/>
        <v>0.85</v>
      </c>
      <c r="DM43" s="26">
        <f t="shared" si="52"/>
        <v>0.33332605576771285</v>
      </c>
      <c r="DN43" s="26">
        <f t="shared" si="53"/>
        <v>-0.11732788610469344</v>
      </c>
      <c r="DO43" s="26">
        <f t="shared" si="54"/>
        <v>2.204637063835202E-2</v>
      </c>
      <c r="DP43" s="26">
        <f t="shared" si="55"/>
        <v>-1.5167979657589655E-4</v>
      </c>
      <c r="DQ43" s="26">
        <f t="shared" si="56"/>
        <v>1.2247216468466E-2</v>
      </c>
      <c r="DR43" s="26">
        <f t="shared" si="57"/>
        <v>0.92301701235116007</v>
      </c>
      <c r="DS43" s="26">
        <f t="shared" si="58"/>
        <v>0.91617455348457588</v>
      </c>
      <c r="DT43" s="26">
        <f t="shared" si="59"/>
        <v>6.6174553484575904E-2</v>
      </c>
      <c r="DU43" s="26">
        <f t="shared" si="60"/>
        <v>0.92038425490360143</v>
      </c>
      <c r="DV43" s="26">
        <f t="shared" si="61"/>
        <v>0.30783571741156179</v>
      </c>
      <c r="DW43" s="26">
        <f t="shared" si="62"/>
        <v>-0.10835550766721312</v>
      </c>
      <c r="DX43" s="26">
        <f t="shared" si="63"/>
        <v>1.8803409090147091E-2</v>
      </c>
      <c r="DY43" s="26">
        <f t="shared" si="64"/>
        <v>-1.0190053482069731E-4</v>
      </c>
      <c r="DZ43" s="26">
        <f t="shared" si="65"/>
        <v>1.0331725094901762E-2</v>
      </c>
      <c r="EA43" s="26">
        <f t="shared" si="66"/>
        <v>0.93395782254543946</v>
      </c>
      <c r="EB43" s="26">
        <f t="shared" si="67"/>
        <v>0.92019919743052725</v>
      </c>
      <c r="EC43" s="26">
        <f t="shared" si="68"/>
        <v>-1.8505747307417941E-4</v>
      </c>
      <c r="ED43" s="26">
        <f t="shared" si="69"/>
        <v>-0.94281897348400523</v>
      </c>
      <c r="EE43" s="26">
        <f t="shared" si="70"/>
        <v>0.92018797388011886</v>
      </c>
      <c r="EI43">
        <f t="shared" si="21"/>
        <v>1272.5872546633318</v>
      </c>
      <c r="ES43">
        <f t="shared" si="109"/>
        <v>3.5683841853758445</v>
      </c>
      <c r="ET43">
        <f t="shared" si="71"/>
        <v>5.3245478581385251E-2</v>
      </c>
      <c r="EU43">
        <f t="shared" si="110"/>
        <v>1.1134553143367936</v>
      </c>
      <c r="EV43">
        <f t="shared" si="111"/>
        <v>1.5269417029742733E-2</v>
      </c>
    </row>
    <row r="44" spans="3:155">
      <c r="C44" s="6">
        <f t="shared" si="72"/>
        <v>1298.745134579676</v>
      </c>
      <c r="D44" s="6">
        <f>Sheet6!D44</f>
        <v>1349.5535093338251</v>
      </c>
      <c r="E44" s="6">
        <f t="shared" si="22"/>
        <v>1350.6598259955797</v>
      </c>
      <c r="F44" s="6">
        <f t="shared" si="23"/>
        <v>-1.1063166617545903</v>
      </c>
      <c r="G44" s="6">
        <f t="shared" si="0"/>
        <v>1324.1493219567506</v>
      </c>
      <c r="I44" s="6">
        <f t="shared" si="1"/>
        <v>1324.1493219567506</v>
      </c>
      <c r="M44">
        <f t="shared" si="24"/>
        <v>198.34752364094501</v>
      </c>
      <c r="O44">
        <f t="shared" si="25"/>
        <v>1.1738645978674096</v>
      </c>
      <c r="P44">
        <f t="shared" si="26"/>
        <v>1.3342132091379291E-2</v>
      </c>
      <c r="Q44">
        <f t="shared" si="27"/>
        <v>5869.3229893370481</v>
      </c>
      <c r="R44">
        <f t="shared" si="73"/>
        <v>32956.248585127527</v>
      </c>
      <c r="S44">
        <f t="shared" si="28"/>
        <v>3445.7708121467886</v>
      </c>
      <c r="T44">
        <f t="shared" si="74"/>
        <v>0.867331711583892</v>
      </c>
      <c r="U44">
        <f t="shared" si="2"/>
        <v>54.006116207951074</v>
      </c>
      <c r="V44">
        <f t="shared" si="112"/>
        <v>2.3413704524554912</v>
      </c>
      <c r="W44">
        <f t="shared" si="75"/>
        <v>48.001691815882779</v>
      </c>
      <c r="X44">
        <f t="shared" si="29"/>
        <v>56.347486660406567</v>
      </c>
      <c r="Y44">
        <f t="shared" si="3"/>
        <v>1.1738645978674096</v>
      </c>
      <c r="Z44">
        <f t="shared" si="30"/>
        <v>48.001691815882779</v>
      </c>
      <c r="AE44">
        <f t="shared" si="113"/>
        <v>0.56952149517964257</v>
      </c>
      <c r="AF44">
        <f t="shared" si="114"/>
        <v>0.75231305418546268</v>
      </c>
      <c r="AG44">
        <f t="shared" si="31"/>
        <v>0.91217821893490325</v>
      </c>
      <c r="AH44">
        <f t="shared" si="4"/>
        <v>0</v>
      </c>
      <c r="AI44">
        <f t="shared" si="5"/>
        <v>0.91217821893490325</v>
      </c>
      <c r="AJ44">
        <f t="shared" si="76"/>
        <v>0.91217821893490325</v>
      </c>
      <c r="AK44">
        <f t="shared" si="6"/>
        <v>0</v>
      </c>
      <c r="AL44">
        <f t="shared" si="7"/>
        <v>30</v>
      </c>
      <c r="AM44">
        <f t="shared" si="77"/>
        <v>30</v>
      </c>
      <c r="AO44">
        <f t="shared" si="78"/>
        <v>1.9852313672515001</v>
      </c>
      <c r="AQ44">
        <f t="shared" si="32"/>
        <v>0.91805108928794921</v>
      </c>
      <c r="AS44">
        <f t="shared" si="8"/>
        <v>4.370948002229162</v>
      </c>
      <c r="AT44">
        <f t="shared" si="8"/>
        <v>0.45700847924449178</v>
      </c>
      <c r="AU44">
        <f t="shared" si="79"/>
        <v>4.8279564814736542</v>
      </c>
      <c r="AV44">
        <f t="shared" si="33"/>
        <v>0.90534121817415436</v>
      </c>
      <c r="AW44">
        <f t="shared" si="80"/>
        <v>9.4658781825845639E-2</v>
      </c>
      <c r="AX44">
        <f t="shared" si="9"/>
        <v>-14.43891758387211</v>
      </c>
      <c r="AY44">
        <f t="shared" si="81"/>
        <v>0.13</v>
      </c>
      <c r="AZ44">
        <f t="shared" si="82"/>
        <v>9.5271550929185764</v>
      </c>
      <c r="BA44">
        <f t="shared" si="83"/>
        <v>0.99612044305277014</v>
      </c>
      <c r="BB44">
        <f t="shared" si="10"/>
        <v>50.965008182098522</v>
      </c>
      <c r="BC44">
        <f t="shared" si="84"/>
        <v>4.251506937859164E-3</v>
      </c>
      <c r="BD44">
        <f t="shared" si="85"/>
        <v>2.0252767616756235E-3</v>
      </c>
      <c r="BE44">
        <f t="shared" si="86"/>
        <v>0.95805594538416305</v>
      </c>
      <c r="BF44">
        <f t="shared" si="87"/>
        <v>2.1139441505824844E-3</v>
      </c>
      <c r="BG44">
        <f t="shared" si="34"/>
        <v>3.5956391013549874E-2</v>
      </c>
      <c r="BH44">
        <f t="shared" si="35"/>
        <v>66.532393470977439</v>
      </c>
      <c r="BI44">
        <f t="shared" si="88"/>
        <v>5.4043435291764553E-4</v>
      </c>
      <c r="BJ44">
        <f t="shared" si="89"/>
        <v>0.82484223840056581</v>
      </c>
      <c r="BK44">
        <f t="shared" si="90"/>
        <v>1.8038601143242339</v>
      </c>
      <c r="BL44">
        <f t="shared" si="91"/>
        <v>0.67621378231937168</v>
      </c>
      <c r="BM44">
        <f t="shared" si="36"/>
        <v>2.7771277735992342E-5</v>
      </c>
      <c r="BN44">
        <f t="shared" si="92"/>
        <v>1.0866592741814802</v>
      </c>
      <c r="BO44">
        <f t="shared" si="93"/>
        <v>0.99851707065984652</v>
      </c>
      <c r="BP44">
        <f t="shared" si="94"/>
        <v>1.0882731063009139</v>
      </c>
      <c r="BQ44">
        <f t="shared" si="37"/>
        <v>0.73590527340819267</v>
      </c>
      <c r="BR44">
        <f t="shared" si="38"/>
        <v>0.73590527340819267</v>
      </c>
      <c r="BS44">
        <f t="shared" si="39"/>
        <v>0.73590527340819267</v>
      </c>
      <c r="BT44">
        <f t="shared" si="11"/>
        <v>209.81289894625274</v>
      </c>
      <c r="BU44">
        <f t="shared" si="12"/>
        <v>1.7009067566108547</v>
      </c>
      <c r="BV44">
        <f t="shared" si="13"/>
        <v>1594780.252790679</v>
      </c>
      <c r="BW44">
        <f t="shared" si="14"/>
        <v>0.3102282582903767</v>
      </c>
      <c r="BX44">
        <f t="shared" si="15"/>
        <v>339284.03964304453</v>
      </c>
      <c r="BY44">
        <f t="shared" si="95"/>
        <v>1.6187778227438283E-4</v>
      </c>
      <c r="BZ44">
        <f t="shared" si="96"/>
        <v>1.487013655375E-5</v>
      </c>
      <c r="CA44">
        <f t="shared" si="97"/>
        <v>-3.8036730218598427</v>
      </c>
      <c r="CB44">
        <f t="shared" si="98"/>
        <v>14.642679921289497</v>
      </c>
      <c r="CC44">
        <f t="shared" si="99"/>
        <v>4.6640034369345015E-3</v>
      </c>
      <c r="CD44">
        <f t="shared" si="16"/>
        <v>36.307613173670752</v>
      </c>
      <c r="CE44" s="20">
        <f t="shared" si="17"/>
        <v>79390609191.667984</v>
      </c>
      <c r="CF44" s="33">
        <f t="shared" si="40"/>
        <v>0.25957345707951879</v>
      </c>
      <c r="CG44" s="33">
        <f t="shared" si="18"/>
        <v>51.914691415903761</v>
      </c>
      <c r="CH44">
        <f t="shared" si="100"/>
        <v>5400</v>
      </c>
      <c r="CI44" s="6">
        <f t="shared" si="19"/>
        <v>1350.6598259955797</v>
      </c>
      <c r="CJ44" s="20"/>
      <c r="CK44" s="20"/>
      <c r="CL44" s="20"/>
      <c r="CM44" s="20"/>
      <c r="CN44" s="20"/>
      <c r="CO44" s="20"/>
      <c r="CP44" s="20"/>
      <c r="CQ44" s="25">
        <f t="shared" si="20"/>
        <v>1.9852313672515001</v>
      </c>
      <c r="CR44" s="26">
        <v>0.8</v>
      </c>
      <c r="CS44" s="26">
        <f t="shared" si="101"/>
        <v>0.36850857254605968</v>
      </c>
      <c r="CT44" s="26">
        <f t="shared" si="41"/>
        <v>-0.12971182744386969</v>
      </c>
      <c r="CU44" s="26">
        <f t="shared" si="102"/>
        <v>2.694596666189205E-2</v>
      </c>
      <c r="CV44" s="26">
        <f t="shared" si="103"/>
        <v>-2.5050672940022967E-4</v>
      </c>
      <c r="CW44" s="26">
        <f t="shared" si="42"/>
        <v>1.5215774906719012E-2</v>
      </c>
      <c r="CX44" s="26">
        <f t="shared" si="43"/>
        <v>0.90672980986040508</v>
      </c>
      <c r="CY44" s="26">
        <f t="shared" si="44"/>
        <v>0.91128124263547061</v>
      </c>
      <c r="CZ44" s="26">
        <f t="shared" si="45"/>
        <v>0.11128124263547057</v>
      </c>
      <c r="DA44" s="26">
        <v>0.85</v>
      </c>
      <c r="DB44" s="26">
        <f t="shared" si="46"/>
        <v>0.34683159769040911</v>
      </c>
      <c r="DC44" s="26">
        <f t="shared" si="47"/>
        <v>-0.12208171994717147</v>
      </c>
      <c r="DD44" s="26">
        <f t="shared" si="48"/>
        <v>2.3869091575932058E-2</v>
      </c>
      <c r="DE44" s="26">
        <f t="shared" si="49"/>
        <v>-1.8500126723154179E-4</v>
      </c>
      <c r="DF44" s="26">
        <f t="shared" si="50"/>
        <v>1.3341082421953842E-2</v>
      </c>
      <c r="DG44" s="26">
        <f t="shared" si="104"/>
        <v>0.9169240401645794</v>
      </c>
      <c r="DH44" s="26">
        <f t="shared" si="105"/>
        <v>0.91420513209049881</v>
      </c>
      <c r="DI44" s="26">
        <f t="shared" si="106"/>
        <v>6.4205132090498829E-2</v>
      </c>
      <c r="DJ44" s="26">
        <f t="shared" si="107"/>
        <v>-0.941522210899436</v>
      </c>
      <c r="DK44" s="26">
        <f t="shared" si="108"/>
        <v>0.91819290224620798</v>
      </c>
      <c r="DL44" s="26">
        <f t="shared" si="51"/>
        <v>0.85</v>
      </c>
      <c r="DM44" s="26">
        <f t="shared" si="52"/>
        <v>0.34683159769040911</v>
      </c>
      <c r="DN44" s="26">
        <f t="shared" si="53"/>
        <v>-0.12208171994717147</v>
      </c>
      <c r="DO44" s="26">
        <f t="shared" si="54"/>
        <v>2.3869091575932058E-2</v>
      </c>
      <c r="DP44" s="26">
        <f t="shared" si="55"/>
        <v>-1.8500126723154179E-4</v>
      </c>
      <c r="DQ44" s="26">
        <f t="shared" si="56"/>
        <v>1.3341082421953841E-2</v>
      </c>
      <c r="DR44" s="26">
        <f t="shared" si="57"/>
        <v>0.9169240401645794</v>
      </c>
      <c r="DS44" s="26">
        <f t="shared" si="58"/>
        <v>0.91420513209049881</v>
      </c>
      <c r="DT44" s="26">
        <f t="shared" si="59"/>
        <v>6.4205132090498829E-2</v>
      </c>
      <c r="DU44" s="26">
        <f t="shared" si="60"/>
        <v>0.91819290224620798</v>
      </c>
      <c r="DV44" s="26">
        <f t="shared" si="61"/>
        <v>0.32107290016689438</v>
      </c>
      <c r="DW44" s="26">
        <f t="shared" si="62"/>
        <v>-0.11301488140590155</v>
      </c>
      <c r="DX44" s="26">
        <f t="shared" si="63"/>
        <v>2.0455301235749335E-2</v>
      </c>
      <c r="DY44" s="26">
        <f t="shared" si="64"/>
        <v>-1.2577654923586585E-4</v>
      </c>
      <c r="DZ44" s="26">
        <f t="shared" si="65"/>
        <v>1.1302521796139523E-2</v>
      </c>
      <c r="EA44" s="26">
        <f t="shared" si="66"/>
        <v>0.92836870933923854</v>
      </c>
      <c r="EB44" s="26">
        <f t="shared" si="67"/>
        <v>0.91805910395124435</v>
      </c>
      <c r="EC44" s="26">
        <f t="shared" si="68"/>
        <v>-1.3379829496362738E-4</v>
      </c>
      <c r="ED44" s="26">
        <f t="shared" si="69"/>
        <v>-0.94348426692809007</v>
      </c>
      <c r="EE44" s="26">
        <f t="shared" si="70"/>
        <v>0.91805108928794921</v>
      </c>
      <c r="EI44">
        <f t="shared" si="21"/>
        <v>1324.1493219567506</v>
      </c>
      <c r="ES44">
        <f t="shared" si="109"/>
        <v>3.7218275674506653</v>
      </c>
      <c r="ET44">
        <f t="shared" si="71"/>
        <v>5.5535076867131397E-2</v>
      </c>
      <c r="EU44">
        <f t="shared" si="110"/>
        <v>1.1202895253381882</v>
      </c>
      <c r="EV44">
        <f t="shared" si="111"/>
        <v>1.5363138274327844E-2</v>
      </c>
    </row>
    <row r="45" spans="3:155">
      <c r="C45" s="6">
        <f t="shared" si="72"/>
        <v>1350.6598259955797</v>
      </c>
      <c r="D45" s="6">
        <f>Sheet6!D45</f>
        <v>1405.8570562986606</v>
      </c>
      <c r="E45" s="6">
        <f t="shared" si="22"/>
        <v>1404.7449252247004</v>
      </c>
      <c r="F45" s="6">
        <f t="shared" si="23"/>
        <v>1.1121310739601995</v>
      </c>
      <c r="G45" s="6">
        <f t="shared" si="0"/>
        <v>1378.2584411471203</v>
      </c>
      <c r="I45" s="6">
        <f t="shared" si="1"/>
        <v>1378.2584411471203</v>
      </c>
      <c r="M45">
        <f t="shared" si="24"/>
        <v>208.00467825701182</v>
      </c>
      <c r="O45">
        <f t="shared" si="25"/>
        <v>1.1784675981893029</v>
      </c>
      <c r="P45">
        <f t="shared" si="26"/>
        <v>1.2788590479139945E-2</v>
      </c>
      <c r="Q45">
        <f t="shared" si="27"/>
        <v>5892.3379909465148</v>
      </c>
      <c r="R45">
        <f t="shared" si="73"/>
        <v>33085.477819164684</v>
      </c>
      <c r="S45">
        <f t="shared" si="28"/>
        <v>2685.304859053987</v>
      </c>
      <c r="T45">
        <f t="shared" si="74"/>
        <v>0.86622803677062721</v>
      </c>
      <c r="U45">
        <f t="shared" si="2"/>
        <v>54.006116207951074</v>
      </c>
      <c r="V45">
        <f t="shared" si="112"/>
        <v>2.4522427784060685</v>
      </c>
      <c r="W45">
        <f t="shared" si="75"/>
        <v>47.908282818385949</v>
      </c>
      <c r="X45">
        <f t="shared" si="29"/>
        <v>56.45835898635714</v>
      </c>
      <c r="Y45">
        <f t="shared" si="3"/>
        <v>1.1784675981893029</v>
      </c>
      <c r="Z45">
        <f t="shared" si="30"/>
        <v>47.908282818385949</v>
      </c>
      <c r="AE45">
        <f t="shared" si="113"/>
        <v>0.56025424931313661</v>
      </c>
      <c r="AF45">
        <f t="shared" si="114"/>
        <v>0.74539164152511916</v>
      </c>
      <c r="AG45">
        <f t="shared" si="31"/>
        <v>0.89345495315990175</v>
      </c>
      <c r="AH45">
        <f t="shared" si="4"/>
        <v>0</v>
      </c>
      <c r="AI45">
        <f t="shared" si="5"/>
        <v>0.89345495315990175</v>
      </c>
      <c r="AJ45">
        <f t="shared" si="76"/>
        <v>0.89345495315990175</v>
      </c>
      <c r="AK45">
        <f t="shared" si="6"/>
        <v>0</v>
      </c>
      <c r="AL45">
        <f t="shared" si="7"/>
        <v>30</v>
      </c>
      <c r="AM45">
        <f t="shared" si="77"/>
        <v>30</v>
      </c>
      <c r="AO45">
        <f t="shared" si="78"/>
        <v>2.0663544844784414</v>
      </c>
      <c r="AQ45">
        <f t="shared" si="32"/>
        <v>0.9159209508547248</v>
      </c>
      <c r="AS45">
        <f t="shared" si="8"/>
        <v>4.3880875216403386</v>
      </c>
      <c r="AT45">
        <f t="shared" si="8"/>
        <v>0.35614878552515533</v>
      </c>
      <c r="AU45">
        <f t="shared" si="79"/>
        <v>4.7442363071654938</v>
      </c>
      <c r="AV45">
        <f t="shared" si="33"/>
        <v>0.92493021796000274</v>
      </c>
      <c r="AW45">
        <f t="shared" si="80"/>
        <v>7.5069782039997257E-2</v>
      </c>
      <c r="AX45">
        <f t="shared" si="9"/>
        <v>-13.905675573176433</v>
      </c>
      <c r="AY45">
        <f t="shared" si="81"/>
        <v>0.13</v>
      </c>
      <c r="AZ45">
        <f t="shared" si="82"/>
        <v>9.5598568973457834</v>
      </c>
      <c r="BA45">
        <f t="shared" si="83"/>
        <v>0.77590326241059937</v>
      </c>
      <c r="BB45">
        <f t="shared" si="10"/>
        <v>50.915396300017363</v>
      </c>
      <c r="BC45">
        <f t="shared" si="84"/>
        <v>4.1662693137548452E-3</v>
      </c>
      <c r="BD45">
        <f t="shared" si="85"/>
        <v>2.0229860531391442E-3</v>
      </c>
      <c r="BE45">
        <f t="shared" si="86"/>
        <v>0.95888401670165979</v>
      </c>
      <c r="BF45">
        <f t="shared" si="87"/>
        <v>2.109729662715362E-3</v>
      </c>
      <c r="BG45">
        <f t="shared" si="34"/>
        <v>3.6007879829966033E-2</v>
      </c>
      <c r="BH45">
        <f t="shared" si="35"/>
        <v>57.573180168764232</v>
      </c>
      <c r="BI45">
        <f t="shared" si="88"/>
        <v>6.2542801569091984E-4</v>
      </c>
      <c r="BJ45">
        <f t="shared" si="89"/>
        <v>0.99260311411690683</v>
      </c>
      <c r="BK45">
        <f t="shared" si="90"/>
        <v>1.9686703686062239</v>
      </c>
      <c r="BL45">
        <f t="shared" si="91"/>
        <v>0.71007024530521634</v>
      </c>
      <c r="BM45">
        <f t="shared" si="36"/>
        <v>2.1510694493795018E-5</v>
      </c>
      <c r="BN45">
        <f t="shared" si="92"/>
        <v>1.0870964649975681</v>
      </c>
      <c r="BO45">
        <f t="shared" si="93"/>
        <v>0.99885116861592693</v>
      </c>
      <c r="BP45">
        <f t="shared" si="94"/>
        <v>1.0883467919489143</v>
      </c>
      <c r="BQ45">
        <f t="shared" si="37"/>
        <v>0.77280267353631082</v>
      </c>
      <c r="BR45">
        <f t="shared" si="38"/>
        <v>0.77280267353631082</v>
      </c>
      <c r="BS45">
        <f t="shared" si="39"/>
        <v>0.77280267353631082</v>
      </c>
      <c r="BT45">
        <f t="shared" si="11"/>
        <v>210.22573801857561</v>
      </c>
      <c r="BU45">
        <f t="shared" si="12"/>
        <v>1.3829833703947159</v>
      </c>
      <c r="BV45">
        <f t="shared" si="13"/>
        <v>1595495.901877414</v>
      </c>
      <c r="BW45">
        <f t="shared" si="14"/>
        <v>0.35547188078761888</v>
      </c>
      <c r="BX45">
        <f t="shared" si="15"/>
        <v>296233.64101427695</v>
      </c>
      <c r="BY45">
        <f t="shared" si="95"/>
        <v>1.6187778227438283E-4</v>
      </c>
      <c r="BZ45">
        <f t="shared" si="96"/>
        <v>1.7031151434137243E-5</v>
      </c>
      <c r="CA45">
        <f t="shared" si="97"/>
        <v>-3.7816340875225354</v>
      </c>
      <c r="CB45">
        <f t="shared" si="98"/>
        <v>14.581389485749941</v>
      </c>
      <c r="CC45">
        <f t="shared" si="99"/>
        <v>4.7032945596570466E-3</v>
      </c>
      <c r="CD45">
        <f t="shared" si="16"/>
        <v>37.905893032994129</v>
      </c>
      <c r="CE45" s="20">
        <f t="shared" si="17"/>
        <v>76752601679.537964</v>
      </c>
      <c r="CF45" s="33">
        <f t="shared" si="40"/>
        <v>0.27042549614560313</v>
      </c>
      <c r="CG45" s="33">
        <f t="shared" si="18"/>
        <v>54.085099229120623</v>
      </c>
      <c r="CH45">
        <f t="shared" si="100"/>
        <v>5600</v>
      </c>
      <c r="CI45" s="6">
        <f t="shared" si="19"/>
        <v>1404.7449252247004</v>
      </c>
      <c r="CJ45" s="20"/>
      <c r="CK45" s="20"/>
      <c r="CL45" s="20"/>
      <c r="CM45" s="20"/>
      <c r="CN45" s="20"/>
      <c r="CO45" s="20"/>
      <c r="CP45" s="20"/>
      <c r="CQ45" s="25">
        <f t="shared" si="20"/>
        <v>2.0663544844784414</v>
      </c>
      <c r="CR45" s="26">
        <v>0.8</v>
      </c>
      <c r="CS45" s="26">
        <f t="shared" si="101"/>
        <v>0.38356705118131068</v>
      </c>
      <c r="CT45" s="26">
        <f t="shared" si="41"/>
        <v>-0.13501228156575781</v>
      </c>
      <c r="CU45" s="26">
        <f t="shared" si="102"/>
        <v>2.9193163873733705E-2</v>
      </c>
      <c r="CV45" s="26">
        <f t="shared" si="103"/>
        <v>-3.0604683280779205E-4</v>
      </c>
      <c r="CW45" s="26">
        <f t="shared" si="42"/>
        <v>1.6607316611787378E-2</v>
      </c>
      <c r="CX45" s="26">
        <f t="shared" si="43"/>
        <v>0.89935613677525028</v>
      </c>
      <c r="CY45" s="26">
        <f t="shared" si="44"/>
        <v>0.90942282125096419</v>
      </c>
      <c r="CZ45" s="26">
        <f t="shared" si="45"/>
        <v>0.10942282125096414</v>
      </c>
      <c r="DA45" s="26">
        <v>0.85</v>
      </c>
      <c r="DB45" s="26">
        <f t="shared" si="46"/>
        <v>0.36100428346476304</v>
      </c>
      <c r="DC45" s="26">
        <f t="shared" si="47"/>
        <v>-0.12707038265012502</v>
      </c>
      <c r="DD45" s="26">
        <f t="shared" si="48"/>
        <v>2.5859688414103223E-2</v>
      </c>
      <c r="DE45" s="26">
        <f t="shared" si="49"/>
        <v>-2.2601808756675048E-4</v>
      </c>
      <c r="DF45" s="26">
        <f t="shared" si="50"/>
        <v>1.4549881290725139E-2</v>
      </c>
      <c r="DG45" s="26">
        <f t="shared" si="104"/>
        <v>0.91031583266577987</v>
      </c>
      <c r="DH45" s="26">
        <f t="shared" si="105"/>
        <v>0.91226031115389961</v>
      </c>
      <c r="DI45" s="26">
        <f t="shared" si="106"/>
        <v>6.2260311153899628E-2</v>
      </c>
      <c r="DJ45" s="26">
        <f t="shared" si="107"/>
        <v>-0.9432502019412915</v>
      </c>
      <c r="DK45" s="26">
        <f t="shared" si="108"/>
        <v>0.9160061466467353</v>
      </c>
      <c r="DL45" s="26">
        <f t="shared" si="51"/>
        <v>0.85</v>
      </c>
      <c r="DM45" s="26">
        <f t="shared" si="52"/>
        <v>0.36100428346476304</v>
      </c>
      <c r="DN45" s="26">
        <f t="shared" si="53"/>
        <v>-0.12707038265012502</v>
      </c>
      <c r="DO45" s="26">
        <f t="shared" si="54"/>
        <v>2.5859688414103223E-2</v>
      </c>
      <c r="DP45" s="26">
        <f t="shared" si="55"/>
        <v>-2.2601808756675048E-4</v>
      </c>
      <c r="DQ45" s="26">
        <f t="shared" si="56"/>
        <v>1.4549881290725141E-2</v>
      </c>
      <c r="DR45" s="26">
        <f t="shared" si="57"/>
        <v>0.91031583266577987</v>
      </c>
      <c r="DS45" s="26">
        <f t="shared" si="58"/>
        <v>0.91226031115389961</v>
      </c>
      <c r="DT45" s="26">
        <f t="shared" si="59"/>
        <v>6.2260311153899628E-2</v>
      </c>
      <c r="DU45" s="26">
        <f t="shared" si="60"/>
        <v>0.9160061466467353</v>
      </c>
      <c r="DV45" s="26">
        <f t="shared" si="61"/>
        <v>0.3349908099070748</v>
      </c>
      <c r="DW45" s="26">
        <f t="shared" si="62"/>
        <v>-0.11791386515036245</v>
      </c>
      <c r="DX45" s="26">
        <f t="shared" si="63"/>
        <v>2.2267136085994843E-2</v>
      </c>
      <c r="DY45" s="26">
        <f t="shared" si="64"/>
        <v>-1.5550554686638563E-4</v>
      </c>
      <c r="DZ45" s="26">
        <f t="shared" si="65"/>
        <v>1.2379043081079833E-2</v>
      </c>
      <c r="EA45" s="26">
        <f t="shared" si="66"/>
        <v>0.92227689034548421</v>
      </c>
      <c r="EB45" s="26">
        <f t="shared" si="67"/>
        <v>0.91592568184076995</v>
      </c>
      <c r="EC45" s="26">
        <f t="shared" si="68"/>
        <v>-8.0464805965352326E-5</v>
      </c>
      <c r="ED45" s="26">
        <f t="shared" si="69"/>
        <v>-0.94446925213666244</v>
      </c>
      <c r="EE45" s="26">
        <f t="shared" si="70"/>
        <v>0.9159209508547248</v>
      </c>
      <c r="EI45">
        <f t="shared" si="21"/>
        <v>1378.2584411471203</v>
      </c>
      <c r="ES45">
        <f t="shared" si="109"/>
        <v>3.8831618318042351</v>
      </c>
      <c r="ET45">
        <f t="shared" si="71"/>
        <v>5.7942418585628777E-2</v>
      </c>
      <c r="EU45">
        <f t="shared" si="110"/>
        <v>1.1276177666885219</v>
      </c>
      <c r="EV45">
        <f t="shared" si="111"/>
        <v>1.5463634425212444E-2</v>
      </c>
    </row>
    <row r="46" spans="3:155">
      <c r="C46" s="6">
        <f t="shared" si="72"/>
        <v>1404.7449252247004</v>
      </c>
      <c r="D46" s="6">
        <f>Sheet6!D46</f>
        <v>1467.2674202164326</v>
      </c>
      <c r="E46" s="6">
        <f t="shared" si="22"/>
        <v>1461.5795749308988</v>
      </c>
      <c r="F46" s="6">
        <f t="shared" si="23"/>
        <v>5.68784528553374</v>
      </c>
      <c r="G46" s="6">
        <f t="shared" si="0"/>
        <v>1436.0061727205666</v>
      </c>
      <c r="I46" s="6">
        <f t="shared" si="1"/>
        <v>1436.0061727205666</v>
      </c>
      <c r="M46">
        <f t="shared" si="24"/>
        <v>218.38969629043035</v>
      </c>
      <c r="O46">
        <f t="shared" si="25"/>
        <v>1.1834175283966089</v>
      </c>
      <c r="P46">
        <f t="shared" si="26"/>
        <v>1.2245570568621163E-2</v>
      </c>
      <c r="Q46">
        <f t="shared" si="27"/>
        <v>5917.0876419830447</v>
      </c>
      <c r="R46">
        <f t="shared" si="73"/>
        <v>33224.4471097348</v>
      </c>
      <c r="S46">
        <f t="shared" si="28"/>
        <v>1935.4310238554124</v>
      </c>
      <c r="T46">
        <f t="shared" si="74"/>
        <v>0.86504117756680798</v>
      </c>
      <c r="U46">
        <f t="shared" si="2"/>
        <v>54.006116207951074</v>
      </c>
      <c r="V46">
        <f t="shared" si="112"/>
        <v>2.5711478494469029</v>
      </c>
      <c r="W46">
        <f t="shared" si="75"/>
        <v>47.808370841061901</v>
      </c>
      <c r="X46">
        <f t="shared" si="29"/>
        <v>56.577264057397976</v>
      </c>
      <c r="Y46">
        <f t="shared" si="3"/>
        <v>1.1834175283966089</v>
      </c>
      <c r="Z46">
        <f t="shared" si="30"/>
        <v>47.808370841061901</v>
      </c>
      <c r="AE46">
        <f t="shared" si="113"/>
        <v>0.55076747808741744</v>
      </c>
      <c r="AF46">
        <f t="shared" si="114"/>
        <v>0.7382219824197378</v>
      </c>
      <c r="AG46">
        <f t="shared" si="31"/>
        <v>0.87439206961561788</v>
      </c>
      <c r="AH46">
        <f t="shared" si="4"/>
        <v>0</v>
      </c>
      <c r="AI46">
        <f t="shared" si="5"/>
        <v>0.87439206961561788</v>
      </c>
      <c r="AJ46">
        <f t="shared" si="76"/>
        <v>0.87439206961561788</v>
      </c>
      <c r="AK46">
        <f t="shared" si="6"/>
        <v>0</v>
      </c>
      <c r="AL46">
        <f t="shared" si="7"/>
        <v>30</v>
      </c>
      <c r="AM46">
        <f t="shared" si="77"/>
        <v>30</v>
      </c>
      <c r="AO46">
        <f t="shared" si="78"/>
        <v>2.1529327926845077</v>
      </c>
      <c r="AQ46">
        <f t="shared" si="32"/>
        <v>0.91377649787077986</v>
      </c>
      <c r="AS46">
        <f t="shared" si="8"/>
        <v>4.4065188531500405</v>
      </c>
      <c r="AT46">
        <f t="shared" si="8"/>
        <v>0.25669391178797063</v>
      </c>
      <c r="AU46">
        <f t="shared" si="79"/>
        <v>4.6632127649380113</v>
      </c>
      <c r="AV46">
        <f t="shared" si="33"/>
        <v>0.94495342058633625</v>
      </c>
      <c r="AW46">
        <f t="shared" si="80"/>
        <v>5.5046579413663754E-2</v>
      </c>
      <c r="AX46">
        <f t="shared" si="9"/>
        <v>-13.398491159885175</v>
      </c>
      <c r="AY46">
        <f t="shared" si="81"/>
        <v>0.13</v>
      </c>
      <c r="AZ46">
        <f t="shared" si="82"/>
        <v>9.5950021801660537</v>
      </c>
      <c r="BA46">
        <f t="shared" si="83"/>
        <v>0.55893977203348355</v>
      </c>
      <c r="BB46">
        <f t="shared" si="10"/>
        <v>50.862276957855897</v>
      </c>
      <c r="BC46">
        <f t="shared" si="84"/>
        <v>4.079505793558061E-3</v>
      </c>
      <c r="BD46">
        <f t="shared" si="85"/>
        <v>2.0206453565456673E-3</v>
      </c>
      <c r="BE46">
        <f t="shared" si="86"/>
        <v>0.95972746904536965</v>
      </c>
      <c r="BF46">
        <f t="shared" si="87"/>
        <v>2.1054366179136053E-3</v>
      </c>
      <c r="BG46">
        <f t="shared" si="34"/>
        <v>3.6066715979522185E-2</v>
      </c>
      <c r="BH46">
        <f t="shared" si="35"/>
        <v>47.6280076384556</v>
      </c>
      <c r="BI46">
        <f t="shared" si="88"/>
        <v>7.5725854949265929E-4</v>
      </c>
      <c r="BJ46">
        <f t="shared" si="89"/>
        <v>1.2736625855862127</v>
      </c>
      <c r="BK46">
        <f t="shared" si="90"/>
        <v>2.2449435569007048</v>
      </c>
      <c r="BL46">
        <f t="shared" si="91"/>
        <v>0.75322457762043782</v>
      </c>
      <c r="BM46">
        <f t="shared" si="36"/>
        <v>1.5406673374824435E-5</v>
      </c>
      <c r="BN46">
        <f t="shared" si="92"/>
        <v>1.0875228988425667</v>
      </c>
      <c r="BO46">
        <f t="shared" si="93"/>
        <v>0.9991770261093702</v>
      </c>
      <c r="BP46">
        <f t="shared" si="94"/>
        <v>1.0884186389645094</v>
      </c>
      <c r="BQ46">
        <f t="shared" si="37"/>
        <v>0.81982366960825437</v>
      </c>
      <c r="BR46">
        <f t="shared" si="38"/>
        <v>0.81982366960825437</v>
      </c>
      <c r="BS46">
        <f t="shared" si="39"/>
        <v>0.81982366960825437</v>
      </c>
      <c r="BT46">
        <f t="shared" si="11"/>
        <v>210.66848744952793</v>
      </c>
      <c r="BU46">
        <f t="shared" si="12"/>
        <v>1.0410533189642843</v>
      </c>
      <c r="BV46">
        <f t="shared" si="13"/>
        <v>1596256.0638679082</v>
      </c>
      <c r="BW46">
        <f t="shared" si="14"/>
        <v>0.42317401002613558</v>
      </c>
      <c r="BX46">
        <f t="shared" si="15"/>
        <v>248958.81533172436</v>
      </c>
      <c r="BY46">
        <f t="shared" si="95"/>
        <v>1.6187778227438283E-4</v>
      </c>
      <c r="BZ46">
        <f t="shared" si="96"/>
        <v>2.026519925907239E-5</v>
      </c>
      <c r="CA46">
        <f t="shared" si="97"/>
        <v>-3.751081382946067</v>
      </c>
      <c r="CB46">
        <f t="shared" si="98"/>
        <v>14.494464629026009</v>
      </c>
      <c r="CC46">
        <f t="shared" si="99"/>
        <v>4.7598760374120332E-3</v>
      </c>
      <c r="CD46">
        <f t="shared" si="16"/>
        <v>39.925161000163357</v>
      </c>
      <c r="CE46" s="20">
        <f t="shared" si="17"/>
        <v>73817674616.638077</v>
      </c>
      <c r="CF46" s="33">
        <f t="shared" si="40"/>
        <v>0.28417324853099168</v>
      </c>
      <c r="CG46" s="33">
        <f t="shared" si="18"/>
        <v>56.834649706198334</v>
      </c>
      <c r="CH46">
        <f t="shared" si="100"/>
        <v>5800</v>
      </c>
      <c r="CI46" s="6">
        <f t="shared" si="19"/>
        <v>1461.5795749308988</v>
      </c>
      <c r="CJ46" s="20"/>
      <c r="CK46" s="20"/>
      <c r="CL46" s="20"/>
      <c r="CM46" s="20"/>
      <c r="CN46" s="20"/>
      <c r="CO46" s="20"/>
      <c r="CP46" s="20"/>
      <c r="CQ46" s="25">
        <f t="shared" si="20"/>
        <v>2.1529327926845077</v>
      </c>
      <c r="CR46" s="26">
        <v>0.8</v>
      </c>
      <c r="CS46" s="26">
        <f t="shared" si="101"/>
        <v>0.39963814964206174</v>
      </c>
      <c r="CT46" s="26">
        <f t="shared" si="41"/>
        <v>-0.14066916910020949</v>
      </c>
      <c r="CU46" s="26">
        <f t="shared" si="102"/>
        <v>3.1690745565744138E-2</v>
      </c>
      <c r="CV46" s="26">
        <f t="shared" si="103"/>
        <v>-3.7576482017272591E-4</v>
      </c>
      <c r="CW46" s="26">
        <f t="shared" si="42"/>
        <v>1.8176051514794688E-2</v>
      </c>
      <c r="CX46" s="26">
        <f t="shared" si="43"/>
        <v>0.89123121989859866</v>
      </c>
      <c r="CY46" s="26">
        <f t="shared" si="44"/>
        <v>0.90759640585017765</v>
      </c>
      <c r="CZ46" s="26">
        <f t="shared" si="45"/>
        <v>0.1075964058501776</v>
      </c>
      <c r="DA46" s="26">
        <v>0.85</v>
      </c>
      <c r="DB46" s="26">
        <f t="shared" si="46"/>
        <v>0.37613002319252875</v>
      </c>
      <c r="DC46" s="26">
        <f t="shared" si="47"/>
        <v>-0.13239451209431483</v>
      </c>
      <c r="DD46" s="26">
        <f t="shared" si="48"/>
        <v>2.8072079117060555E-2</v>
      </c>
      <c r="DE46" s="26">
        <f t="shared" si="49"/>
        <v>-2.7750539109039606E-4</v>
      </c>
      <c r="DF46" s="26">
        <f t="shared" si="50"/>
        <v>1.5910743083078171E-2</v>
      </c>
      <c r="DG46" s="26">
        <f t="shared" si="104"/>
        <v>0.90302719862612046</v>
      </c>
      <c r="DH46" s="26">
        <f t="shared" si="105"/>
        <v>0.9103229061682081</v>
      </c>
      <c r="DI46" s="26">
        <f t="shared" si="106"/>
        <v>6.0322906168208124E-2</v>
      </c>
      <c r="DJ46" s="26">
        <f t="shared" si="107"/>
        <v>-0.94546999363939077</v>
      </c>
      <c r="DK46" s="26">
        <f t="shared" si="108"/>
        <v>0.91380203134317095</v>
      </c>
      <c r="DL46" s="26">
        <f t="shared" si="51"/>
        <v>0.85</v>
      </c>
      <c r="DM46" s="26">
        <f t="shared" si="52"/>
        <v>0.37613002319252875</v>
      </c>
      <c r="DN46" s="26">
        <f t="shared" si="53"/>
        <v>-0.13239451209431483</v>
      </c>
      <c r="DO46" s="26">
        <f t="shared" si="54"/>
        <v>2.8072079117060555E-2</v>
      </c>
      <c r="DP46" s="26">
        <f t="shared" si="55"/>
        <v>-2.7750539109039606E-4</v>
      </c>
      <c r="DQ46" s="26">
        <f t="shared" si="56"/>
        <v>1.5910743083078171E-2</v>
      </c>
      <c r="DR46" s="26">
        <f t="shared" si="57"/>
        <v>0.90302719862612046</v>
      </c>
      <c r="DS46" s="26">
        <f t="shared" si="58"/>
        <v>0.9103229061682081</v>
      </c>
      <c r="DT46" s="26">
        <f t="shared" si="59"/>
        <v>6.0322906168208124E-2</v>
      </c>
      <c r="DU46" s="26">
        <f t="shared" si="60"/>
        <v>0.91380203134317095</v>
      </c>
      <c r="DV46" s="26">
        <f t="shared" si="61"/>
        <v>0.34986847123081594</v>
      </c>
      <c r="DW46" s="26">
        <f t="shared" si="62"/>
        <v>-0.12315067314389219</v>
      </c>
      <c r="DX46" s="26">
        <f t="shared" si="63"/>
        <v>2.428891932344563E-2</v>
      </c>
      <c r="DY46" s="26">
        <f t="shared" si="64"/>
        <v>-1.9324375036873693E-4</v>
      </c>
      <c r="DZ46" s="26">
        <f t="shared" si="65"/>
        <v>1.3594792301918549E-2</v>
      </c>
      <c r="EA46" s="26">
        <f t="shared" si="66"/>
        <v>0.91552635301401841</v>
      </c>
      <c r="EB46" s="26">
        <f t="shared" si="67"/>
        <v>0.91377788054608078</v>
      </c>
      <c r="EC46" s="26">
        <f t="shared" si="68"/>
        <v>-2.4150797090172205E-5</v>
      </c>
      <c r="ED46" s="26">
        <f t="shared" si="69"/>
        <v>-0.94584852072672321</v>
      </c>
      <c r="EE46" s="26">
        <f t="shared" si="70"/>
        <v>0.91377649787077986</v>
      </c>
      <c r="EI46">
        <f t="shared" si="21"/>
        <v>1436.0061727205666</v>
      </c>
      <c r="ES46">
        <f t="shared" si="109"/>
        <v>4.055621388575025</v>
      </c>
      <c r="ET46">
        <f t="shared" si="71"/>
        <v>6.0515765837258047E-2</v>
      </c>
      <c r="EU46">
        <f t="shared" si="110"/>
        <v>1.1356122812902103</v>
      </c>
      <c r="EV46">
        <f t="shared" si="111"/>
        <v>1.5573267542798541E-2</v>
      </c>
    </row>
    <row r="47" spans="3:155">
      <c r="C47" s="6">
        <f t="shared" si="72"/>
        <v>1461.5795749308988</v>
      </c>
      <c r="D47" s="6">
        <f>Sheet6!D47</f>
        <v>1529.9383348914216</v>
      </c>
      <c r="E47" s="6">
        <f t="shared" si="22"/>
        <v>1522.0091160683855</v>
      </c>
      <c r="F47" s="6">
        <f t="shared" si="23"/>
        <v>7.9292188230360807</v>
      </c>
      <c r="G47" s="6">
        <f t="shared" si="0"/>
        <v>1495.7589549111603</v>
      </c>
      <c r="I47" s="6">
        <f t="shared" si="1"/>
        <v>1495.7589549111603</v>
      </c>
      <c r="M47">
        <f t="shared" si="24"/>
        <v>229.2178006709824</v>
      </c>
      <c r="O47">
        <f t="shared" si="25"/>
        <v>1.1885786519294406</v>
      </c>
      <c r="P47">
        <f t="shared" si="26"/>
        <v>1.1729665548712239E-2</v>
      </c>
      <c r="Q47">
        <f t="shared" si="27"/>
        <v>5942.8932596472032</v>
      </c>
      <c r="R47">
        <f t="shared" si="73"/>
        <v>33369.345652919044</v>
      </c>
      <c r="S47">
        <f t="shared" si="28"/>
        <v>1218.8412374802417</v>
      </c>
      <c r="T47">
        <f t="shared" si="74"/>
        <v>0.8638036799233163</v>
      </c>
      <c r="U47">
        <f t="shared" si="2"/>
        <v>54.006116207951074</v>
      </c>
      <c r="V47">
        <f t="shared" si="112"/>
        <v>2.6947688360371589</v>
      </c>
      <c r="W47">
        <f t="shared" si="75"/>
        <v>47.704781633041016</v>
      </c>
      <c r="X47">
        <f t="shared" si="29"/>
        <v>56.700885043988229</v>
      </c>
      <c r="Y47">
        <f t="shared" si="3"/>
        <v>1.1885786519294406</v>
      </c>
      <c r="Z47">
        <f t="shared" si="30"/>
        <v>47.704781633041016</v>
      </c>
      <c r="AE47">
        <f t="shared" si="113"/>
        <v>0.5413626272044415</v>
      </c>
      <c r="AF47">
        <f t="shared" si="114"/>
        <v>0.73102884542855051</v>
      </c>
      <c r="AG47">
        <f t="shared" si="31"/>
        <v>0.85559892362377077</v>
      </c>
      <c r="AH47">
        <f t="shared" si="4"/>
        <v>0</v>
      </c>
      <c r="AI47">
        <f t="shared" si="5"/>
        <v>0.85559892362377077</v>
      </c>
      <c r="AJ47">
        <f t="shared" si="76"/>
        <v>0.85559892362377077</v>
      </c>
      <c r="AK47">
        <f t="shared" si="6"/>
        <v>0</v>
      </c>
      <c r="AL47">
        <f t="shared" si="7"/>
        <v>30</v>
      </c>
      <c r="AM47">
        <f t="shared" si="77"/>
        <v>30</v>
      </c>
      <c r="AO47">
        <f t="shared" si="78"/>
        <v>2.2425171737798504</v>
      </c>
      <c r="AQ47">
        <f t="shared" si="32"/>
        <v>0.91169986918516233</v>
      </c>
      <c r="AS47">
        <f t="shared" si="8"/>
        <v>4.4257365743728041</v>
      </c>
      <c r="AT47">
        <f t="shared" si="8"/>
        <v>0.1616534618082402</v>
      </c>
      <c r="AU47">
        <f t="shared" si="79"/>
        <v>4.587390036181044</v>
      </c>
      <c r="AV47">
        <f t="shared" si="33"/>
        <v>0.96476134348000309</v>
      </c>
      <c r="AW47">
        <f t="shared" si="80"/>
        <v>3.5238656519996914E-2</v>
      </c>
      <c r="AX47">
        <f t="shared" si="9"/>
        <v>-12.931775642732946</v>
      </c>
      <c r="AY47">
        <f t="shared" si="81"/>
        <v>0.13</v>
      </c>
      <c r="AZ47">
        <f t="shared" si="82"/>
        <v>9.6316234998634798</v>
      </c>
      <c r="BA47">
        <f t="shared" si="83"/>
        <v>0.35180252042162696</v>
      </c>
      <c r="BB47">
        <f t="shared" si="10"/>
        <v>50.807143933689403</v>
      </c>
      <c r="BC47">
        <f t="shared" si="84"/>
        <v>3.9939909988295913E-3</v>
      </c>
      <c r="BD47">
        <f t="shared" si="85"/>
        <v>2.0183294634242496E-3</v>
      </c>
      <c r="BE47">
        <f t="shared" si="86"/>
        <v>0.96055933115921399</v>
      </c>
      <c r="BF47">
        <f t="shared" si="87"/>
        <v>2.1012022869930447E-3</v>
      </c>
      <c r="BG47">
        <f t="shared" si="34"/>
        <v>3.6131559981293325E-2</v>
      </c>
      <c r="BH47">
        <f t="shared" si="35"/>
        <v>36.456788602177639</v>
      </c>
      <c r="BI47">
        <f t="shared" si="88"/>
        <v>9.9107906556352896E-4</v>
      </c>
      <c r="BJ47">
        <f t="shared" si="89"/>
        <v>1.8345311724537479</v>
      </c>
      <c r="BK47">
        <f t="shared" si="90"/>
        <v>2.79669580269687</v>
      </c>
      <c r="BL47">
        <f t="shared" si="91"/>
        <v>0.80991591411719377</v>
      </c>
      <c r="BM47">
        <f t="shared" si="36"/>
        <v>9.6417219637627291E-6</v>
      </c>
      <c r="BN47">
        <f t="shared" si="92"/>
        <v>1.0879258045774145</v>
      </c>
      <c r="BO47">
        <f t="shared" si="93"/>
        <v>0.99948488651820555</v>
      </c>
      <c r="BP47">
        <f t="shared" si="94"/>
        <v>1.088486498647619</v>
      </c>
      <c r="BQ47">
        <f t="shared" si="37"/>
        <v>0.88158253755640992</v>
      </c>
      <c r="BR47">
        <f t="shared" si="38"/>
        <v>0.88158253755640992</v>
      </c>
      <c r="BS47">
        <f t="shared" si="39"/>
        <v>0.88158253755640992</v>
      </c>
      <c r="BT47">
        <f t="shared" si="11"/>
        <v>211.12879684581762</v>
      </c>
      <c r="BU47">
        <f t="shared" si="12"/>
        <v>0.6844862980860531</v>
      </c>
      <c r="BV47">
        <f t="shared" si="13"/>
        <v>1597038.2647797305</v>
      </c>
      <c r="BW47">
        <f t="shared" si="14"/>
        <v>0.53286644473491551</v>
      </c>
      <c r="BX47">
        <f t="shared" si="15"/>
        <v>197806.64839554252</v>
      </c>
      <c r="BY47">
        <f t="shared" si="95"/>
        <v>1.6187778227438283E-4</v>
      </c>
      <c r="BZ47">
        <f t="shared" si="96"/>
        <v>2.5505715004641327E-5</v>
      </c>
      <c r="CA47">
        <f t="shared" si="97"/>
        <v>-3.7066130313847339</v>
      </c>
      <c r="CB47">
        <f t="shared" si="98"/>
        <v>14.36420869036878</v>
      </c>
      <c r="CC47">
        <f t="shared" si="99"/>
        <v>4.8465934128163511E-3</v>
      </c>
      <c r="CD47">
        <f t="shared" si="16"/>
        <v>42.557115342020822</v>
      </c>
      <c r="CE47" s="20">
        <f t="shared" si="17"/>
        <v>70583196551.756577</v>
      </c>
      <c r="CF47" s="33">
        <f t="shared" si="40"/>
        <v>0.30214770568743349</v>
      </c>
      <c r="CG47" s="33">
        <f t="shared" si="18"/>
        <v>60.429541137486694</v>
      </c>
      <c r="CH47">
        <f t="shared" si="100"/>
        <v>6000</v>
      </c>
      <c r="CI47" s="6">
        <f t="shared" si="19"/>
        <v>1522.0091160683855</v>
      </c>
      <c r="CJ47" s="20"/>
      <c r="CK47" s="20"/>
      <c r="CL47" s="20"/>
      <c r="CM47" s="20"/>
      <c r="CN47" s="20"/>
      <c r="CO47" s="20"/>
      <c r="CP47" s="20"/>
      <c r="CQ47" s="25">
        <f t="shared" si="20"/>
        <v>2.2425171737798504</v>
      </c>
      <c r="CR47" s="26">
        <v>0.8</v>
      </c>
      <c r="CS47" s="26">
        <f t="shared" si="101"/>
        <v>0.4162672503828847</v>
      </c>
      <c r="CT47" s="26">
        <f t="shared" si="41"/>
        <v>-0.1465224686067515</v>
      </c>
      <c r="CU47" s="26">
        <f t="shared" si="102"/>
        <v>3.4382944509296597E-2</v>
      </c>
      <c r="CV47" s="26">
        <f t="shared" si="103"/>
        <v>-4.6072591626304611E-4</v>
      </c>
      <c r="CW47" s="26">
        <f t="shared" si="42"/>
        <v>1.9893136968939591E-2</v>
      </c>
      <c r="CX47" s="26">
        <f t="shared" si="43"/>
        <v>0.88255537566226938</v>
      </c>
      <c r="CY47" s="26">
        <f t="shared" si="44"/>
        <v>0.90587799678953163</v>
      </c>
      <c r="CZ47" s="26">
        <f t="shared" si="45"/>
        <v>0.10587799678953158</v>
      </c>
      <c r="DA47" s="26">
        <v>0.85</v>
      </c>
      <c r="DB47" s="26">
        <f t="shared" si="46"/>
        <v>0.39178094153683274</v>
      </c>
      <c r="DC47" s="26">
        <f t="shared" si="47"/>
        <v>-0.13790349986517791</v>
      </c>
      <c r="DD47" s="26">
        <f t="shared" si="48"/>
        <v>3.0456864340414988E-2</v>
      </c>
      <c r="DE47" s="26">
        <f t="shared" si="49"/>
        <v>-3.4024985500049671E-4</v>
      </c>
      <c r="DF47" s="26">
        <f t="shared" si="50"/>
        <v>1.739813483303802E-2</v>
      </c>
      <c r="DG47" s="26">
        <f t="shared" si="104"/>
        <v>0.89523596023412622</v>
      </c>
      <c r="DH47" s="26">
        <f t="shared" si="105"/>
        <v>0.90846905027377511</v>
      </c>
      <c r="DI47" s="26">
        <f t="shared" si="106"/>
        <v>5.8469050273775136E-2</v>
      </c>
      <c r="DJ47" s="26">
        <f t="shared" si="107"/>
        <v>-0.94817893031513012</v>
      </c>
      <c r="DK47" s="26">
        <f t="shared" si="108"/>
        <v>0.91166457448526383</v>
      </c>
      <c r="DL47" s="26">
        <f t="shared" si="51"/>
        <v>0.85</v>
      </c>
      <c r="DM47" s="26">
        <f t="shared" si="52"/>
        <v>0.39178094153683274</v>
      </c>
      <c r="DN47" s="26">
        <f t="shared" si="53"/>
        <v>-0.13790349986517791</v>
      </c>
      <c r="DO47" s="26">
        <f t="shared" si="54"/>
        <v>3.0456864340414988E-2</v>
      </c>
      <c r="DP47" s="26">
        <f t="shared" si="55"/>
        <v>-3.4024985500049671E-4</v>
      </c>
      <c r="DQ47" s="26">
        <f t="shared" si="56"/>
        <v>1.7398134833038016E-2</v>
      </c>
      <c r="DR47" s="26">
        <f t="shared" si="57"/>
        <v>0.89523596023412622</v>
      </c>
      <c r="DS47" s="26">
        <f t="shared" si="58"/>
        <v>0.90846905027377511</v>
      </c>
      <c r="DT47" s="26">
        <f t="shared" si="59"/>
        <v>5.8469050273775136E-2</v>
      </c>
      <c r="DU47" s="26">
        <f t="shared" si="60"/>
        <v>0.91166457448526383</v>
      </c>
      <c r="DV47" s="26">
        <f t="shared" si="61"/>
        <v>0.36528105799694061</v>
      </c>
      <c r="DW47" s="26">
        <f t="shared" si="62"/>
        <v>-0.12857577026241676</v>
      </c>
      <c r="DX47" s="26">
        <f t="shared" si="63"/>
        <v>2.6476031050677289E-2</v>
      </c>
      <c r="DY47" s="26">
        <f t="shared" si="64"/>
        <v>-2.3972712716553517E-4</v>
      </c>
      <c r="DZ47" s="26">
        <f t="shared" si="65"/>
        <v>1.4927160901676485E-2</v>
      </c>
      <c r="EA47" s="26">
        <f t="shared" si="66"/>
        <v>0.90827942475298529</v>
      </c>
      <c r="EB47" s="26">
        <f t="shared" si="67"/>
        <v>0.91169802103239617</v>
      </c>
      <c r="EC47" s="26">
        <f t="shared" si="68"/>
        <v>3.3446547132331972E-5</v>
      </c>
      <c r="ED47" s="26">
        <f t="shared" si="69"/>
        <v>-0.94763653547317206</v>
      </c>
      <c r="EE47" s="26">
        <f t="shared" si="70"/>
        <v>0.91169986918516233</v>
      </c>
      <c r="EI47">
        <f t="shared" si="21"/>
        <v>1495.7589549111603</v>
      </c>
      <c r="ES47">
        <f t="shared" si="109"/>
        <v>4.2342817186186714</v>
      </c>
      <c r="ET47">
        <f t="shared" si="71"/>
        <v>6.3181637638749691E-2</v>
      </c>
      <c r="EU47">
        <f t="shared" si="110"/>
        <v>1.1440690514486902</v>
      </c>
      <c r="EV47">
        <f t="shared" si="111"/>
        <v>1.5689239821714308E-2</v>
      </c>
    </row>
    <row r="48" spans="3:155">
      <c r="C48" s="6">
        <f t="shared" si="72"/>
        <v>1522.0091160683855</v>
      </c>
      <c r="D48" s="6">
        <f>Sheet6!D48</f>
        <v>1591.9464346420395</v>
      </c>
      <c r="E48" s="6">
        <f t="shared" si="22"/>
        <v>1587.6110370138924</v>
      </c>
      <c r="F48" s="6">
        <f t="shared" si="23"/>
        <v>4.3353976281471205</v>
      </c>
      <c r="G48" s="6">
        <f t="shared" si="0"/>
        <v>1556.9777753552125</v>
      </c>
      <c r="I48" s="6">
        <f t="shared" si="1"/>
        <v>1556.9777753552125</v>
      </c>
      <c r="M48">
        <f t="shared" si="24"/>
        <v>240.3957762985201</v>
      </c>
      <c r="O48">
        <f t="shared" si="25"/>
        <v>1.1939065386059229</v>
      </c>
      <c r="P48">
        <f t="shared" si="26"/>
        <v>1.1244051240490983E-2</v>
      </c>
      <c r="Q48">
        <f t="shared" si="27"/>
        <v>5969.5326930296142</v>
      </c>
      <c r="R48">
        <f t="shared" si="73"/>
        <v>33518.926071361282</v>
      </c>
      <c r="S48">
        <f t="shared" si="28"/>
        <v>539.95191712288965</v>
      </c>
      <c r="T48">
        <f t="shared" si="74"/>
        <v>0.86252619699445487</v>
      </c>
      <c r="U48">
        <f t="shared" si="2"/>
        <v>54.006116207951074</v>
      </c>
      <c r="V48">
        <f t="shared" si="112"/>
        <v>2.8220015805254177</v>
      </c>
      <c r="W48">
        <f t="shared" si="75"/>
        <v>47.598464327729054</v>
      </c>
      <c r="X48">
        <f t="shared" si="29"/>
        <v>56.82811778847649</v>
      </c>
      <c r="Y48">
        <f t="shared" si="3"/>
        <v>1.1939065386059229</v>
      </c>
      <c r="Z48">
        <f t="shared" si="30"/>
        <v>47.598464327729054</v>
      </c>
      <c r="AE48">
        <f t="shared" si="113"/>
        <v>0.53213317065403154</v>
      </c>
      <c r="AF48">
        <f t="shared" si="114"/>
        <v>0.7238859916044118</v>
      </c>
      <c r="AG48">
        <f t="shared" si="31"/>
        <v>0.8372593370403637</v>
      </c>
      <c r="AH48">
        <f t="shared" si="4"/>
        <v>0</v>
      </c>
      <c r="AI48">
        <f t="shared" si="5"/>
        <v>0.8372593370403637</v>
      </c>
      <c r="AJ48">
        <f t="shared" si="76"/>
        <v>0.8372593370403637</v>
      </c>
      <c r="AK48">
        <f t="shared" si="6"/>
        <v>0</v>
      </c>
      <c r="AL48">
        <f t="shared" si="7"/>
        <v>30</v>
      </c>
      <c r="AM48">
        <f t="shared" si="77"/>
        <v>30</v>
      </c>
      <c r="AO48">
        <f t="shared" si="78"/>
        <v>2.3342995132761808</v>
      </c>
      <c r="AQ48">
        <f t="shared" si="32"/>
        <v>0.90972447965078307</v>
      </c>
      <c r="AS48">
        <f t="shared" si="8"/>
        <v>4.4455752471353884</v>
      </c>
      <c r="AT48">
        <f t="shared" si="8"/>
        <v>7.1613179738945335E-2</v>
      </c>
      <c r="AU48">
        <f t="shared" si="79"/>
        <v>4.5171884268743341</v>
      </c>
      <c r="AV48">
        <f t="shared" si="33"/>
        <v>0.98414651482924786</v>
      </c>
      <c r="AW48">
        <f t="shared" si="80"/>
        <v>1.5853485170752135E-2</v>
      </c>
      <c r="AX48">
        <f t="shared" si="9"/>
        <v>-12.506481200298692</v>
      </c>
      <c r="AY48">
        <f t="shared" si="81"/>
        <v>0.13</v>
      </c>
      <c r="AZ48">
        <f t="shared" si="82"/>
        <v>9.6694029760240188</v>
      </c>
      <c r="BA48">
        <f t="shared" si="83"/>
        <v>0.15576312508409387</v>
      </c>
      <c r="BB48">
        <f t="shared" si="10"/>
        <v>50.750496660386922</v>
      </c>
      <c r="BC48">
        <f t="shared" si="84"/>
        <v>3.9105612672512289E-3</v>
      </c>
      <c r="BD48">
        <f t="shared" si="85"/>
        <v>2.0160615193827165E-3</v>
      </c>
      <c r="BE48">
        <f t="shared" si="86"/>
        <v>0.96137143463703068</v>
      </c>
      <c r="BF48">
        <f t="shared" si="87"/>
        <v>2.0970682576437151E-3</v>
      </c>
      <c r="BG48">
        <f t="shared" si="34"/>
        <v>3.6201917699392731E-2</v>
      </c>
      <c r="BH48">
        <f t="shared" si="35"/>
        <v>22.794979451863188</v>
      </c>
      <c r="BI48">
        <f t="shared" si="88"/>
        <v>1.5881531183584245E-3</v>
      </c>
      <c r="BJ48">
        <f t="shared" si="89"/>
        <v>3.6286450544111775</v>
      </c>
      <c r="BK48">
        <f t="shared" si="90"/>
        <v>4.5638913197688753</v>
      </c>
      <c r="BL48">
        <f t="shared" si="91"/>
        <v>0.89167090778623004</v>
      </c>
      <c r="BM48">
        <f t="shared" si="36"/>
        <v>4.2449567787805389E-6</v>
      </c>
      <c r="BN48">
        <f t="shared" si="92"/>
        <v>1.0883031187979046</v>
      </c>
      <c r="BO48">
        <f t="shared" si="93"/>
        <v>0.99977317643730612</v>
      </c>
      <c r="BP48">
        <f t="shared" si="94"/>
        <v>1.088550027593334</v>
      </c>
      <c r="BQ48">
        <f t="shared" si="37"/>
        <v>0.97062839127487388</v>
      </c>
      <c r="BR48">
        <f t="shared" si="38"/>
        <v>0.97062839127487388</v>
      </c>
      <c r="BS48">
        <f t="shared" si="39"/>
        <v>0.97062839127487388</v>
      </c>
      <c r="BT48">
        <f t="shared" si="11"/>
        <v>211.60255481700906</v>
      </c>
      <c r="BU48">
        <f t="shared" si="12"/>
        <v>0.31634783159075047</v>
      </c>
      <c r="BV48">
        <f t="shared" si="13"/>
        <v>1597834.6189460186</v>
      </c>
      <c r="BW48">
        <f t="shared" si="14"/>
        <v>0.74511961400891435</v>
      </c>
      <c r="BX48">
        <f t="shared" si="15"/>
        <v>141530.41051094327</v>
      </c>
      <c r="BY48">
        <f t="shared" si="95"/>
        <v>1.6187778227438283E-4</v>
      </c>
      <c r="BZ48">
        <f t="shared" si="96"/>
        <v>3.5647462490825604E-5</v>
      </c>
      <c r="CA48">
        <f t="shared" si="97"/>
        <v>-3.6336582270983202</v>
      </c>
      <c r="CB48">
        <f t="shared" si="98"/>
        <v>14.141991271704187</v>
      </c>
      <c r="CC48">
        <f t="shared" si="99"/>
        <v>5.0001020738598368E-3</v>
      </c>
      <c r="CD48">
        <f t="shared" si="16"/>
        <v>46.330168548776825</v>
      </c>
      <c r="CE48" s="20">
        <f t="shared" si="17"/>
        <v>66955293256.283859</v>
      </c>
      <c r="CF48" s="33">
        <f t="shared" si="40"/>
        <v>0.32800960472753476</v>
      </c>
      <c r="CG48" s="33">
        <f t="shared" si="18"/>
        <v>65.601920945506947</v>
      </c>
      <c r="CH48">
        <f t="shared" si="100"/>
        <v>6200</v>
      </c>
      <c r="CI48" s="6">
        <f t="shared" si="19"/>
        <v>1587.6110370138924</v>
      </c>
      <c r="CJ48" s="20"/>
      <c r="CK48" s="20"/>
      <c r="CL48" s="20"/>
      <c r="CM48" s="20"/>
      <c r="CN48" s="20"/>
      <c r="CO48" s="20"/>
      <c r="CP48" s="20"/>
      <c r="CQ48" s="25">
        <f t="shared" si="20"/>
        <v>2.3342995132761808</v>
      </c>
      <c r="CR48" s="26">
        <v>0.8</v>
      </c>
      <c r="CS48" s="26">
        <f t="shared" si="101"/>
        <v>0.43330434715189109</v>
      </c>
      <c r="CT48" s="26">
        <f t="shared" si="41"/>
        <v>-0.15251937918328809</v>
      </c>
      <c r="CU48" s="26">
        <f t="shared" si="102"/>
        <v>3.7255008769616925E-2</v>
      </c>
      <c r="CV48" s="26">
        <f t="shared" si="103"/>
        <v>-5.6304959635523422E-4</v>
      </c>
      <c r="CW48" s="26">
        <f t="shared" si="42"/>
        <v>2.1754806222758778E-2</v>
      </c>
      <c r="CX48" s="26">
        <f t="shared" si="43"/>
        <v>0.87339298841285229</v>
      </c>
      <c r="CY48" s="26">
        <f t="shared" si="44"/>
        <v>0.90429917440192198</v>
      </c>
      <c r="CZ48" s="26">
        <f t="shared" si="45"/>
        <v>0.10429917440192193</v>
      </c>
      <c r="DA48" s="26">
        <v>0.85</v>
      </c>
      <c r="DB48" s="26">
        <f t="shared" si="46"/>
        <v>0.40781585614295635</v>
      </c>
      <c r="DC48" s="26">
        <f t="shared" si="47"/>
        <v>-0.14354765099603586</v>
      </c>
      <c r="DD48" s="26">
        <f t="shared" si="48"/>
        <v>3.3000976626373475E-2</v>
      </c>
      <c r="DE48" s="26">
        <f t="shared" si="49"/>
        <v>-4.1581672911271086E-4</v>
      </c>
      <c r="DF48" s="26">
        <f t="shared" si="50"/>
        <v>1.9008333469822204E-2</v>
      </c>
      <c r="DG48" s="26">
        <f t="shared" si="104"/>
        <v>0.88699828515078694</v>
      </c>
      <c r="DH48" s="26">
        <f t="shared" si="105"/>
        <v>0.90672950155075693</v>
      </c>
      <c r="DI48" s="26">
        <f t="shared" si="106"/>
        <v>5.6729501550756956E-2</v>
      </c>
      <c r="DJ48" s="26">
        <f t="shared" si="107"/>
        <v>-0.9513934570233008</v>
      </c>
      <c r="DK48" s="26">
        <f t="shared" si="108"/>
        <v>0.90962780291578937</v>
      </c>
      <c r="DL48" s="26">
        <f t="shared" si="51"/>
        <v>0.85</v>
      </c>
      <c r="DM48" s="26">
        <f t="shared" si="52"/>
        <v>0.40781585614295635</v>
      </c>
      <c r="DN48" s="26">
        <f t="shared" si="53"/>
        <v>-0.14354765099603586</v>
      </c>
      <c r="DO48" s="26">
        <f t="shared" si="54"/>
        <v>3.3000976626373475E-2</v>
      </c>
      <c r="DP48" s="26">
        <f t="shared" si="55"/>
        <v>-4.1581672911271086E-4</v>
      </c>
      <c r="DQ48" s="26">
        <f t="shared" si="56"/>
        <v>1.9008333469822204E-2</v>
      </c>
      <c r="DR48" s="26">
        <f t="shared" si="57"/>
        <v>0.88699828515078694</v>
      </c>
      <c r="DS48" s="26">
        <f t="shared" si="58"/>
        <v>0.90672950155075693</v>
      </c>
      <c r="DT48" s="26">
        <f t="shared" si="59"/>
        <v>5.6729501550756956E-2</v>
      </c>
      <c r="DU48" s="26">
        <f t="shared" si="60"/>
        <v>0.90962780291578937</v>
      </c>
      <c r="DV48" s="26">
        <f t="shared" si="61"/>
        <v>0.38108276441238476</v>
      </c>
      <c r="DW48" s="26">
        <f t="shared" si="62"/>
        <v>-0.1341378341289842</v>
      </c>
      <c r="DX48" s="26">
        <f t="shared" si="63"/>
        <v>2.8816231975012169E-2</v>
      </c>
      <c r="DY48" s="26">
        <f t="shared" si="64"/>
        <v>-2.962633679446022E-4</v>
      </c>
      <c r="DZ48" s="26">
        <f t="shared" si="65"/>
        <v>1.6372589976620902E-2</v>
      </c>
      <c r="EA48" s="26">
        <f t="shared" si="66"/>
        <v>0.90058875539668837</v>
      </c>
      <c r="EB48" s="26">
        <f t="shared" si="67"/>
        <v>0.90971963164363789</v>
      </c>
      <c r="EC48" s="26">
        <f t="shared" si="68"/>
        <v>9.1828727848519698E-5</v>
      </c>
      <c r="ED48" s="26">
        <f t="shared" si="69"/>
        <v>-0.94985342496848602</v>
      </c>
      <c r="EE48" s="26">
        <f t="shared" si="70"/>
        <v>0.90972447965078307</v>
      </c>
      <c r="EI48">
        <f t="shared" si="21"/>
        <v>1556.9777753552125</v>
      </c>
      <c r="ES48">
        <f t="shared" si="109"/>
        <v>4.4174526636569844</v>
      </c>
      <c r="ET48">
        <f t="shared" si="71"/>
        <v>6.5914814372000557E-2</v>
      </c>
      <c r="EU48">
        <f t="shared" si="110"/>
        <v>1.152923642321271</v>
      </c>
      <c r="EV48">
        <f t="shared" si="111"/>
        <v>1.5810667631991297E-2</v>
      </c>
    </row>
    <row r="49" spans="3:152">
      <c r="C49" s="6">
        <f t="shared" si="72"/>
        <v>1587.6110370138924</v>
      </c>
      <c r="D49" s="6">
        <f>Sheet6!D49</f>
        <v>1653.1517023789438</v>
      </c>
      <c r="E49" s="6">
        <f t="shared" si="22"/>
        <v>1654.8041463363897</v>
      </c>
      <c r="F49" s="6">
        <f t="shared" si="23"/>
        <v>-1.6524439574459393</v>
      </c>
      <c r="G49" s="6">
        <f t="shared" si="0"/>
        <v>1620.381369696418</v>
      </c>
      <c r="I49" s="6">
        <f t="shared" si="1"/>
        <v>1620.381369696418</v>
      </c>
      <c r="M49">
        <f t="shared" si="24"/>
        <v>252.05961791560162</v>
      </c>
      <c r="O49">
        <f t="shared" si="25"/>
        <v>1.1994660091593523</v>
      </c>
      <c r="P49">
        <f t="shared" si="26"/>
        <v>1.0781739981740656E-2</v>
      </c>
      <c r="Q49">
        <f t="shared" si="27"/>
        <v>5997.3300457967616</v>
      </c>
      <c r="R49">
        <f t="shared" si="73"/>
        <v>33675.008207148821</v>
      </c>
      <c r="S49">
        <f t="shared" si="28"/>
        <v>-111.03132413875672</v>
      </c>
      <c r="T49">
        <f t="shared" si="74"/>
        <v>0.86119318652393129</v>
      </c>
      <c r="U49">
        <f t="shared" si="2"/>
        <v>54.006116207951074</v>
      </c>
      <c r="V49">
        <f t="shared" si="112"/>
        <v>2.9543502676911526</v>
      </c>
      <c r="W49">
        <f t="shared" si="75"/>
        <v>47.488187277239362</v>
      </c>
      <c r="X49">
        <f t="shared" si="29"/>
        <v>56.960466475642228</v>
      </c>
      <c r="Y49">
        <f t="shared" si="3"/>
        <v>1.1994660091593523</v>
      </c>
      <c r="Z49">
        <f t="shared" si="30"/>
        <v>47.488187277239362</v>
      </c>
      <c r="AE49">
        <f t="shared" si="113"/>
        <v>0.52297969268089117</v>
      </c>
      <c r="AF49">
        <f t="shared" si="114"/>
        <v>0.7167186832560396</v>
      </c>
      <c r="AG49">
        <f t="shared" si="31"/>
        <v>0.8191728557892034</v>
      </c>
      <c r="AH49">
        <f t="shared" si="4"/>
        <v>0</v>
      </c>
      <c r="AI49">
        <f t="shared" si="5"/>
        <v>0.8191728557892034</v>
      </c>
      <c r="AJ49">
        <f t="shared" si="76"/>
        <v>0.8191728557892034</v>
      </c>
      <c r="AK49">
        <f t="shared" si="6"/>
        <v>0</v>
      </c>
      <c r="AL49">
        <f t="shared" si="7"/>
        <v>30</v>
      </c>
      <c r="AM49">
        <f t="shared" si="77"/>
        <v>30</v>
      </c>
      <c r="AO49">
        <f t="shared" si="78"/>
        <v>2.4293573758566986</v>
      </c>
      <c r="AQ49">
        <f t="shared" si="32"/>
        <v>0.90784299518413836</v>
      </c>
      <c r="AS49">
        <f t="shared" si="8"/>
        <v>4.4662762349265801</v>
      </c>
      <c r="AT49">
        <f t="shared" si="8"/>
        <v>-1.4725952293252473E-2</v>
      </c>
      <c r="AU49">
        <f t="shared" si="79"/>
        <v>4.4515502826333275</v>
      </c>
      <c r="AV49">
        <f t="shared" si="33"/>
        <v>1.0033080503101812</v>
      </c>
      <c r="AW49">
        <f t="shared" si="80"/>
        <v>-3.3080503101812209E-3</v>
      </c>
      <c r="AX49">
        <f t="shared" si="9"/>
        <v>-12.114765965978076</v>
      </c>
      <c r="AY49">
        <f t="shared" si="81"/>
        <v>0.13</v>
      </c>
      <c r="AZ49">
        <f t="shared" si="82"/>
        <v>9.7087973737822004</v>
      </c>
      <c r="BA49">
        <f t="shared" si="83"/>
        <v>-3.2011295188848043E-2</v>
      </c>
      <c r="BB49">
        <f t="shared" si="10"/>
        <v>50.69167269926799</v>
      </c>
      <c r="BC49">
        <f t="shared" si="84"/>
        <v>3.8283046009264226E-3</v>
      </c>
      <c r="BD49">
        <f t="shared" si="85"/>
        <v>2.0138172102942969E-3</v>
      </c>
      <c r="BE49">
        <f t="shared" si="86"/>
        <v>0.96217262546023974</v>
      </c>
      <c r="BF49">
        <f t="shared" si="87"/>
        <v>2.0929895083338294E-3</v>
      </c>
      <c r="BG49">
        <f t="shared" si="34"/>
        <v>3.6278710231521315E-2</v>
      </c>
      <c r="BH49" t="e">
        <f t="shared" si="35"/>
        <v>#NUM!</v>
      </c>
      <c r="BI49" t="e">
        <f t="shared" si="88"/>
        <v>#NUM!</v>
      </c>
      <c r="BJ49" t="e">
        <f t="shared" si="89"/>
        <v>#NUM!</v>
      </c>
      <c r="BK49" t="e">
        <f t="shared" si="90"/>
        <v>#NUM!</v>
      </c>
      <c r="BL49" t="e">
        <f t="shared" si="91"/>
        <v>#NUM!</v>
      </c>
      <c r="BM49">
        <f t="shared" si="36"/>
        <v>-8.6752368236915082E-7</v>
      </c>
      <c r="BN49">
        <f t="shared" si="92"/>
        <v>1.0886606826961016</v>
      </c>
      <c r="BO49">
        <f t="shared" si="93"/>
        <v>1.000046361694739</v>
      </c>
      <c r="BP49">
        <f t="shared" si="94"/>
        <v>1.0886102128817221</v>
      </c>
      <c r="BQ49">
        <f t="shared" si="37"/>
        <v>1</v>
      </c>
      <c r="BR49">
        <f t="shared" si="38"/>
        <v>1</v>
      </c>
      <c r="BS49">
        <f t="shared" si="39"/>
        <v>1</v>
      </c>
      <c r="BT49">
        <f t="shared" si="11"/>
        <v>212.09536227607694</v>
      </c>
      <c r="BU49">
        <f t="shared" si="12"/>
        <v>-6.7845234723155873E-2</v>
      </c>
      <c r="BV49">
        <f t="shared" si="13"/>
        <v>1598653.5540890808</v>
      </c>
      <c r="BW49">
        <f t="shared" si="14"/>
        <v>0.8191728557892034</v>
      </c>
      <c r="BX49">
        <f t="shared" si="15"/>
        <v>128802.03955028312</v>
      </c>
      <c r="BY49">
        <f t="shared" si="95"/>
        <v>1.6187778227438283E-4</v>
      </c>
      <c r="BZ49">
        <f t="shared" si="96"/>
        <v>3.917018719280762E-5</v>
      </c>
      <c r="CA49">
        <f t="shared" si="97"/>
        <v>-3.6113973359204889</v>
      </c>
      <c r="CB49">
        <f t="shared" si="98"/>
        <v>14.072299069657829</v>
      </c>
      <c r="CC49">
        <f t="shared" si="99"/>
        <v>5.0497501101629191E-3</v>
      </c>
      <c r="CD49">
        <f t="shared" si="16"/>
        <v>47.488187277239362</v>
      </c>
      <c r="CE49" s="20">
        <f t="shared" si="17"/>
        <v>66038816873.492615</v>
      </c>
      <c r="CF49" s="33">
        <f t="shared" si="40"/>
        <v>0.3359655466124869</v>
      </c>
      <c r="CG49" s="33">
        <f t="shared" si="18"/>
        <v>67.193109322497378</v>
      </c>
      <c r="CH49">
        <f t="shared" si="100"/>
        <v>6400</v>
      </c>
      <c r="CI49" s="6">
        <f t="shared" si="19"/>
        <v>1654.8041463363897</v>
      </c>
      <c r="CJ49" s="20"/>
      <c r="CK49" s="20"/>
      <c r="CL49" s="20"/>
      <c r="CM49" s="20"/>
      <c r="CN49" s="20"/>
      <c r="CO49" s="20"/>
      <c r="CP49" s="20"/>
      <c r="CQ49" s="25">
        <f t="shared" si="20"/>
        <v>2.4293573758566986</v>
      </c>
      <c r="CR49" s="26">
        <v>0.8</v>
      </c>
      <c r="CS49" s="26">
        <f t="shared" si="101"/>
        <v>0.45094946289339971</v>
      </c>
      <c r="CT49" s="26">
        <f t="shared" si="41"/>
        <v>-0.15873030717466771</v>
      </c>
      <c r="CU49" s="26">
        <f t="shared" si="102"/>
        <v>4.0351002188705166E-2</v>
      </c>
      <c r="CV49" s="26">
        <f t="shared" si="103"/>
        <v>-6.8741782714741041E-4</v>
      </c>
      <c r="CW49" s="26">
        <f t="shared" si="42"/>
        <v>2.3796156648798219E-2</v>
      </c>
      <c r="CX49" s="26">
        <f t="shared" si="43"/>
        <v>0.86362273362187592</v>
      </c>
      <c r="CY49" s="26">
        <f t="shared" si="44"/>
        <v>0.90285901469591434</v>
      </c>
      <c r="CZ49" s="26">
        <f t="shared" si="45"/>
        <v>0.1028590146959143</v>
      </c>
      <c r="DA49" s="26">
        <v>0.85</v>
      </c>
      <c r="DB49" s="26">
        <f t="shared" si="46"/>
        <v>0.42442302389967029</v>
      </c>
      <c r="DC49" s="26">
        <f t="shared" si="47"/>
        <v>-0.14939323028204021</v>
      </c>
      <c r="DD49" s="26">
        <f t="shared" si="48"/>
        <v>3.5743448305565813E-2</v>
      </c>
      <c r="DE49" s="26">
        <f t="shared" si="49"/>
        <v>-5.0766368410264031E-4</v>
      </c>
      <c r="DF49" s="26">
        <f t="shared" si="50"/>
        <v>2.0771170983572951E-2</v>
      </c>
      <c r="DG49" s="26">
        <f t="shared" si="104"/>
        <v>0.87820321038512483</v>
      </c>
      <c r="DH49" s="26">
        <f t="shared" si="105"/>
        <v>0.90509919074886036</v>
      </c>
      <c r="DI49" s="26">
        <f t="shared" si="106"/>
        <v>5.5099190748860383E-2</v>
      </c>
      <c r="DJ49" s="26">
        <f t="shared" si="107"/>
        <v>-0.95519647894107951</v>
      </c>
      <c r="DK49" s="26">
        <f t="shared" si="108"/>
        <v>0.90768362003379943</v>
      </c>
      <c r="DL49" s="26">
        <f t="shared" si="51"/>
        <v>0.85</v>
      </c>
      <c r="DM49" s="26">
        <f t="shared" si="52"/>
        <v>0.42442302389967029</v>
      </c>
      <c r="DN49" s="26">
        <f t="shared" si="53"/>
        <v>-0.14939323028204021</v>
      </c>
      <c r="DO49" s="26">
        <f t="shared" si="54"/>
        <v>3.5743448305565813E-2</v>
      </c>
      <c r="DP49" s="26">
        <f t="shared" si="55"/>
        <v>-5.0766368410264031E-4</v>
      </c>
      <c r="DQ49" s="26">
        <f t="shared" si="56"/>
        <v>2.0771170983572954E-2</v>
      </c>
      <c r="DR49" s="26">
        <f t="shared" si="57"/>
        <v>0.87820321038512483</v>
      </c>
      <c r="DS49" s="26">
        <f t="shared" si="58"/>
        <v>0.90509919074886036</v>
      </c>
      <c r="DT49" s="26">
        <f t="shared" si="59"/>
        <v>5.5099190748860383E-2</v>
      </c>
      <c r="DU49" s="26">
        <f t="shared" si="60"/>
        <v>0.90768362003379943</v>
      </c>
      <c r="DV49" s="26">
        <f t="shared" si="61"/>
        <v>0.39745078830582642</v>
      </c>
      <c r="DW49" s="26">
        <f t="shared" si="62"/>
        <v>-0.13989923684532907</v>
      </c>
      <c r="DX49" s="26">
        <f t="shared" si="63"/>
        <v>3.1344785563741935E-2</v>
      </c>
      <c r="DY49" s="26">
        <f t="shared" si="64"/>
        <v>-3.6559330520196108E-4</v>
      </c>
      <c r="DZ49" s="26">
        <f t="shared" si="65"/>
        <v>1.7957362394413773E-2</v>
      </c>
      <c r="EA49" s="26">
        <f t="shared" si="66"/>
        <v>0.89235227244448745</v>
      </c>
      <c r="EB49" s="26">
        <f t="shared" si="67"/>
        <v>0.90783543516337906</v>
      </c>
      <c r="EC49" s="26">
        <f t="shared" si="68"/>
        <v>1.518151295796244E-4</v>
      </c>
      <c r="ED49" s="26">
        <f t="shared" si="69"/>
        <v>-0.95256462037376632</v>
      </c>
      <c r="EE49" s="26">
        <f t="shared" si="70"/>
        <v>0.90784299518413836</v>
      </c>
      <c r="EI49">
        <f t="shared" si="21"/>
        <v>1620.381369696418</v>
      </c>
      <c r="ES49">
        <f t="shared" si="109"/>
        <v>4.6071882736061154</v>
      </c>
      <c r="ET49">
        <f t="shared" si="71"/>
        <v>6.8745945447257373E-2</v>
      </c>
      <c r="EU49">
        <f t="shared" si="110"/>
        <v>1.1622921602627667</v>
      </c>
      <c r="EV49">
        <f t="shared" si="111"/>
        <v>1.5939143203087321E-2</v>
      </c>
    </row>
    <row r="50" spans="3:152">
      <c r="C50" s="6">
        <f t="shared" si="72"/>
        <v>1654.8041463363897</v>
      </c>
      <c r="D50" s="6">
        <f>Sheet6!D50</f>
        <v>1713.4349348067417</v>
      </c>
      <c r="E50" s="6">
        <f t="shared" si="22"/>
        <v>1721.8443614659925</v>
      </c>
      <c r="F50" s="6">
        <f t="shared" si="23"/>
        <v>-8.409426659250812</v>
      </c>
      <c r="G50" s="6">
        <f t="shared" ref="G50:G57" si="115">AVERAGE(C50,D50)</f>
        <v>1684.1195405715657</v>
      </c>
      <c r="I50" s="6">
        <f t="shared" si="1"/>
        <v>1684.1195405715657</v>
      </c>
      <c r="M50">
        <f t="shared" si="24"/>
        <v>263.87136171729327</v>
      </c>
      <c r="O50">
        <f t="shared" si="25"/>
        <v>1.2050959760266999</v>
      </c>
      <c r="P50">
        <f t="shared" si="26"/>
        <v>1.0354022364621239E-2</v>
      </c>
      <c r="Q50">
        <f t="shared" si="27"/>
        <v>6025.4798801335</v>
      </c>
      <c r="R50">
        <f t="shared" si="73"/>
        <v>33833.069526949606</v>
      </c>
      <c r="S50">
        <f t="shared" si="28"/>
        <v>-718.12194724302685</v>
      </c>
      <c r="T50">
        <f t="shared" si="74"/>
        <v>0.85984327294659502</v>
      </c>
      <c r="U50">
        <f t="shared" si="2"/>
        <v>54.006116207951074</v>
      </c>
      <c r="V50">
        <f t="shared" si="112"/>
        <v>3.0879458881768223</v>
      </c>
      <c r="W50">
        <f t="shared" si="75"/>
        <v>47.377190889286425</v>
      </c>
      <c r="X50">
        <f t="shared" si="29"/>
        <v>57.0940620961279</v>
      </c>
      <c r="Y50">
        <f t="shared" si="3"/>
        <v>1.2050959760266999</v>
      </c>
      <c r="Z50">
        <f t="shared" si="30"/>
        <v>47.377190889286425</v>
      </c>
      <c r="AE50">
        <f t="shared" si="113"/>
        <v>0.514166786517253</v>
      </c>
      <c r="AF50">
        <f t="shared" si="114"/>
        <v>0.70973856260526691</v>
      </c>
      <c r="AG50">
        <f t="shared" si="31"/>
        <v>0.80185659714535462</v>
      </c>
      <c r="AH50">
        <f t="shared" si="4"/>
        <v>0</v>
      </c>
      <c r="AI50">
        <f t="shared" si="5"/>
        <v>0.80185659714535462</v>
      </c>
      <c r="AJ50">
        <f t="shared" si="76"/>
        <v>0.80185659714535462</v>
      </c>
      <c r="AK50">
        <f t="shared" si="6"/>
        <v>0</v>
      </c>
      <c r="AL50">
        <f t="shared" si="7"/>
        <v>30</v>
      </c>
      <c r="AM50">
        <f t="shared" si="77"/>
        <v>30</v>
      </c>
      <c r="AO50">
        <f t="shared" si="78"/>
        <v>2.524916852431133</v>
      </c>
      <c r="AQ50">
        <f t="shared" si="32"/>
        <v>0.90612198024182278</v>
      </c>
      <c r="AS50">
        <f t="shared" si="8"/>
        <v>4.4872397195364373</v>
      </c>
      <c r="AT50">
        <f t="shared" si="8"/>
        <v>-9.5243658650982888E-2</v>
      </c>
      <c r="AU50">
        <f t="shared" si="79"/>
        <v>4.3919960608854547</v>
      </c>
      <c r="AV50">
        <f t="shared" si="33"/>
        <v>1.0216857340786825</v>
      </c>
      <c r="AW50">
        <f t="shared" si="80"/>
        <v>-2.1685734078682462E-2</v>
      </c>
      <c r="AX50">
        <f t="shared" si="9"/>
        <v>-11.764319401983713</v>
      </c>
      <c r="AY50">
        <f t="shared" si="81"/>
        <v>0.13</v>
      </c>
      <c r="AZ50">
        <f t="shared" si="82"/>
        <v>9.7486629860638363</v>
      </c>
      <c r="BA50">
        <f t="shared" si="83"/>
        <v>-0.20691970738841112</v>
      </c>
      <c r="BB50">
        <f t="shared" si="10"/>
        <v>50.632396018423691</v>
      </c>
      <c r="BC50">
        <f t="shared" si="84"/>
        <v>3.7495721106939875E-3</v>
      </c>
      <c r="BD50">
        <f t="shared" si="85"/>
        <v>2.0116613641907193E-3</v>
      </c>
      <c r="BE50">
        <f t="shared" si="86"/>
        <v>0.96293996001828353</v>
      </c>
      <c r="BF50">
        <f t="shared" si="87"/>
        <v>2.0890828584499946E-3</v>
      </c>
      <c r="BG50">
        <f t="shared" si="34"/>
        <v>3.6359681702031486E-2</v>
      </c>
      <c r="BH50" t="e">
        <f t="shared" si="35"/>
        <v>#NUM!</v>
      </c>
      <c r="BI50" t="e">
        <f t="shared" si="88"/>
        <v>#NUM!</v>
      </c>
      <c r="BJ50" t="e">
        <f t="shared" si="89"/>
        <v>#NUM!</v>
      </c>
      <c r="BK50" t="e">
        <f t="shared" si="90"/>
        <v>#NUM!</v>
      </c>
      <c r="BL50" t="e">
        <f t="shared" si="91"/>
        <v>#NUM!</v>
      </c>
      <c r="BM50">
        <f t="shared" si="36"/>
        <v>-5.5774792002727144E-6</v>
      </c>
      <c r="BN50">
        <f t="shared" si="92"/>
        <v>1.0889902022306934</v>
      </c>
      <c r="BO50">
        <f t="shared" si="93"/>
        <v>1.0002981082680686</v>
      </c>
      <c r="BP50">
        <f t="shared" si="94"/>
        <v>1.08866566199569</v>
      </c>
      <c r="BQ50">
        <f t="shared" si="37"/>
        <v>1</v>
      </c>
      <c r="BR50">
        <f t="shared" si="38"/>
        <v>1</v>
      </c>
      <c r="BS50">
        <f t="shared" si="39"/>
        <v>1</v>
      </c>
      <c r="BT50">
        <f t="shared" si="11"/>
        <v>212.59281275846587</v>
      </c>
      <c r="BU50">
        <f t="shared" si="12"/>
        <v>-0.45696383629562004</v>
      </c>
      <c r="BV50">
        <f t="shared" si="13"/>
        <v>1599470.3591373358</v>
      </c>
      <c r="BW50">
        <f t="shared" si="14"/>
        <v>0.80185659714535462</v>
      </c>
      <c r="BX50">
        <f t="shared" si="15"/>
        <v>131650.7765589015</v>
      </c>
      <c r="BY50">
        <f t="shared" si="95"/>
        <v>1.6187778227438283E-4</v>
      </c>
      <c r="BZ50">
        <f t="shared" si="96"/>
        <v>3.8322599622059514E-5</v>
      </c>
      <c r="CA50">
        <f t="shared" si="97"/>
        <v>-3.6166310255739456</v>
      </c>
      <c r="CB50">
        <f t="shared" si="98"/>
        <v>14.088758038916739</v>
      </c>
      <c r="CC50">
        <f t="shared" si="99"/>
        <v>5.0379584201537255E-3</v>
      </c>
      <c r="CD50">
        <f t="shared" si="16"/>
        <v>47.377190889286425</v>
      </c>
      <c r="CE50" s="20">
        <f t="shared" si="17"/>
        <v>66106465618.558205</v>
      </c>
      <c r="CF50" s="33">
        <f t="shared" si="40"/>
        <v>0.33520107564801332</v>
      </c>
      <c r="CG50" s="33">
        <f t="shared" si="18"/>
        <v>67.040215129602672</v>
      </c>
      <c r="CH50">
        <f t="shared" si="100"/>
        <v>6600</v>
      </c>
      <c r="CI50" s="6">
        <f t="shared" ref="CI50:CI57" si="116">C50+CG50</f>
        <v>1721.8443614659925</v>
      </c>
      <c r="CJ50" s="20"/>
      <c r="CK50" s="20"/>
      <c r="CL50" s="20"/>
      <c r="CM50" s="20"/>
      <c r="CN50" s="20"/>
      <c r="CO50" s="20"/>
      <c r="CP50" s="20"/>
      <c r="CQ50" s="25">
        <f t="shared" si="20"/>
        <v>2.524916852431133</v>
      </c>
      <c r="CR50" s="26">
        <v>0.8</v>
      </c>
      <c r="CS50" s="26">
        <f t="shared" si="101"/>
        <v>0.46868769073252908</v>
      </c>
      <c r="CT50" s="26">
        <f t="shared" si="41"/>
        <v>-0.16497400981836025</v>
      </c>
      <c r="CU50" s="26">
        <f t="shared" si="102"/>
        <v>4.3587872618465008E-2</v>
      </c>
      <c r="CV50" s="26">
        <f t="shared" si="103"/>
        <v>-8.3367957052719877E-4</v>
      </c>
      <c r="CW50" s="26">
        <f t="shared" si="42"/>
        <v>2.5968703181558236E-2</v>
      </c>
      <c r="CX50" s="26">
        <f t="shared" si="43"/>
        <v>0.85352475148025975</v>
      </c>
      <c r="CY50" s="26">
        <f t="shared" si="44"/>
        <v>0.90161247329993599</v>
      </c>
      <c r="CZ50" s="26">
        <f t="shared" si="45"/>
        <v>0.10161247329993595</v>
      </c>
      <c r="DA50" s="26">
        <v>0.85</v>
      </c>
      <c r="DB50" s="26">
        <f t="shared" si="46"/>
        <v>0.4411178265717921</v>
      </c>
      <c r="DC50" s="26">
        <f t="shared" si="47"/>
        <v>-0.15526965629963319</v>
      </c>
      <c r="DD50" s="26">
        <f t="shared" si="48"/>
        <v>3.8610710693173164E-2</v>
      </c>
      <c r="DE50" s="26">
        <f t="shared" si="49"/>
        <v>-6.1567917708975491E-4</v>
      </c>
      <c r="DF50" s="26">
        <f t="shared" si="50"/>
        <v>2.2644282260549192E-2</v>
      </c>
      <c r="DG50" s="26">
        <f t="shared" si="104"/>
        <v>0.86910116982661256</v>
      </c>
      <c r="DH50" s="26">
        <f t="shared" si="105"/>
        <v>0.90363690577315692</v>
      </c>
      <c r="DI50" s="26">
        <f t="shared" si="106"/>
        <v>5.363690577315694E-2</v>
      </c>
      <c r="DJ50" s="26">
        <f t="shared" si="107"/>
        <v>-0.95951135053558145</v>
      </c>
      <c r="DK50" s="26">
        <f t="shared" si="108"/>
        <v>0.90590023061552927</v>
      </c>
      <c r="DL50" s="26">
        <f t="shared" si="51"/>
        <v>0.85</v>
      </c>
      <c r="DM50" s="26">
        <f t="shared" si="52"/>
        <v>0.4411178265717921</v>
      </c>
      <c r="DN50" s="26">
        <f t="shared" si="53"/>
        <v>-0.15526965629963319</v>
      </c>
      <c r="DO50" s="26">
        <f t="shared" si="54"/>
        <v>3.8610710693173164E-2</v>
      </c>
      <c r="DP50" s="26">
        <f t="shared" si="55"/>
        <v>-6.1567917708975491E-4</v>
      </c>
      <c r="DQ50" s="26">
        <f t="shared" si="56"/>
        <v>2.2644282260549192E-2</v>
      </c>
      <c r="DR50" s="26">
        <f t="shared" si="57"/>
        <v>0.86910116982661256</v>
      </c>
      <c r="DS50" s="26">
        <f t="shared" si="58"/>
        <v>0.90363690577315692</v>
      </c>
      <c r="DT50" s="26">
        <f t="shared" si="59"/>
        <v>5.363690577315694E-2</v>
      </c>
      <c r="DU50" s="26">
        <f t="shared" si="60"/>
        <v>0.90590023061552927</v>
      </c>
      <c r="DV50" s="26">
        <f t="shared" si="61"/>
        <v>0.41389784428165677</v>
      </c>
      <c r="DW50" s="26">
        <f t="shared" si="62"/>
        <v>-0.14568845817051257</v>
      </c>
      <c r="DX50" s="26">
        <f t="shared" si="63"/>
        <v>3.3992640916461939E-2</v>
      </c>
      <c r="DY50" s="26">
        <f t="shared" si="64"/>
        <v>-4.4776200957751195E-4</v>
      </c>
      <c r="DZ50" s="26">
        <f t="shared" si="65"/>
        <v>1.9642522168576194E-2</v>
      </c>
      <c r="EA50" s="26">
        <f t="shared" si="66"/>
        <v>0.88380790871904447</v>
      </c>
      <c r="EB50" s="26">
        <f t="shared" si="67"/>
        <v>0.90611216119530369</v>
      </c>
      <c r="EC50" s="26">
        <f t="shared" si="68"/>
        <v>2.1193057977442198E-4</v>
      </c>
      <c r="ED50" s="26">
        <f t="shared" si="69"/>
        <v>-0.9557201214576182</v>
      </c>
      <c r="EE50" s="26">
        <f t="shared" si="70"/>
        <v>0.90612198024182278</v>
      </c>
      <c r="EI50">
        <f t="shared" si="21"/>
        <v>1684.1195405715657</v>
      </c>
      <c r="ES50">
        <f t="shared" si="109"/>
        <v>4.7978400112720188</v>
      </c>
      <c r="ET50">
        <f t="shared" si="71"/>
        <v>7.1590746479611597E-2</v>
      </c>
      <c r="EU50">
        <f t="shared" si="110"/>
        <v>1.1719074655699402</v>
      </c>
      <c r="EV50">
        <f t="shared" si="111"/>
        <v>1.6071003103267492E-2</v>
      </c>
    </row>
    <row r="51" spans="3:152">
      <c r="C51" s="6">
        <f t="shared" si="72"/>
        <v>1721.8443614659925</v>
      </c>
      <c r="D51" s="6">
        <f>Sheet6!D51</f>
        <v>1772.6963860233832</v>
      </c>
      <c r="E51" s="6">
        <f t="shared" si="22"/>
        <v>1788.7330490709628</v>
      </c>
      <c r="F51" s="6">
        <f t="shared" si="23"/>
        <v>-16.036663047579623</v>
      </c>
      <c r="G51" s="6">
        <f t="shared" si="115"/>
        <v>1747.2703737446877</v>
      </c>
      <c r="I51" s="6">
        <f t="shared" si="1"/>
        <v>1747.2703737446877</v>
      </c>
      <c r="M51">
        <f t="shared" si="24"/>
        <v>275.65702362311737</v>
      </c>
      <c r="O51">
        <f t="shared" si="25"/>
        <v>1.2107135111809968</v>
      </c>
      <c r="P51">
        <f t="shared" si="26"/>
        <v>9.962892787461073E-3</v>
      </c>
      <c r="Q51">
        <f t="shared" si="27"/>
        <v>6053.5675559049841</v>
      </c>
      <c r="R51">
        <f t="shared" si="73"/>
        <v>33990.781826406484</v>
      </c>
      <c r="S51">
        <f t="shared" si="28"/>
        <v>-1278.0908780123721</v>
      </c>
      <c r="T51">
        <f t="shared" si="74"/>
        <v>0.85849634015735798</v>
      </c>
      <c r="U51">
        <f t="shared" si="2"/>
        <v>54.006116207951074</v>
      </c>
      <c r="V51">
        <f t="shared" si="112"/>
        <v>3.2208139299591774</v>
      </c>
      <c r="W51">
        <f t="shared" si="75"/>
        <v>47.267111178174552</v>
      </c>
      <c r="X51">
        <f t="shared" si="29"/>
        <v>57.226930137910252</v>
      </c>
      <c r="Y51">
        <f t="shared" si="3"/>
        <v>1.2107135111809968</v>
      </c>
      <c r="Z51">
        <f t="shared" si="30"/>
        <v>47.267111178174552</v>
      </c>
      <c r="AE51">
        <f t="shared" si="113"/>
        <v>0.50579501657273496</v>
      </c>
      <c r="AF51">
        <f t="shared" si="114"/>
        <v>0.70303457818771631</v>
      </c>
      <c r="AG51">
        <f t="shared" si="31"/>
        <v>0.78549654763957943</v>
      </c>
      <c r="AH51">
        <f t="shared" si="4"/>
        <v>0</v>
      </c>
      <c r="AI51">
        <f t="shared" si="5"/>
        <v>0.78549654763957943</v>
      </c>
      <c r="AJ51">
        <f t="shared" si="76"/>
        <v>0.78549654763957943</v>
      </c>
      <c r="AK51">
        <f t="shared" si="6"/>
        <v>0</v>
      </c>
      <c r="AL51">
        <f t="shared" si="7"/>
        <v>30</v>
      </c>
      <c r="AM51">
        <f t="shared" si="77"/>
        <v>30</v>
      </c>
      <c r="AO51">
        <f t="shared" si="78"/>
        <v>2.6195957627356639</v>
      </c>
      <c r="AQ51">
        <f t="shared" si="32"/>
        <v>0.90458674934137195</v>
      </c>
      <c r="AS51">
        <f t="shared" si="8"/>
        <v>4.5081569139937301</v>
      </c>
      <c r="AT51">
        <f t="shared" si="8"/>
        <v>-0.16951167107158402</v>
      </c>
      <c r="AU51">
        <f t="shared" si="79"/>
        <v>4.338645242922146</v>
      </c>
      <c r="AV51">
        <f t="shared" si="33"/>
        <v>1.0390701847190933</v>
      </c>
      <c r="AW51">
        <f t="shared" si="80"/>
        <v>-3.9070184719093293E-2</v>
      </c>
      <c r="AX51">
        <f t="shared" si="9"/>
        <v>-11.454384828731667</v>
      </c>
      <c r="AY51">
        <f t="shared" si="81"/>
        <v>0.13</v>
      </c>
      <c r="AZ51">
        <f t="shared" si="82"/>
        <v>9.7884121654023133</v>
      </c>
      <c r="BA51">
        <f t="shared" si="83"/>
        <v>-0.36805509101608797</v>
      </c>
      <c r="BB51">
        <f t="shared" si="10"/>
        <v>50.573540261907418</v>
      </c>
      <c r="BC51">
        <f t="shared" si="84"/>
        <v>3.6752073449906448E-3</v>
      </c>
      <c r="BD51">
        <f t="shared" si="85"/>
        <v>2.0096181927467451E-3</v>
      </c>
      <c r="BE51">
        <f t="shared" si="86"/>
        <v>0.96366514743670462</v>
      </c>
      <c r="BF51">
        <f t="shared" si="87"/>
        <v>2.0853905509524932E-3</v>
      </c>
      <c r="BG51">
        <f t="shared" si="34"/>
        <v>3.6443409381870677E-2</v>
      </c>
      <c r="BH51" t="e">
        <f t="shared" si="35"/>
        <v>#NUM!</v>
      </c>
      <c r="BI51" t="e">
        <f t="shared" si="88"/>
        <v>#NUM!</v>
      </c>
      <c r="BJ51" t="e">
        <f t="shared" si="89"/>
        <v>#NUM!</v>
      </c>
      <c r="BK51" t="e">
        <f t="shared" si="90"/>
        <v>#NUM!</v>
      </c>
      <c r="BL51" t="e">
        <f t="shared" si="91"/>
        <v>#NUM!</v>
      </c>
      <c r="BM51">
        <f t="shared" si="36"/>
        <v>-9.8701544423306203E-6</v>
      </c>
      <c r="BN51">
        <f t="shared" si="92"/>
        <v>1.089290618078453</v>
      </c>
      <c r="BO51">
        <f t="shared" si="93"/>
        <v>1.0005276099258447</v>
      </c>
      <c r="BP51">
        <f t="shared" si="94"/>
        <v>1.0887162006045861</v>
      </c>
      <c r="BQ51">
        <f t="shared" si="37"/>
        <v>1</v>
      </c>
      <c r="BR51">
        <f t="shared" si="38"/>
        <v>1</v>
      </c>
      <c r="BS51">
        <f t="shared" si="39"/>
        <v>1</v>
      </c>
      <c r="BT51">
        <f t="shared" si="11"/>
        <v>213.08755406239794</v>
      </c>
      <c r="BU51">
        <f t="shared" si="12"/>
        <v>-0.8452763577328859</v>
      </c>
      <c r="BV51">
        <f t="shared" si="13"/>
        <v>1600272.8151287416</v>
      </c>
      <c r="BW51">
        <f t="shared" si="14"/>
        <v>0.78549654763957943</v>
      </c>
      <c r="BX51">
        <f t="shared" si="15"/>
        <v>134460.17823487517</v>
      </c>
      <c r="BY51">
        <f t="shared" si="95"/>
        <v>1.6187778227438283E-4</v>
      </c>
      <c r="BZ51">
        <f t="shared" si="96"/>
        <v>3.7521889872755041E-5</v>
      </c>
      <c r="CA51">
        <f t="shared" si="97"/>
        <v>-3.6216449051989432</v>
      </c>
      <c r="CB51">
        <f t="shared" si="98"/>
        <v>14.104483566287819</v>
      </c>
      <c r="CC51">
        <f t="shared" si="99"/>
        <v>5.0267307296538435E-3</v>
      </c>
      <c r="CD51">
        <f t="shared" si="16"/>
        <v>47.267111178174552</v>
      </c>
      <c r="CE51" s="20">
        <f t="shared" si="17"/>
        <v>66179105114.561874</v>
      </c>
      <c r="CF51" s="33">
        <f t="shared" si="40"/>
        <v>0.33444343802485138</v>
      </c>
      <c r="CG51" s="33">
        <f t="shared" si="18"/>
        <v>66.888687604970272</v>
      </c>
      <c r="CH51">
        <f t="shared" si="100"/>
        <v>6800</v>
      </c>
      <c r="CI51" s="6">
        <f t="shared" si="116"/>
        <v>1788.7330490709628</v>
      </c>
      <c r="CJ51" s="20"/>
      <c r="CK51" s="20"/>
      <c r="CL51" s="20"/>
      <c r="CM51" s="20"/>
      <c r="CN51" s="20"/>
      <c r="CO51" s="20"/>
      <c r="CP51" s="20"/>
      <c r="CQ51" s="25">
        <f t="shared" si="20"/>
        <v>2.6195957627356639</v>
      </c>
      <c r="CR51" s="26">
        <v>0.8</v>
      </c>
      <c r="CS51" s="26">
        <f t="shared" si="101"/>
        <v>0.48626246345780766</v>
      </c>
      <c r="CT51" s="26">
        <f t="shared" si="41"/>
        <v>-0.17116017767696992</v>
      </c>
      <c r="CU51" s="26">
        <f t="shared" si="102"/>
        <v>4.6918062510989823E-2</v>
      </c>
      <c r="CV51" s="26">
        <f t="shared" si="103"/>
        <v>-1.0021555833962324E-3</v>
      </c>
      <c r="CW51" s="26">
        <f t="shared" si="42"/>
        <v>2.8244755058825517E-2</v>
      </c>
      <c r="CX51" s="26">
        <f t="shared" si="43"/>
        <v>0.84325885571634229</v>
      </c>
      <c r="CY51" s="26">
        <f t="shared" si="44"/>
        <v>0.90057768024830975</v>
      </c>
      <c r="CZ51" s="26">
        <f t="shared" si="45"/>
        <v>0.10057768024830971</v>
      </c>
      <c r="DA51" s="26">
        <v>0.85</v>
      </c>
      <c r="DB51" s="26">
        <f t="shared" si="46"/>
        <v>0.45765878913676017</v>
      </c>
      <c r="DC51" s="26">
        <f t="shared" si="47"/>
        <v>-0.16109193193126581</v>
      </c>
      <c r="DD51" s="26">
        <f t="shared" si="48"/>
        <v>4.1560636687935623E-2</v>
      </c>
      <c r="DE51" s="26">
        <f t="shared" si="49"/>
        <v>-7.4010008966768337E-4</v>
      </c>
      <c r="DF51" s="26">
        <f t="shared" si="50"/>
        <v>2.4603465266595001E-2</v>
      </c>
      <c r="DG51" s="26">
        <f t="shared" si="104"/>
        <v>0.85983516216715672</v>
      </c>
      <c r="DH51" s="26">
        <f t="shared" si="105"/>
        <v>0.90236372939371412</v>
      </c>
      <c r="DI51" s="26">
        <f t="shared" si="106"/>
        <v>5.2363729393714142E-2</v>
      </c>
      <c r="DJ51" s="26">
        <f t="shared" si="107"/>
        <v>-0.96427901709191266</v>
      </c>
      <c r="DK51" s="26">
        <f t="shared" si="108"/>
        <v>0.90430350392942638</v>
      </c>
      <c r="DL51" s="26">
        <f t="shared" si="51"/>
        <v>0.85</v>
      </c>
      <c r="DM51" s="26">
        <f t="shared" si="52"/>
        <v>0.45765878913676017</v>
      </c>
      <c r="DN51" s="26">
        <f t="shared" si="53"/>
        <v>-0.16109193193126581</v>
      </c>
      <c r="DO51" s="26">
        <f t="shared" si="54"/>
        <v>4.1560636687935623E-2</v>
      </c>
      <c r="DP51" s="26">
        <f t="shared" si="55"/>
        <v>-7.4010008966768337E-4</v>
      </c>
      <c r="DQ51" s="26">
        <f t="shared" si="56"/>
        <v>2.4603465266595001E-2</v>
      </c>
      <c r="DR51" s="26">
        <f t="shared" si="57"/>
        <v>0.85983516216715672</v>
      </c>
      <c r="DS51" s="26">
        <f t="shared" si="58"/>
        <v>0.90236372939371412</v>
      </c>
      <c r="DT51" s="26">
        <f t="shared" si="59"/>
        <v>5.2363729393714142E-2</v>
      </c>
      <c r="DU51" s="26">
        <f t="shared" si="60"/>
        <v>0.90430350392942638</v>
      </c>
      <c r="DV51" s="26">
        <f t="shared" si="61"/>
        <v>0.43017633911170294</v>
      </c>
      <c r="DW51" s="26">
        <f t="shared" si="62"/>
        <v>-0.15141834743157434</v>
      </c>
      <c r="DX51" s="26">
        <f t="shared" si="63"/>
        <v>3.6719065197689915E-2</v>
      </c>
      <c r="DY51" s="26">
        <f t="shared" si="64"/>
        <v>-5.4301773925350013E-4</v>
      </c>
      <c r="DZ51" s="26">
        <f t="shared" si="65"/>
        <v>2.1405068291952704E-2</v>
      </c>
      <c r="EA51" s="26">
        <f t="shared" si="66"/>
        <v>0.87509549341366621</v>
      </c>
      <c r="EB51" s="26">
        <f t="shared" si="67"/>
        <v>0.90457521430386867</v>
      </c>
      <c r="EC51" s="26">
        <f t="shared" si="68"/>
        <v>2.7171037444229107E-4</v>
      </c>
      <c r="ED51" s="26">
        <f t="shared" si="69"/>
        <v>-0.9592754656673973</v>
      </c>
      <c r="EE51" s="26">
        <f t="shared" si="70"/>
        <v>0.90458674934137195</v>
      </c>
      <c r="EI51">
        <f t="shared" si="21"/>
        <v>1747.2703737446877</v>
      </c>
      <c r="ES51">
        <f t="shared" si="109"/>
        <v>4.9865378141185897</v>
      </c>
      <c r="ET51">
        <f t="shared" si="71"/>
        <v>7.4406391964477833E-2</v>
      </c>
      <c r="EU51">
        <f t="shared" si="110"/>
        <v>1.1816234388203344</v>
      </c>
      <c r="EV51">
        <f t="shared" si="111"/>
        <v>1.6204243517588441E-2</v>
      </c>
    </row>
    <row r="52" spans="3:152">
      <c r="C52" s="6">
        <f t="shared" si="72"/>
        <v>1788.7330490709628</v>
      </c>
      <c r="D52" s="6">
        <f>Sheet6!D52</f>
        <v>1830.8541887708207</v>
      </c>
      <c r="E52" s="6">
        <f t="shared" si="22"/>
        <v>1855.4717041331448</v>
      </c>
      <c r="F52" s="6">
        <f t="shared" si="23"/>
        <v>-24.617515362324184</v>
      </c>
      <c r="G52" s="6">
        <f t="shared" si="115"/>
        <v>1809.7936189208917</v>
      </c>
      <c r="I52" s="6">
        <f t="shared" si="1"/>
        <v>1809.7936189208917</v>
      </c>
      <c r="M52">
        <f t="shared" si="24"/>
        <v>287.40432127554374</v>
      </c>
      <c r="O52">
        <f t="shared" si="25"/>
        <v>1.2163127603413586</v>
      </c>
      <c r="P52">
        <f t="shared" si="26"/>
        <v>9.6043236568058108E-3</v>
      </c>
      <c r="Q52">
        <f t="shared" si="27"/>
        <v>6081.5638017067931</v>
      </c>
      <c r="R52">
        <f t="shared" si="73"/>
        <v>34147.980746583642</v>
      </c>
      <c r="S52">
        <f t="shared" si="28"/>
        <v>-1796.2160384673482</v>
      </c>
      <c r="T52">
        <f t="shared" si="74"/>
        <v>0.85715379185422358</v>
      </c>
      <c r="U52">
        <f t="shared" si="2"/>
        <v>54.006116207951074</v>
      </c>
      <c r="V52">
        <f t="shared" si="112"/>
        <v>3.3528194683998227</v>
      </c>
      <c r="W52">
        <f t="shared" si="75"/>
        <v>47.158048116056179</v>
      </c>
      <c r="X52">
        <f t="shared" si="29"/>
        <v>57.358935676350896</v>
      </c>
      <c r="Y52">
        <f t="shared" si="3"/>
        <v>1.2163127603413586</v>
      </c>
      <c r="Z52">
        <f t="shared" si="30"/>
        <v>47.158048116056179</v>
      </c>
      <c r="AE52">
        <f t="shared" si="113"/>
        <v>0.49783735216068847</v>
      </c>
      <c r="AF52">
        <f t="shared" si="114"/>
        <v>0.69659511134194096</v>
      </c>
      <c r="AG52">
        <f t="shared" si="31"/>
        <v>0.77002741517160656</v>
      </c>
      <c r="AH52">
        <f t="shared" si="4"/>
        <v>0</v>
      </c>
      <c r="AI52">
        <f t="shared" si="5"/>
        <v>0.77002741517160656</v>
      </c>
      <c r="AJ52">
        <f t="shared" si="76"/>
        <v>0.77002741517160656</v>
      </c>
      <c r="AK52">
        <f t="shared" si="6"/>
        <v>0</v>
      </c>
      <c r="AL52">
        <f t="shared" si="7"/>
        <v>30</v>
      </c>
      <c r="AM52">
        <f t="shared" si="77"/>
        <v>30</v>
      </c>
      <c r="AO52">
        <f t="shared" si="78"/>
        <v>2.7133337615005875</v>
      </c>
      <c r="AQ52">
        <f t="shared" si="32"/>
        <v>0.90323444544471632</v>
      </c>
      <c r="AS52">
        <f t="shared" si="8"/>
        <v>4.5290060195685378</v>
      </c>
      <c r="AT52">
        <f t="shared" si="8"/>
        <v>-0.23822999406716169</v>
      </c>
      <c r="AU52">
        <f t="shared" si="79"/>
        <v>4.2907760255013763</v>
      </c>
      <c r="AV52">
        <f t="shared" si="33"/>
        <v>1.0555214237823856</v>
      </c>
      <c r="AW52">
        <f t="shared" si="80"/>
        <v>-5.5521423782385559E-2</v>
      </c>
      <c r="AX52">
        <f t="shared" si="9"/>
        <v>-11.17951897273697</v>
      </c>
      <c r="AY52">
        <f t="shared" si="81"/>
        <v>0.13</v>
      </c>
      <c r="AZ52">
        <f t="shared" si="82"/>
        <v>9.8280037213712319</v>
      </c>
      <c r="BA52">
        <f t="shared" si="83"/>
        <v>-0.51696227784156512</v>
      </c>
      <c r="BB52">
        <f t="shared" si="10"/>
        <v>50.51516044553123</v>
      </c>
      <c r="BC52">
        <f t="shared" si="84"/>
        <v>3.6049111283446241E-3</v>
      </c>
      <c r="BD52">
        <f t="shared" si="85"/>
        <v>2.007680610593394E-3</v>
      </c>
      <c r="BE52">
        <f t="shared" si="86"/>
        <v>0.9643510348618517</v>
      </c>
      <c r="BF52">
        <f t="shared" si="87"/>
        <v>2.0818981242458089E-3</v>
      </c>
      <c r="BG52">
        <f t="shared" si="34"/>
        <v>3.652953435837674E-2</v>
      </c>
      <c r="BH52" t="e">
        <f t="shared" si="35"/>
        <v>#NUM!</v>
      </c>
      <c r="BI52" t="e">
        <f t="shared" si="88"/>
        <v>#NUM!</v>
      </c>
      <c r="BJ52" t="e">
        <f t="shared" si="89"/>
        <v>#NUM!</v>
      </c>
      <c r="BK52" t="e">
        <f t="shared" si="90"/>
        <v>#NUM!</v>
      </c>
      <c r="BL52" t="e">
        <f t="shared" si="91"/>
        <v>#NUM!</v>
      </c>
      <c r="BM52">
        <f t="shared" si="36"/>
        <v>-1.3796098023585224E-5</v>
      </c>
      <c r="BN52">
        <f t="shared" si="92"/>
        <v>1.0895654441433456</v>
      </c>
      <c r="BO52">
        <f t="shared" si="93"/>
        <v>1.0007375537925522</v>
      </c>
      <c r="BP52">
        <f t="shared" si="94"/>
        <v>1.0887624232888604</v>
      </c>
      <c r="BQ52">
        <f t="shared" si="37"/>
        <v>1</v>
      </c>
      <c r="BR52">
        <f t="shared" si="38"/>
        <v>1</v>
      </c>
      <c r="BS52">
        <f t="shared" si="39"/>
        <v>1</v>
      </c>
      <c r="BT52">
        <f t="shared" si="11"/>
        <v>213.57908378872116</v>
      </c>
      <c r="BU52">
        <f t="shared" si="12"/>
        <v>-1.2323775483541322</v>
      </c>
      <c r="BV52">
        <f t="shared" si="13"/>
        <v>1601060.189579369</v>
      </c>
      <c r="BW52">
        <f t="shared" si="14"/>
        <v>0.77002741517160656</v>
      </c>
      <c r="BX52">
        <f t="shared" si="15"/>
        <v>137228.84462326448</v>
      </c>
      <c r="BY52">
        <f t="shared" si="95"/>
        <v>1.6187778227438283E-4</v>
      </c>
      <c r="BZ52">
        <f t="shared" si="96"/>
        <v>3.6764865388545907E-5</v>
      </c>
      <c r="CA52">
        <f t="shared" si="97"/>
        <v>-3.6264492742513834</v>
      </c>
      <c r="CB52">
        <f t="shared" si="98"/>
        <v>14.119512804070919</v>
      </c>
      <c r="CC52">
        <f t="shared" si="99"/>
        <v>5.0160352156229712E-3</v>
      </c>
      <c r="CD52">
        <f t="shared" si="16"/>
        <v>47.158048116056179</v>
      </c>
      <c r="CE52" s="20">
        <f t="shared" si="17"/>
        <v>66256172983.634476</v>
      </c>
      <c r="CF52" s="33">
        <f t="shared" si="40"/>
        <v>0.33369327531091014</v>
      </c>
      <c r="CG52" s="33">
        <f t="shared" si="18"/>
        <v>66.738655062182033</v>
      </c>
      <c r="CH52">
        <f t="shared" si="100"/>
        <v>7000</v>
      </c>
      <c r="CI52" s="6">
        <f t="shared" si="116"/>
        <v>1855.4717041331448</v>
      </c>
      <c r="CJ52" s="20"/>
      <c r="CK52" s="20"/>
      <c r="CL52" s="20"/>
      <c r="CM52" s="20"/>
      <c r="CN52" s="20"/>
      <c r="CO52" s="20"/>
      <c r="CP52" s="20"/>
      <c r="CQ52" s="25">
        <f t="shared" si="20"/>
        <v>2.7133337615005875</v>
      </c>
      <c r="CR52" s="26">
        <v>0.8</v>
      </c>
      <c r="CS52" s="26">
        <f t="shared" si="101"/>
        <v>0.50366257947854665</v>
      </c>
      <c r="CT52" s="26">
        <f t="shared" si="41"/>
        <v>-0.1772848678875438</v>
      </c>
      <c r="CU52" s="26">
        <f t="shared" si="102"/>
        <v>5.0335912778892627E-2</v>
      </c>
      <c r="CV52" s="26">
        <f t="shared" si="103"/>
        <v>-1.1947577259187804E-3</v>
      </c>
      <c r="CW52" s="26">
        <f t="shared" si="42"/>
        <v>3.0623821623381418E-2</v>
      </c>
      <c r="CX52" s="26">
        <f t="shared" si="43"/>
        <v>0.83285111053028049</v>
      </c>
      <c r="CY52" s="26">
        <f t="shared" si="44"/>
        <v>0.89975088646498202</v>
      </c>
      <c r="CZ52" s="26">
        <f t="shared" si="45"/>
        <v>9.975088646498198E-2</v>
      </c>
      <c r="DA52" s="26">
        <v>0.85</v>
      </c>
      <c r="DB52" s="26">
        <f t="shared" si="46"/>
        <v>0.47403536892098502</v>
      </c>
      <c r="DC52" s="26">
        <f t="shared" si="47"/>
        <v>-0.16685634624710002</v>
      </c>
      <c r="DD52" s="26">
        <f t="shared" si="48"/>
        <v>4.4588213395835678E-2</v>
      </c>
      <c r="DE52" s="26">
        <f t="shared" si="49"/>
        <v>-8.8233834619472987E-4</v>
      </c>
      <c r="DF52" s="26">
        <f t="shared" si="50"/>
        <v>2.6648040600143991E-2</v>
      </c>
      <c r="DG52" s="26">
        <f t="shared" si="104"/>
        <v>0.85042796170694424</v>
      </c>
      <c r="DH52" s="26">
        <f t="shared" si="105"/>
        <v>0.90127644434599474</v>
      </c>
      <c r="DI52" s="26">
        <f t="shared" si="106"/>
        <v>5.1276444345994765E-2</v>
      </c>
      <c r="DJ52" s="26">
        <f t="shared" si="107"/>
        <v>-0.96948884237974564</v>
      </c>
      <c r="DK52" s="26">
        <f t="shared" si="108"/>
        <v>0.90289018512077923</v>
      </c>
      <c r="DL52" s="26">
        <f t="shared" si="51"/>
        <v>0.85</v>
      </c>
      <c r="DM52" s="26">
        <f t="shared" si="52"/>
        <v>0.47403536892098502</v>
      </c>
      <c r="DN52" s="26">
        <f t="shared" si="53"/>
        <v>-0.16685634624710002</v>
      </c>
      <c r="DO52" s="26">
        <f t="shared" si="54"/>
        <v>4.4588213395835678E-2</v>
      </c>
      <c r="DP52" s="26">
        <f t="shared" si="55"/>
        <v>-8.8233834619472987E-4</v>
      </c>
      <c r="DQ52" s="26">
        <f t="shared" si="56"/>
        <v>2.6648040600143991E-2</v>
      </c>
      <c r="DR52" s="26">
        <f t="shared" si="57"/>
        <v>0.85042796170694424</v>
      </c>
      <c r="DS52" s="26">
        <f t="shared" si="58"/>
        <v>0.90127644434599474</v>
      </c>
      <c r="DT52" s="26">
        <f t="shared" si="59"/>
        <v>5.1276444345994765E-2</v>
      </c>
      <c r="DU52" s="26">
        <f t="shared" si="60"/>
        <v>0.90289018512077923</v>
      </c>
      <c r="DV52" s="26">
        <f t="shared" si="61"/>
        <v>0.44626696604187532</v>
      </c>
      <c r="DW52" s="26">
        <f t="shared" si="62"/>
        <v>-0.15708210881820892</v>
      </c>
      <c r="DX52" s="26">
        <f t="shared" si="63"/>
        <v>3.9517372277405191E-2</v>
      </c>
      <c r="DY52" s="26">
        <f t="shared" si="64"/>
        <v>-6.5246184868210366E-4</v>
      </c>
      <c r="DZ52" s="26">
        <f t="shared" si="65"/>
        <v>2.3242976271662483E-2</v>
      </c>
      <c r="EA52" s="26">
        <f t="shared" si="66"/>
        <v>0.86624267734881122</v>
      </c>
      <c r="EB52" s="26">
        <f t="shared" si="67"/>
        <v>0.90322178330299807</v>
      </c>
      <c r="EC52" s="26">
        <f t="shared" si="68"/>
        <v>3.3159818221883963E-4</v>
      </c>
      <c r="ED52" s="26">
        <f t="shared" si="69"/>
        <v>-0.96321928250844691</v>
      </c>
      <c r="EE52" s="26">
        <f t="shared" si="70"/>
        <v>0.90323444544471632</v>
      </c>
      <c r="EI52">
        <f t="shared" si="21"/>
        <v>1809.7936189208917</v>
      </c>
      <c r="ES52">
        <f t="shared" si="109"/>
        <v>5.1730578812284271</v>
      </c>
      <c r="ET52">
        <f t="shared" si="71"/>
        <v>7.7189542466880742E-2</v>
      </c>
      <c r="EU52">
        <f t="shared" si="110"/>
        <v>1.1914225074142022</v>
      </c>
      <c r="EV52">
        <f t="shared" si="111"/>
        <v>1.6338623463452672E-2</v>
      </c>
    </row>
    <row r="53" spans="3:152">
      <c r="C53" s="6">
        <f t="shared" si="72"/>
        <v>1855.4717041331448</v>
      </c>
      <c r="D53" s="6">
        <f>Sheet6!D53</f>
        <v>1887.8426321877</v>
      </c>
      <c r="E53" s="6">
        <f t="shared" si="22"/>
        <v>1922.061926313095</v>
      </c>
      <c r="F53" s="6">
        <f t="shared" si="23"/>
        <v>-34.219294125394981</v>
      </c>
      <c r="G53" s="6">
        <f t="shared" si="115"/>
        <v>1871.6571681604223</v>
      </c>
      <c r="I53" s="6">
        <f t="shared" si="1"/>
        <v>1871.6571681604223</v>
      </c>
      <c r="M53">
        <f t="shared" si="24"/>
        <v>299.1026277791575</v>
      </c>
      <c r="O53">
        <f t="shared" si="25"/>
        <v>1.2218886582887885</v>
      </c>
      <c r="P53">
        <f t="shared" si="26"/>
        <v>9.2748113899604311E-3</v>
      </c>
      <c r="Q53">
        <f t="shared" si="27"/>
        <v>6109.4432914439421</v>
      </c>
      <c r="R53">
        <f t="shared" si="73"/>
        <v>34304.524081457734</v>
      </c>
      <c r="S53">
        <f t="shared" si="28"/>
        <v>-2277.0880570155873</v>
      </c>
      <c r="T53">
        <f t="shared" si="74"/>
        <v>0.85581684253952484</v>
      </c>
      <c r="U53">
        <f t="shared" si="2"/>
        <v>54.006116207951074</v>
      </c>
      <c r="V53">
        <f t="shared" si="112"/>
        <v>3.4838478750817861</v>
      </c>
      <c r="W53">
        <f t="shared" si="75"/>
        <v>47.050084058841747</v>
      </c>
      <c r="X53">
        <f t="shared" si="29"/>
        <v>57.489964083032859</v>
      </c>
      <c r="Y53">
        <f t="shared" si="3"/>
        <v>1.2218886582887885</v>
      </c>
      <c r="Z53">
        <f t="shared" si="30"/>
        <v>47.050084058841747</v>
      </c>
      <c r="AE53">
        <f t="shared" si="113"/>
        <v>0.490268073761714</v>
      </c>
      <c r="AF53">
        <f t="shared" si="114"/>
        <v>0.69040843418872844</v>
      </c>
      <c r="AG53">
        <f t="shared" si="31"/>
        <v>0.75538792121713394</v>
      </c>
      <c r="AH53">
        <f t="shared" si="4"/>
        <v>0</v>
      </c>
      <c r="AI53">
        <f t="shared" si="5"/>
        <v>0.75538792121713394</v>
      </c>
      <c r="AJ53">
        <f t="shared" si="76"/>
        <v>0.75538792121713394</v>
      </c>
      <c r="AK53">
        <f t="shared" si="6"/>
        <v>0</v>
      </c>
      <c r="AL53">
        <f t="shared" si="7"/>
        <v>30</v>
      </c>
      <c r="AM53">
        <f t="shared" si="77"/>
        <v>30</v>
      </c>
      <c r="AO53">
        <f t="shared" si="78"/>
        <v>2.8060827108851907</v>
      </c>
      <c r="AQ53">
        <f t="shared" si="32"/>
        <v>0.90206127735166142</v>
      </c>
      <c r="AS53">
        <f t="shared" si="8"/>
        <v>4.5497681756453368</v>
      </c>
      <c r="AT53">
        <f t="shared" si="8"/>
        <v>-0.30200747721643795</v>
      </c>
      <c r="AU53">
        <f t="shared" si="79"/>
        <v>4.2477606984288991</v>
      </c>
      <c r="AV53">
        <f t="shared" si="33"/>
        <v>1.0710980440419207</v>
      </c>
      <c r="AW53">
        <f t="shared" si="80"/>
        <v>-7.1098044041920661E-2</v>
      </c>
      <c r="AX53">
        <f t="shared" si="9"/>
        <v>-10.935125570873364</v>
      </c>
      <c r="AY53">
        <f t="shared" si="81"/>
        <v>0.13</v>
      </c>
      <c r="AZ53">
        <f t="shared" si="82"/>
        <v>9.8674021534590253</v>
      </c>
      <c r="BA53">
        <f t="shared" si="83"/>
        <v>-0.65498485109596183</v>
      </c>
      <c r="BB53">
        <f t="shared" si="10"/>
        <v>50.457302381256987</v>
      </c>
      <c r="BC53">
        <f t="shared" si="84"/>
        <v>3.5384027629357332E-3</v>
      </c>
      <c r="BD53">
        <f t="shared" si="85"/>
        <v>2.0058418817542156E-3</v>
      </c>
      <c r="BE53">
        <f t="shared" si="86"/>
        <v>0.96500029929392694</v>
      </c>
      <c r="BF53">
        <f t="shared" si="87"/>
        <v>2.0785919789059687E-3</v>
      </c>
      <c r="BG53">
        <f t="shared" si="34"/>
        <v>3.6617730646959001E-2</v>
      </c>
      <c r="BH53" t="e">
        <f t="shared" si="35"/>
        <v>#NUM!</v>
      </c>
      <c r="BI53" t="e">
        <f t="shared" si="88"/>
        <v>#NUM!</v>
      </c>
      <c r="BJ53" t="e">
        <f t="shared" si="89"/>
        <v>#NUM!</v>
      </c>
      <c r="BK53" t="e">
        <f t="shared" si="90"/>
        <v>#NUM!</v>
      </c>
      <c r="BL53" t="e">
        <f t="shared" si="91"/>
        <v>#NUM!</v>
      </c>
      <c r="BM53">
        <f t="shared" si="36"/>
        <v>-1.7398852106792544E-5</v>
      </c>
      <c r="BN53">
        <f t="shared" si="92"/>
        <v>1.0898177094503647</v>
      </c>
      <c r="BO53">
        <f t="shared" si="93"/>
        <v>1.0009302559507605</v>
      </c>
      <c r="BP53">
        <f t="shared" si="94"/>
        <v>1.0888048422666294</v>
      </c>
      <c r="BQ53">
        <f t="shared" si="37"/>
        <v>1</v>
      </c>
      <c r="BR53">
        <f t="shared" si="38"/>
        <v>1</v>
      </c>
      <c r="BS53">
        <f t="shared" si="39"/>
        <v>1</v>
      </c>
      <c r="BT53">
        <f t="shared" si="11"/>
        <v>214.06697511235615</v>
      </c>
      <c r="BU53">
        <f t="shared" si="12"/>
        <v>-1.6179173348142895</v>
      </c>
      <c r="BV53">
        <f t="shared" si="13"/>
        <v>1601831.9037934211</v>
      </c>
      <c r="BW53">
        <f t="shared" si="14"/>
        <v>0.75538792121713394</v>
      </c>
      <c r="BX53">
        <f t="shared" si="15"/>
        <v>139955.7799124202</v>
      </c>
      <c r="BY53">
        <f t="shared" si="95"/>
        <v>1.6187778227438283E-4</v>
      </c>
      <c r="BZ53">
        <f t="shared" si="96"/>
        <v>3.6048529065088443E-5</v>
      </c>
      <c r="CA53">
        <f t="shared" si="97"/>
        <v>-3.6310543288551407</v>
      </c>
      <c r="CB53">
        <f t="shared" si="98"/>
        <v>14.133882139923623</v>
      </c>
      <c r="CC53">
        <f t="shared" si="99"/>
        <v>5.0058412073466464E-3</v>
      </c>
      <c r="CD53">
        <f t="shared" si="16"/>
        <v>47.050084058841747</v>
      </c>
      <c r="CE53" s="20">
        <f t="shared" si="17"/>
        <v>66337151261.853836</v>
      </c>
      <c r="CF53" s="33">
        <f t="shared" si="40"/>
        <v>0.33295111089975121</v>
      </c>
      <c r="CG53" s="33">
        <f t="shared" si="18"/>
        <v>66.590222179950246</v>
      </c>
      <c r="CH53">
        <f t="shared" si="100"/>
        <v>7200</v>
      </c>
      <c r="CI53" s="6">
        <f t="shared" si="116"/>
        <v>1922.061926313095</v>
      </c>
      <c r="CJ53" s="20"/>
      <c r="CK53" s="20"/>
      <c r="CL53" s="20"/>
      <c r="CM53" s="20"/>
      <c r="CN53" s="20"/>
      <c r="CO53" s="20"/>
      <c r="CP53" s="20"/>
      <c r="CQ53" s="25">
        <f t="shared" si="20"/>
        <v>2.8060827108851907</v>
      </c>
      <c r="CR53" s="26">
        <v>0.8</v>
      </c>
      <c r="CS53" s="26">
        <f t="shared" si="101"/>
        <v>0.52087910320806352</v>
      </c>
      <c r="CT53" s="26">
        <f t="shared" si="41"/>
        <v>-0.18334493520092293</v>
      </c>
      <c r="CU53" s="26">
        <f t="shared" si="102"/>
        <v>5.3835958158557289E-2</v>
      </c>
      <c r="CV53" s="26">
        <f t="shared" si="103"/>
        <v>-1.4134032768576912E-3</v>
      </c>
      <c r="CW53" s="26">
        <f t="shared" si="42"/>
        <v>3.310535172502832E-2</v>
      </c>
      <c r="CX53" s="26">
        <f t="shared" si="43"/>
        <v>0.82232618495754728</v>
      </c>
      <c r="CY53" s="26">
        <f t="shared" si="44"/>
        <v>0.89912782382021239</v>
      </c>
      <c r="CZ53" s="26">
        <f t="shared" si="45"/>
        <v>9.9127823820212346E-2</v>
      </c>
      <c r="DA53" s="26">
        <v>0.85</v>
      </c>
      <c r="DB53" s="26">
        <f t="shared" si="46"/>
        <v>0.49023915596053041</v>
      </c>
      <c r="DC53" s="26">
        <f t="shared" si="47"/>
        <v>-0.17255993901263336</v>
      </c>
      <c r="DD53" s="26">
        <f t="shared" si="48"/>
        <v>4.7688599614500581E-2</v>
      </c>
      <c r="DE53" s="26">
        <f t="shared" si="49"/>
        <v>-1.0438098727085412E-3</v>
      </c>
      <c r="DF53" s="26">
        <f t="shared" si="50"/>
        <v>2.8777291476113617E-2</v>
      </c>
      <c r="DG53" s="26">
        <f t="shared" si="104"/>
        <v>0.84090118406092684</v>
      </c>
      <c r="DH53" s="26">
        <f t="shared" si="105"/>
        <v>0.90037132895090621</v>
      </c>
      <c r="DI53" s="26">
        <f t="shared" si="106"/>
        <v>5.0371328950906236E-2</v>
      </c>
      <c r="DJ53" s="26">
        <f t="shared" si="107"/>
        <v>-0.97512989738612355</v>
      </c>
      <c r="DK53" s="26">
        <f t="shared" si="108"/>
        <v>0.90165601945538609</v>
      </c>
      <c r="DL53" s="26">
        <f t="shared" si="51"/>
        <v>0.85</v>
      </c>
      <c r="DM53" s="26">
        <f t="shared" si="52"/>
        <v>0.49023915596053041</v>
      </c>
      <c r="DN53" s="26">
        <f t="shared" si="53"/>
        <v>-0.17255993901263336</v>
      </c>
      <c r="DO53" s="26">
        <f t="shared" si="54"/>
        <v>4.7688599614500581E-2</v>
      </c>
      <c r="DP53" s="26">
        <f t="shared" si="55"/>
        <v>-1.0438098727085412E-3</v>
      </c>
      <c r="DQ53" s="26">
        <f t="shared" si="56"/>
        <v>2.8777291476113621E-2</v>
      </c>
      <c r="DR53" s="26">
        <f t="shared" si="57"/>
        <v>0.84090118406092684</v>
      </c>
      <c r="DS53" s="26">
        <f t="shared" si="58"/>
        <v>0.90037132895090621</v>
      </c>
      <c r="DT53" s="26">
        <f t="shared" si="59"/>
        <v>5.0371328950906236E-2</v>
      </c>
      <c r="DU53" s="26">
        <f t="shared" si="60"/>
        <v>0.90165601945538609</v>
      </c>
      <c r="DV53" s="26">
        <f t="shared" si="61"/>
        <v>0.46215327527913136</v>
      </c>
      <c r="DW53" s="26">
        <f t="shared" si="62"/>
        <v>-0.16267395214566732</v>
      </c>
      <c r="DX53" s="26">
        <f t="shared" si="63"/>
        <v>4.2380946157379883E-2</v>
      </c>
      <c r="DY53" s="26">
        <f t="shared" si="64"/>
        <v>-7.7716207095082602E-4</v>
      </c>
      <c r="DZ53" s="26">
        <f t="shared" si="65"/>
        <v>2.515405076888556E-2</v>
      </c>
      <c r="EA53" s="26">
        <f t="shared" si="66"/>
        <v>0.8572760900261257</v>
      </c>
      <c r="EB53" s="26">
        <f t="shared" si="67"/>
        <v>0.90204812237413223</v>
      </c>
      <c r="EC53" s="26">
        <f t="shared" si="68"/>
        <v>3.9210291874614001E-4</v>
      </c>
      <c r="ED53" s="26">
        <f t="shared" si="69"/>
        <v>-0.96753924439194894</v>
      </c>
      <c r="EE53" s="26">
        <f t="shared" si="70"/>
        <v>0.90206127735166142</v>
      </c>
      <c r="EI53">
        <f t="shared" si="21"/>
        <v>1871.6571681604223</v>
      </c>
      <c r="ES53">
        <f t="shared" si="109"/>
        <v>5.3572095291362141</v>
      </c>
      <c r="ET53">
        <f t="shared" si="71"/>
        <v>7.9937352712365323E-2</v>
      </c>
      <c r="EU53">
        <f t="shared" si="110"/>
        <v>1.2012881722221058</v>
      </c>
      <c r="EV53">
        <f t="shared" si="111"/>
        <v>1.6473916679343663E-2</v>
      </c>
    </row>
    <row r="54" spans="3:152">
      <c r="C54" s="6">
        <f t="shared" si="72"/>
        <v>1922.061926313095</v>
      </c>
      <c r="D54" s="6">
        <f>Sheet6!D54</f>
        <v>1943.6103614270646</v>
      </c>
      <c r="E54" s="6">
        <f t="shared" si="22"/>
        <v>1988.5053988386751</v>
      </c>
      <c r="F54" s="6">
        <f t="shared" si="23"/>
        <v>-44.895037411610474</v>
      </c>
      <c r="G54" s="6">
        <f t="shared" si="115"/>
        <v>1932.8361438700799</v>
      </c>
      <c r="I54" s="6">
        <f t="shared" si="1"/>
        <v>1932.8361438700799</v>
      </c>
      <c r="M54">
        <f t="shared" si="24"/>
        <v>310.7428314680788</v>
      </c>
      <c r="O54">
        <f t="shared" si="25"/>
        <v>1.2274368620255152</v>
      </c>
      <c r="P54">
        <f t="shared" si="26"/>
        <v>8.9712986373210804E-3</v>
      </c>
      <c r="Q54">
        <f t="shared" si="27"/>
        <v>6137.1843101275754</v>
      </c>
      <c r="R54">
        <f t="shared" si="73"/>
        <v>34460.289901366334</v>
      </c>
      <c r="S54">
        <f t="shared" si="28"/>
        <v>-2724.7104058829968</v>
      </c>
      <c r="T54">
        <f t="shared" si="74"/>
        <v>0.85448653354650528</v>
      </c>
      <c r="U54">
        <f t="shared" si="2"/>
        <v>54.006116207951074</v>
      </c>
      <c r="V54">
        <f t="shared" si="112"/>
        <v>3.6138029380928058</v>
      </c>
      <c r="W54">
        <f t="shared" si="75"/>
        <v>46.943285580457101</v>
      </c>
      <c r="X54">
        <f t="shared" si="29"/>
        <v>57.619919146043877</v>
      </c>
      <c r="Y54">
        <f t="shared" si="3"/>
        <v>1.2274368620255152</v>
      </c>
      <c r="Z54">
        <f t="shared" si="30"/>
        <v>46.943285580457101</v>
      </c>
      <c r="AE54">
        <f t="shared" si="113"/>
        <v>0.48306283874319877</v>
      </c>
      <c r="AF54">
        <f t="shared" si="114"/>
        <v>0.68446287527860028</v>
      </c>
      <c r="AG54">
        <f t="shared" si="31"/>
        <v>0.74152078881920502</v>
      </c>
      <c r="AH54">
        <f t="shared" si="4"/>
        <v>0</v>
      </c>
      <c r="AI54">
        <f t="shared" si="5"/>
        <v>0.74152078881920502</v>
      </c>
      <c r="AJ54">
        <f t="shared" si="76"/>
        <v>0.74152078881920502</v>
      </c>
      <c r="AK54">
        <f t="shared" si="6"/>
        <v>0</v>
      </c>
      <c r="AL54">
        <f t="shared" si="7"/>
        <v>30</v>
      </c>
      <c r="AM54">
        <f t="shared" si="77"/>
        <v>30</v>
      </c>
      <c r="AO54">
        <f t="shared" si="78"/>
        <v>2.8978053131485457</v>
      </c>
      <c r="AQ54">
        <f t="shared" si="32"/>
        <v>0.90106268258504374</v>
      </c>
      <c r="AS54">
        <f t="shared" si="8"/>
        <v>4.5704272108382051</v>
      </c>
      <c r="AT54">
        <f t="shared" si="8"/>
        <v>-0.36137509627299741</v>
      </c>
      <c r="AU54">
        <f t="shared" si="79"/>
        <v>4.2090521145652078</v>
      </c>
      <c r="AV54">
        <f t="shared" si="33"/>
        <v>1.0858566457332466</v>
      </c>
      <c r="AW54">
        <f t="shared" si="80"/>
        <v>-8.5856645733246584E-2</v>
      </c>
      <c r="AX54">
        <f t="shared" si="9"/>
        <v>-10.717306050459939</v>
      </c>
      <c r="AY54">
        <f t="shared" si="81"/>
        <v>0.13</v>
      </c>
      <c r="AZ54">
        <f t="shared" si="82"/>
        <v>9.9065771585195961</v>
      </c>
      <c r="BA54">
        <f t="shared" si="83"/>
        <v>-0.78329445131658382</v>
      </c>
      <c r="BB54">
        <f t="shared" si="10"/>
        <v>50.400003604060828</v>
      </c>
      <c r="BC54">
        <f t="shared" si="84"/>
        <v>3.4754199577446917E-3</v>
      </c>
      <c r="BD54">
        <f t="shared" si="85"/>
        <v>2.004095638162587E-3</v>
      </c>
      <c r="BE54">
        <f t="shared" si="86"/>
        <v>0.96561544693372392</v>
      </c>
      <c r="BF54">
        <f t="shared" si="87"/>
        <v>2.0754593813992086E-3</v>
      </c>
      <c r="BG54">
        <f t="shared" si="34"/>
        <v>3.6707703478345094E-2</v>
      </c>
      <c r="BH54" t="e">
        <f t="shared" si="35"/>
        <v>#NUM!</v>
      </c>
      <c r="BI54" t="e">
        <f t="shared" si="88"/>
        <v>#NUM!</v>
      </c>
      <c r="BJ54" t="e">
        <f t="shared" si="89"/>
        <v>#NUM!</v>
      </c>
      <c r="BK54" t="e">
        <f t="shared" si="90"/>
        <v>#NUM!</v>
      </c>
      <c r="BL54" t="e">
        <f t="shared" si="91"/>
        <v>#NUM!</v>
      </c>
      <c r="BM54">
        <f t="shared" si="36"/>
        <v>-2.0716024031024474E-5</v>
      </c>
      <c r="BN54">
        <f t="shared" si="92"/>
        <v>1.0900500318570594</v>
      </c>
      <c r="BO54">
        <f t="shared" si="93"/>
        <v>1.0011077178988392</v>
      </c>
      <c r="BP54">
        <f t="shared" si="94"/>
        <v>1.0888438999800096</v>
      </c>
      <c r="BQ54">
        <f t="shared" si="37"/>
        <v>1</v>
      </c>
      <c r="BR54">
        <f t="shared" si="38"/>
        <v>1</v>
      </c>
      <c r="BS54">
        <f t="shared" si="39"/>
        <v>1</v>
      </c>
      <c r="BT54">
        <f t="shared" si="11"/>
        <v>214.55086978306988</v>
      </c>
      <c r="BU54">
        <f t="shared" si="12"/>
        <v>-2.0015963268433707</v>
      </c>
      <c r="BV54">
        <f t="shared" si="13"/>
        <v>1602587.5139761944</v>
      </c>
      <c r="BW54">
        <f t="shared" si="14"/>
        <v>0.74152078881920502</v>
      </c>
      <c r="BX54">
        <f t="shared" si="15"/>
        <v>142640.33796120246</v>
      </c>
      <c r="BY54">
        <f t="shared" si="95"/>
        <v>1.6187778227438283E-4</v>
      </c>
      <c r="BZ54">
        <f t="shared" si="96"/>
        <v>3.5370078843842E-5</v>
      </c>
      <c r="CA54">
        <f t="shared" si="97"/>
        <v>-3.6354700562070228</v>
      </c>
      <c r="CB54">
        <f t="shared" si="98"/>
        <v>14.147626888606766</v>
      </c>
      <c r="CC54">
        <f t="shared" si="99"/>
        <v>4.99611934974798E-3</v>
      </c>
      <c r="CD54">
        <f t="shared" si="16"/>
        <v>46.943285580457101</v>
      </c>
      <c r="CE54" s="20">
        <f t="shared" si="17"/>
        <v>66421565112.011765</v>
      </c>
      <c r="CF54" s="33">
        <f t="shared" si="40"/>
        <v>0.33221736262789997</v>
      </c>
      <c r="CG54" s="33">
        <f t="shared" si="18"/>
        <v>66.443472525579992</v>
      </c>
      <c r="CH54">
        <f t="shared" si="100"/>
        <v>7400</v>
      </c>
      <c r="CI54" s="6">
        <f t="shared" si="116"/>
        <v>1988.5053988386751</v>
      </c>
      <c r="CJ54" s="20"/>
      <c r="CK54" s="20"/>
      <c r="CL54" s="20"/>
      <c r="CM54" s="20"/>
      <c r="CN54" s="20"/>
      <c r="CO54" s="20"/>
      <c r="CP54" s="20"/>
      <c r="CQ54" s="25">
        <f t="shared" si="20"/>
        <v>2.8978053131485457</v>
      </c>
      <c r="CR54" s="26">
        <v>0.8</v>
      </c>
      <c r="CS54" s="26">
        <f t="shared" si="101"/>
        <v>0.53790511125319884</v>
      </c>
      <c r="CT54" s="26">
        <f t="shared" si="41"/>
        <v>-0.18933794264264939</v>
      </c>
      <c r="CU54" s="26">
        <f t="shared" si="102"/>
        <v>5.7412957578150063E-2</v>
      </c>
      <c r="CV54" s="26">
        <f t="shared" si="103"/>
        <v>-1.6600064515620899E-3</v>
      </c>
      <c r="CW54" s="26">
        <f t="shared" si="42"/>
        <v>3.5688750868157683E-2</v>
      </c>
      <c r="CX54" s="26">
        <f t="shared" si="43"/>
        <v>0.81170726396293535</v>
      </c>
      <c r="CY54" s="26">
        <f t="shared" si="44"/>
        <v>0.89870383970850987</v>
      </c>
      <c r="CZ54" s="26">
        <f t="shared" si="45"/>
        <v>9.8703839708509822E-2</v>
      </c>
      <c r="DA54" s="26">
        <v>0.85</v>
      </c>
      <c r="DB54" s="26">
        <f t="shared" si="46"/>
        <v>0.50626363412065778</v>
      </c>
      <c r="DC54" s="26">
        <f t="shared" si="47"/>
        <v>-0.17820041660484651</v>
      </c>
      <c r="DD54" s="26">
        <f t="shared" si="48"/>
        <v>5.0857152733586215E-2</v>
      </c>
      <c r="DE54" s="26">
        <f t="shared" si="49"/>
        <v>-1.2259283328906858E-3</v>
      </c>
      <c r="DF54" s="26">
        <f t="shared" si="50"/>
        <v>3.0990478760821338E-2</v>
      </c>
      <c r="DG54" s="26">
        <f t="shared" si="104"/>
        <v>0.83127520366349705</v>
      </c>
      <c r="DH54" s="26">
        <f t="shared" si="105"/>
        <v>0.89964428100516147</v>
      </c>
      <c r="DI54" s="26">
        <f t="shared" si="106"/>
        <v>4.9644281005161495E-2</v>
      </c>
      <c r="DJ54" s="26">
        <f t="shared" si="107"/>
        <v>-0.98119117406696787</v>
      </c>
      <c r="DK54" s="26">
        <f t="shared" si="108"/>
        <v>0.90059593106549196</v>
      </c>
      <c r="DL54" s="26">
        <f t="shared" si="51"/>
        <v>0.85</v>
      </c>
      <c r="DM54" s="26">
        <f t="shared" si="52"/>
        <v>0.50626363412065778</v>
      </c>
      <c r="DN54" s="26">
        <f t="shared" si="53"/>
        <v>-0.17820041660484651</v>
      </c>
      <c r="DO54" s="26">
        <f t="shared" si="54"/>
        <v>5.0857152733586215E-2</v>
      </c>
      <c r="DP54" s="26">
        <f t="shared" si="55"/>
        <v>-1.2259283328906858E-3</v>
      </c>
      <c r="DQ54" s="26">
        <f t="shared" si="56"/>
        <v>3.0990478760821338E-2</v>
      </c>
      <c r="DR54" s="26">
        <f t="shared" si="57"/>
        <v>0.83127520366349705</v>
      </c>
      <c r="DS54" s="26">
        <f t="shared" si="58"/>
        <v>0.89964428100516147</v>
      </c>
      <c r="DT54" s="26">
        <f t="shared" si="59"/>
        <v>4.9644281005161495E-2</v>
      </c>
      <c r="DU54" s="26">
        <f t="shared" si="60"/>
        <v>0.90059593106549196</v>
      </c>
      <c r="DV54" s="26">
        <f t="shared" si="61"/>
        <v>0.47782148925927759</v>
      </c>
      <c r="DW54" s="26">
        <f t="shared" si="62"/>
        <v>-0.16818902783062262</v>
      </c>
      <c r="DX54" s="26">
        <f t="shared" si="63"/>
        <v>4.5303309866399605E-2</v>
      </c>
      <c r="DY54" s="26">
        <f t="shared" si="64"/>
        <v>-9.1814190291306108E-4</v>
      </c>
      <c r="DZ54" s="26">
        <f t="shared" si="65"/>
        <v>2.713595940044175E-2</v>
      </c>
      <c r="EA54" s="26">
        <f t="shared" si="66"/>
        <v>0.84822110189703659</v>
      </c>
      <c r="EB54" s="26">
        <f t="shared" si="67"/>
        <v>0.90104971732236605</v>
      </c>
      <c r="EC54" s="26">
        <f t="shared" si="68"/>
        <v>4.5378625687408913E-4</v>
      </c>
      <c r="ED54" s="26">
        <f t="shared" si="69"/>
        <v>-0.97222234500664961</v>
      </c>
      <c r="EE54" s="26">
        <f t="shared" si="70"/>
        <v>0.90106268258504374</v>
      </c>
      <c r="EI54">
        <f t="shared" si="21"/>
        <v>1932.8361438700799</v>
      </c>
      <c r="ES54">
        <f t="shared" si="109"/>
        <v>5.5388330504415375</v>
      </c>
      <c r="ET54">
        <f t="shared" si="71"/>
        <v>8.2647439634387643E-2</v>
      </c>
      <c r="EU54">
        <f t="shared" si="110"/>
        <v>1.2112050481954353</v>
      </c>
      <c r="EV54">
        <f t="shared" si="111"/>
        <v>1.6609912181739909E-2</v>
      </c>
    </row>
    <row r="55" spans="3:152">
      <c r="C55" s="6">
        <f t="shared" si="72"/>
        <v>1988.5053988386751</v>
      </c>
      <c r="D55" s="6">
        <f>Sheet6!D55</f>
        <v>1998.1185507623768</v>
      </c>
      <c r="E55" s="6">
        <f t="shared" si="22"/>
        <v>2054.8038699521553</v>
      </c>
      <c r="F55" s="6">
        <f t="shared" si="23"/>
        <v>-56.685319189778511</v>
      </c>
      <c r="G55" s="6">
        <f t="shared" si="115"/>
        <v>1993.3119748005261</v>
      </c>
      <c r="I55" s="6">
        <f t="shared" si="1"/>
        <v>1993.3119748005261</v>
      </c>
      <c r="M55">
        <f t="shared" si="24"/>
        <v>322.31718438065326</v>
      </c>
      <c r="O55">
        <f t="shared" si="25"/>
        <v>1.2329536785517465</v>
      </c>
      <c r="P55">
        <f t="shared" si="26"/>
        <v>8.6911097152038239E-3</v>
      </c>
      <c r="Q55">
        <f t="shared" si="27"/>
        <v>6164.7683927587323</v>
      </c>
      <c r="R55">
        <f t="shared" si="73"/>
        <v>34615.174525340284</v>
      </c>
      <c r="S55">
        <f t="shared" si="28"/>
        <v>-3142.5829187344088</v>
      </c>
      <c r="T55">
        <f t="shared" si="74"/>
        <v>0.85316375035649683</v>
      </c>
      <c r="U55">
        <f t="shared" si="2"/>
        <v>54.006116207951074</v>
      </c>
      <c r="V55">
        <f t="shared" si="112"/>
        <v>3.7426048878737124</v>
      </c>
      <c r="W55">
        <f t="shared" si="75"/>
        <v>46.837705341580758</v>
      </c>
      <c r="X55">
        <f t="shared" si="29"/>
        <v>57.748721095824784</v>
      </c>
      <c r="Y55">
        <f t="shared" si="3"/>
        <v>1.2329536785517465</v>
      </c>
      <c r="Z55">
        <f t="shared" si="30"/>
        <v>46.837705341580758</v>
      </c>
      <c r="AE55">
        <f t="shared" si="113"/>
        <v>0.47619871298574673</v>
      </c>
      <c r="AF55">
        <f t="shared" si="114"/>
        <v>0.67874695342731139</v>
      </c>
      <c r="AG55">
        <f t="shared" si="31"/>
        <v>0.72837266885793639</v>
      </c>
      <c r="AH55">
        <f t="shared" si="4"/>
        <v>0</v>
      </c>
      <c r="AI55">
        <f t="shared" si="5"/>
        <v>0.72837266885793639</v>
      </c>
      <c r="AJ55">
        <f t="shared" si="76"/>
        <v>0.72837266885793639</v>
      </c>
      <c r="AK55">
        <f t="shared" si="6"/>
        <v>0</v>
      </c>
      <c r="AL55">
        <f t="shared" si="7"/>
        <v>30</v>
      </c>
      <c r="AM55">
        <f t="shared" si="77"/>
        <v>30</v>
      </c>
      <c r="AO55">
        <f t="shared" si="78"/>
        <v>2.9884737253381202</v>
      </c>
      <c r="AQ55">
        <f t="shared" si="32"/>
        <v>0.90023347898674777</v>
      </c>
      <c r="AS55">
        <f t="shared" si="8"/>
        <v>4.590969374063679</v>
      </c>
      <c r="AT55">
        <f t="shared" si="8"/>
        <v>-0.41679703000785284</v>
      </c>
      <c r="AU55">
        <f t="shared" si="79"/>
        <v>4.174172344055826</v>
      </c>
      <c r="AV55">
        <f t="shared" si="33"/>
        <v>1.0998514185935295</v>
      </c>
      <c r="AW55">
        <f t="shared" si="80"/>
        <v>-9.9851418593529528E-2</v>
      </c>
      <c r="AX55">
        <f t="shared" si="9"/>
        <v>-10.522739799893692</v>
      </c>
      <c r="AY55">
        <f t="shared" si="81"/>
        <v>0.13</v>
      </c>
      <c r="AZ55">
        <f t="shared" si="82"/>
        <v>9.9455031023045724</v>
      </c>
      <c r="BA55">
        <f t="shared" si="83"/>
        <v>-0.90291522709620564</v>
      </c>
      <c r="BB55">
        <f t="shared" si="10"/>
        <v>50.343294324673415</v>
      </c>
      <c r="BC55">
        <f t="shared" si="84"/>
        <v>3.4157184762815406E-3</v>
      </c>
      <c r="BD55">
        <f t="shared" si="85"/>
        <v>2.0024358883215685E-3</v>
      </c>
      <c r="BE55">
        <f t="shared" si="86"/>
        <v>0.96619881542428887</v>
      </c>
      <c r="BF55">
        <f t="shared" si="87"/>
        <v>2.0724884530542863E-3</v>
      </c>
      <c r="BG55">
        <f t="shared" si="34"/>
        <v>3.6799187247727516E-2</v>
      </c>
      <c r="BH55" t="e">
        <f t="shared" si="35"/>
        <v>#NUM!</v>
      </c>
      <c r="BI55" t="e">
        <f t="shared" si="88"/>
        <v>#NUM!</v>
      </c>
      <c r="BJ55" t="e">
        <f t="shared" si="89"/>
        <v>#NUM!</v>
      </c>
      <c r="BK55" t="e">
        <f t="shared" si="90"/>
        <v>#NUM!</v>
      </c>
      <c r="BL55" t="e">
        <f t="shared" si="91"/>
        <v>#NUM!</v>
      </c>
      <c r="BM55">
        <f t="shared" si="36"/>
        <v>-2.3780176445144268E-5</v>
      </c>
      <c r="BN55">
        <f t="shared" si="92"/>
        <v>1.0902646793765574</v>
      </c>
      <c r="BO55">
        <f t="shared" si="93"/>
        <v>1.0012716735089195</v>
      </c>
      <c r="BP55">
        <f t="shared" si="94"/>
        <v>1.088879979552168</v>
      </c>
      <c r="BQ55">
        <f t="shared" si="37"/>
        <v>1</v>
      </c>
      <c r="BR55">
        <f t="shared" si="38"/>
        <v>1</v>
      </c>
      <c r="BS55">
        <f t="shared" si="39"/>
        <v>1</v>
      </c>
      <c r="BT55">
        <f t="shared" si="11"/>
        <v>215.03047077461605</v>
      </c>
      <c r="BU55">
        <f t="shared" si="12"/>
        <v>-2.3831609089177572</v>
      </c>
      <c r="BV55">
        <f t="shared" si="13"/>
        <v>1603326.6928177865</v>
      </c>
      <c r="BW55">
        <f t="shared" si="14"/>
        <v>0.72837266885793639</v>
      </c>
      <c r="BX55">
        <f t="shared" si="15"/>
        <v>145282.1697605642</v>
      </c>
      <c r="BY55">
        <f t="shared" si="95"/>
        <v>1.6187778227438283E-4</v>
      </c>
      <c r="BZ55">
        <f t="shared" si="96"/>
        <v>3.4726904260274087E-5</v>
      </c>
      <c r="CA55">
        <f t="shared" si="97"/>
        <v>-3.639706151931374</v>
      </c>
      <c r="CB55">
        <f t="shared" si="98"/>
        <v>14.160781059619058</v>
      </c>
      <c r="CC55">
        <f t="shared" si="99"/>
        <v>4.9868417140061507E-3</v>
      </c>
      <c r="CD55">
        <f t="shared" si="16"/>
        <v>46.837705341580758</v>
      </c>
      <c r="CE55" s="20">
        <f t="shared" si="17"/>
        <v>66508980851.077896</v>
      </c>
      <c r="CF55" s="33">
        <f t="shared" si="40"/>
        <v>0.33149235556740214</v>
      </c>
      <c r="CG55" s="33">
        <f t="shared" si="18"/>
        <v>66.298471113480431</v>
      </c>
      <c r="CH55">
        <f t="shared" si="100"/>
        <v>7600</v>
      </c>
      <c r="CI55" s="6">
        <f t="shared" si="116"/>
        <v>2054.8038699521553</v>
      </c>
      <c r="CJ55" s="20"/>
      <c r="CK55" s="20"/>
      <c r="CL55" s="20"/>
      <c r="CM55" s="20"/>
      <c r="CN55" s="20"/>
      <c r="CO55" s="20"/>
      <c r="CP55" s="20"/>
      <c r="CQ55" s="25">
        <f t="shared" si="20"/>
        <v>2.9884737253381202</v>
      </c>
      <c r="CR55" s="26">
        <v>0.8</v>
      </c>
      <c r="CS55" s="26">
        <f t="shared" si="101"/>
        <v>0.55473543526588864</v>
      </c>
      <c r="CT55" s="26">
        <f t="shared" si="41"/>
        <v>-0.19526207099894585</v>
      </c>
      <c r="CU55" s="26">
        <f t="shared" si="102"/>
        <v>6.1061911399385195E-2</v>
      </c>
      <c r="CV55" s="26">
        <f t="shared" si="103"/>
        <v>-1.9364708479632639E-3</v>
      </c>
      <c r="CW55" s="26">
        <f t="shared" si="42"/>
        <v>3.8373393068862449E-2</v>
      </c>
      <c r="CX55" s="26">
        <f t="shared" si="43"/>
        <v>0.80101601235037589</v>
      </c>
      <c r="CY55" s="26">
        <f t="shared" si="44"/>
        <v>0.8984740135447763</v>
      </c>
      <c r="CZ55" s="26">
        <f t="shared" si="45"/>
        <v>9.8474013544776251E-2</v>
      </c>
      <c r="DA55" s="26">
        <v>0.85</v>
      </c>
      <c r="DB55" s="26">
        <f t="shared" si="46"/>
        <v>0.52210393907377761</v>
      </c>
      <c r="DC55" s="26">
        <f t="shared" si="47"/>
        <v>-0.18377606682253728</v>
      </c>
      <c r="DD55" s="26">
        <f t="shared" si="48"/>
        <v>5.4089444007759918E-2</v>
      </c>
      <c r="DE55" s="26">
        <f t="shared" si="49"/>
        <v>-1.4300995493728797E-3</v>
      </c>
      <c r="DF55" s="26">
        <f t="shared" si="50"/>
        <v>3.3286851172805318E-2</v>
      </c>
      <c r="DG55" s="26">
        <f t="shared" si="104"/>
        <v>0.82156911757568796</v>
      </c>
      <c r="DH55" s="26">
        <f t="shared" si="105"/>
        <v>0.89909092567951054</v>
      </c>
      <c r="DI55" s="26">
        <f t="shared" si="106"/>
        <v>4.9090925679510566E-2</v>
      </c>
      <c r="DJ55" s="26">
        <f t="shared" si="107"/>
        <v>-0.98766175730531502</v>
      </c>
      <c r="DK55" s="26">
        <f t="shared" si="108"/>
        <v>0.89970418801417162</v>
      </c>
      <c r="DL55" s="26">
        <f t="shared" si="51"/>
        <v>0.85</v>
      </c>
      <c r="DM55" s="26">
        <f t="shared" si="52"/>
        <v>0.52210393907377761</v>
      </c>
      <c r="DN55" s="26">
        <f t="shared" si="53"/>
        <v>-0.18377606682253728</v>
      </c>
      <c r="DO55" s="26">
        <f t="shared" si="54"/>
        <v>5.4089444007759918E-2</v>
      </c>
      <c r="DP55" s="26">
        <f t="shared" si="55"/>
        <v>-1.4300995493728797E-3</v>
      </c>
      <c r="DQ55" s="26">
        <f t="shared" si="56"/>
        <v>3.3286851172805311E-2</v>
      </c>
      <c r="DR55" s="26">
        <f t="shared" si="57"/>
        <v>0.82156911757568796</v>
      </c>
      <c r="DS55" s="26">
        <f t="shared" si="58"/>
        <v>0.89909092567951054</v>
      </c>
      <c r="DT55" s="26">
        <f t="shared" si="59"/>
        <v>4.9090925679510566E-2</v>
      </c>
      <c r="DU55" s="26">
        <f t="shared" si="60"/>
        <v>0.89970418801417162</v>
      </c>
      <c r="DV55" s="26">
        <f t="shared" si="61"/>
        <v>0.49326028946496425</v>
      </c>
      <c r="DW55" s="26">
        <f t="shared" si="62"/>
        <v>-0.17362335185294941</v>
      </c>
      <c r="DX55" s="26">
        <f t="shared" si="63"/>
        <v>4.8278179440093404E-2</v>
      </c>
      <c r="DY55" s="26">
        <f t="shared" si="64"/>
        <v>-1.0763714949172454E-3</v>
      </c>
      <c r="DZ55" s="26">
        <f t="shared" si="65"/>
        <v>2.9186262649192787E-2</v>
      </c>
      <c r="EA55" s="26">
        <f t="shared" si="66"/>
        <v>0.83910165379686508</v>
      </c>
      <c r="EB55" s="26">
        <f t="shared" si="67"/>
        <v>0.90022144033914853</v>
      </c>
      <c r="EC55" s="26">
        <f t="shared" si="68"/>
        <v>5.1725232497690232E-4</v>
      </c>
      <c r="ED55" s="26">
        <f t="shared" si="69"/>
        <v>-0.97725514277960546</v>
      </c>
      <c r="EE55" s="26">
        <f t="shared" si="70"/>
        <v>0.90023347898674777</v>
      </c>
      <c r="EI55">
        <f t="shared" si="21"/>
        <v>1993.3119748005261</v>
      </c>
      <c r="ES55">
        <f t="shared" si="109"/>
        <v>5.7177972426359567</v>
      </c>
      <c r="ET55">
        <f t="shared" si="71"/>
        <v>8.5317845500823011E-2</v>
      </c>
      <c r="EU55">
        <f t="shared" si="110"/>
        <v>1.2211588729744867</v>
      </c>
      <c r="EV55">
        <f t="shared" si="111"/>
        <v>1.6746414383162201E-2</v>
      </c>
    </row>
    <row r="56" spans="3:152">
      <c r="C56" s="6">
        <f t="shared" si="72"/>
        <v>2054.8038699521553</v>
      </c>
      <c r="D56" s="6">
        <f>Sheet6!D56</f>
        <v>2051.3390884604846</v>
      </c>
      <c r="E56" s="6">
        <f t="shared" si="22"/>
        <v>2120.9591368933684</v>
      </c>
      <c r="F56" s="6">
        <f t="shared" si="23"/>
        <v>-69.620048432883777</v>
      </c>
      <c r="G56" s="6">
        <f t="shared" si="115"/>
        <v>2053.07147920632</v>
      </c>
      <c r="I56" s="6">
        <f t="shared" si="1"/>
        <v>2053.07147920632</v>
      </c>
      <c r="M56">
        <f t="shared" si="24"/>
        <v>333.81914405370719</v>
      </c>
      <c r="O56">
        <f t="shared" si="25"/>
        <v>1.2384359894582517</v>
      </c>
      <c r="P56">
        <f t="shared" si="26"/>
        <v>8.4318967039158556E-3</v>
      </c>
      <c r="Q56">
        <f t="shared" si="27"/>
        <v>6192.1799472912589</v>
      </c>
      <c r="R56">
        <f t="shared" si="73"/>
        <v>34769.09040404042</v>
      </c>
      <c r="S56">
        <f t="shared" si="28"/>
        <v>-3533.7718223575098</v>
      </c>
      <c r="T56">
        <f t="shared" si="74"/>
        <v>0.85184924067957635</v>
      </c>
      <c r="U56">
        <f t="shared" si="2"/>
        <v>54.006116207951074</v>
      </c>
      <c r="V56">
        <f t="shared" si="112"/>
        <v>3.870188383499674</v>
      </c>
      <c r="W56">
        <f t="shared" si="75"/>
        <v>46.733383948869637</v>
      </c>
      <c r="X56">
        <f t="shared" si="29"/>
        <v>57.876304591450747</v>
      </c>
      <c r="Y56">
        <f t="shared" si="3"/>
        <v>1.2384359894582517</v>
      </c>
      <c r="Z56">
        <f t="shared" si="30"/>
        <v>46.733383948869637</v>
      </c>
      <c r="AE56">
        <f t="shared" si="113"/>
        <v>0.46965417581788965</v>
      </c>
      <c r="AF56">
        <f t="shared" si="114"/>
        <v>0.67324948396629503</v>
      </c>
      <c r="AG56">
        <f t="shared" si="31"/>
        <v>0.71589402148065118</v>
      </c>
      <c r="AH56">
        <f t="shared" si="4"/>
        <v>0</v>
      </c>
      <c r="AI56">
        <f t="shared" si="5"/>
        <v>0.71589402148065118</v>
      </c>
      <c r="AJ56">
        <f t="shared" si="76"/>
        <v>0.71589402148065118</v>
      </c>
      <c r="AK56">
        <f t="shared" si="6"/>
        <v>0</v>
      </c>
      <c r="AL56">
        <f t="shared" si="7"/>
        <v>30</v>
      </c>
      <c r="AM56">
        <f t="shared" si="77"/>
        <v>30</v>
      </c>
      <c r="AO56">
        <f t="shared" si="78"/>
        <v>3.0780681847171212</v>
      </c>
      <c r="AQ56">
        <f t="shared" si="32"/>
        <v>0.89956800241235813</v>
      </c>
      <c r="AS56">
        <f t="shared" si="8"/>
        <v>4.611383053757165</v>
      </c>
      <c r="AT56">
        <f t="shared" si="8"/>
        <v>-0.46867994842828364</v>
      </c>
      <c r="AU56">
        <f t="shared" si="79"/>
        <v>4.1427031053288816</v>
      </c>
      <c r="AV56">
        <f t="shared" si="33"/>
        <v>1.1131338492071532</v>
      </c>
      <c r="AW56">
        <f t="shared" si="80"/>
        <v>-0.11313384920715319</v>
      </c>
      <c r="AX56">
        <f t="shared" si="9"/>
        <v>-10.348587493177096</v>
      </c>
      <c r="AY56">
        <f t="shared" si="81"/>
        <v>0.13</v>
      </c>
      <c r="AZ56">
        <f t="shared" si="82"/>
        <v>9.9841584708180982</v>
      </c>
      <c r="BA56">
        <f t="shared" si="83"/>
        <v>-1.0147443451678289</v>
      </c>
      <c r="BB56">
        <f t="shared" si="10"/>
        <v>50.287198384728569</v>
      </c>
      <c r="BC56">
        <f t="shared" si="84"/>
        <v>3.3590715802707919E-3</v>
      </c>
      <c r="BD56">
        <f t="shared" si="85"/>
        <v>2.0008570183062944E-3</v>
      </c>
      <c r="BE56">
        <f t="shared" si="86"/>
        <v>0.96675257822432881</v>
      </c>
      <c r="BF56">
        <f t="shared" si="87"/>
        <v>2.0696681481639743E-3</v>
      </c>
      <c r="BG56">
        <f t="shared" si="34"/>
        <v>3.6891943238242492E-2</v>
      </c>
      <c r="BH56" t="e">
        <f t="shared" si="35"/>
        <v>#NUM!</v>
      </c>
      <c r="BI56" t="e">
        <f t="shared" si="88"/>
        <v>#NUM!</v>
      </c>
      <c r="BJ56" t="e">
        <f t="shared" si="89"/>
        <v>#NUM!</v>
      </c>
      <c r="BK56" t="e">
        <f t="shared" si="90"/>
        <v>#NUM!</v>
      </c>
      <c r="BL56" t="e">
        <f t="shared" si="91"/>
        <v>#NUM!</v>
      </c>
      <c r="BM56">
        <f t="shared" si="36"/>
        <v>-2.6619569941912222E-5</v>
      </c>
      <c r="BN56">
        <f t="shared" si="92"/>
        <v>1.0904636214115717</v>
      </c>
      <c r="BO56">
        <f t="shared" si="93"/>
        <v>1.0014236282508429</v>
      </c>
      <c r="BP56">
        <f t="shared" si="94"/>
        <v>1.0889134135133725</v>
      </c>
      <c r="BQ56">
        <f t="shared" si="37"/>
        <v>1</v>
      </c>
      <c r="BR56">
        <f t="shared" si="38"/>
        <v>1</v>
      </c>
      <c r="BS56">
        <f t="shared" si="39"/>
        <v>1</v>
      </c>
      <c r="BT56">
        <f t="shared" si="11"/>
        <v>215.50553478654453</v>
      </c>
      <c r="BU56">
        <f t="shared" si="12"/>
        <v>-2.7623980768242107</v>
      </c>
      <c r="BV56">
        <f t="shared" si="13"/>
        <v>1604049.2118894174</v>
      </c>
      <c r="BW56">
        <f t="shared" si="14"/>
        <v>0.71589402148065118</v>
      </c>
      <c r="BX56">
        <f t="shared" si="15"/>
        <v>147881.17348115455</v>
      </c>
      <c r="BY56">
        <f t="shared" si="95"/>
        <v>1.6187778227438283E-4</v>
      </c>
      <c r="BZ56">
        <f t="shared" si="96"/>
        <v>3.4116580773839634E-5</v>
      </c>
      <c r="CA56">
        <f t="shared" si="97"/>
        <v>-3.6437719569914222</v>
      </c>
      <c r="CB56">
        <f t="shared" si="98"/>
        <v>14.173377188421227</v>
      </c>
      <c r="CC56">
        <f t="shared" si="99"/>
        <v>4.977981865381613E-3</v>
      </c>
      <c r="CD56">
        <f t="shared" si="16"/>
        <v>46.733383948869637</v>
      </c>
      <c r="CE56" s="20">
        <f t="shared" si="17"/>
        <v>66599003483.816597</v>
      </c>
      <c r="CF56" s="33">
        <f t="shared" si="40"/>
        <v>0.33077633470606466</v>
      </c>
      <c r="CG56" s="33">
        <f t="shared" si="18"/>
        <v>66.155266941212929</v>
      </c>
      <c r="CH56">
        <f t="shared" si="100"/>
        <v>7800</v>
      </c>
      <c r="CI56" s="6">
        <f t="shared" si="116"/>
        <v>2120.9591368933684</v>
      </c>
      <c r="CJ56" s="20"/>
      <c r="CK56" s="20"/>
      <c r="CL56" s="20"/>
      <c r="CM56" s="20"/>
      <c r="CN56" s="20"/>
      <c r="CO56" s="20"/>
      <c r="CP56" s="20"/>
      <c r="CQ56" s="25">
        <f t="shared" si="20"/>
        <v>3.0780681847171212</v>
      </c>
      <c r="CR56" s="26">
        <v>0.8</v>
      </c>
      <c r="CS56" s="26">
        <f t="shared" si="101"/>
        <v>0.57136640678811568</v>
      </c>
      <c r="CT56" s="26">
        <f t="shared" si="41"/>
        <v>-0.20111602900434716</v>
      </c>
      <c r="CU56" s="26">
        <f t="shared" si="102"/>
        <v>6.4778066796743916E-2</v>
      </c>
      <c r="CV56" s="26">
        <f t="shared" si="103"/>
        <v>-2.244682568972266E-3</v>
      </c>
      <c r="CW56" s="26">
        <f t="shared" si="42"/>
        <v>4.1158627127564164E-2</v>
      </c>
      <c r="CX56" s="26">
        <f t="shared" si="43"/>
        <v>0.79027258356191699</v>
      </c>
      <c r="CY56" s="26">
        <f t="shared" si="44"/>
        <v>0.89843325495733073</v>
      </c>
      <c r="CZ56" s="26">
        <f t="shared" si="45"/>
        <v>9.8433254957330685E-2</v>
      </c>
      <c r="DA56" s="26">
        <v>0.85</v>
      </c>
      <c r="DB56" s="26">
        <f t="shared" si="46"/>
        <v>0.53775661815352072</v>
      </c>
      <c r="DC56" s="26">
        <f t="shared" si="47"/>
        <v>-0.18928567435703267</v>
      </c>
      <c r="DD56" s="26">
        <f t="shared" si="48"/>
        <v>5.7381263321683203E-2</v>
      </c>
      <c r="DE56" s="26">
        <f t="shared" si="49"/>
        <v>-1.6577164245713931E-3</v>
      </c>
      <c r="DF56" s="26">
        <f t="shared" si="50"/>
        <v>3.5665650484575484E-2</v>
      </c>
      <c r="DG56" s="26">
        <f t="shared" si="104"/>
        <v>0.81180074891188436</v>
      </c>
      <c r="DH56" s="26">
        <f t="shared" si="105"/>
        <v>0.89870670716302981</v>
      </c>
      <c r="DI56" s="26">
        <f t="shared" si="106"/>
        <v>4.8706707163029828E-2</v>
      </c>
      <c r="DJ56" s="26">
        <f t="shared" si="107"/>
        <v>-0.99453095588601848</v>
      </c>
      <c r="DK56" s="26">
        <f t="shared" si="108"/>
        <v>0.89897455114369718</v>
      </c>
      <c r="DL56" s="26">
        <f t="shared" si="51"/>
        <v>0.85</v>
      </c>
      <c r="DM56" s="26">
        <f t="shared" si="52"/>
        <v>0.53775661815352072</v>
      </c>
      <c r="DN56" s="26">
        <f t="shared" si="53"/>
        <v>-0.18928567435703267</v>
      </c>
      <c r="DO56" s="26">
        <f t="shared" si="54"/>
        <v>5.7381263321683203E-2</v>
      </c>
      <c r="DP56" s="26">
        <f t="shared" si="55"/>
        <v>-1.6577164245713931E-3</v>
      </c>
      <c r="DQ56" s="26">
        <f t="shared" si="56"/>
        <v>3.5665650484575484E-2</v>
      </c>
      <c r="DR56" s="26">
        <f t="shared" si="57"/>
        <v>0.81180074891188436</v>
      </c>
      <c r="DS56" s="26">
        <f t="shared" si="58"/>
        <v>0.89870670716302981</v>
      </c>
      <c r="DT56" s="26">
        <f t="shared" si="59"/>
        <v>4.8706707163029828E-2</v>
      </c>
      <c r="DU56" s="26">
        <f t="shared" si="60"/>
        <v>0.89897455114369718</v>
      </c>
      <c r="DV56" s="26">
        <f t="shared" si="61"/>
        <v>0.50846058417223006</v>
      </c>
      <c r="DW56" s="26">
        <f t="shared" si="62"/>
        <v>-0.17897372400451828</v>
      </c>
      <c r="DX56" s="26">
        <f t="shared" si="63"/>
        <v>5.1299503502609339E-2</v>
      </c>
      <c r="DY56" s="26">
        <f t="shared" si="64"/>
        <v>-1.2527600088342399E-3</v>
      </c>
      <c r="DZ56" s="26">
        <f t="shared" si="65"/>
        <v>3.1302439259098369E-2</v>
      </c>
      <c r="EA56" s="26">
        <f t="shared" si="66"/>
        <v>0.82994014816304251</v>
      </c>
      <c r="EB56" s="26">
        <f t="shared" si="67"/>
        <v>0.89955769058348611</v>
      </c>
      <c r="EC56" s="26">
        <f t="shared" si="68"/>
        <v>5.8313943978893779E-4</v>
      </c>
      <c r="ED56" s="26">
        <f t="shared" si="69"/>
        <v>-0.98262396692601794</v>
      </c>
      <c r="EE56" s="26">
        <f t="shared" si="70"/>
        <v>0.89956800241235813</v>
      </c>
      <c r="EI56">
        <f t="shared" si="21"/>
        <v>2053.07147920632</v>
      </c>
      <c r="ES56">
        <f t="shared" si="109"/>
        <v>5.8939967158567415</v>
      </c>
      <c r="ET56">
        <f t="shared" si="71"/>
        <v>8.7946997741738614E-2</v>
      </c>
      <c r="EU56">
        <f t="shared" si="110"/>
        <v>1.2311364873706945</v>
      </c>
      <c r="EV56">
        <f t="shared" si="111"/>
        <v>1.6883242824515868E-2</v>
      </c>
    </row>
    <row r="57" spans="3:152">
      <c r="C57" s="6">
        <f t="shared" si="72"/>
        <v>2120.9591368933684</v>
      </c>
      <c r="D57" s="6">
        <f>Sheet6!D57</f>
        <v>2103.2527991179627</v>
      </c>
      <c r="E57" s="6">
        <f t="shared" si="22"/>
        <v>2186.9730323568133</v>
      </c>
      <c r="F57" s="6">
        <f t="shared" si="23"/>
        <v>-83.720233238850597</v>
      </c>
      <c r="G57" s="6">
        <f t="shared" si="115"/>
        <v>2112.1059680056655</v>
      </c>
      <c r="I57" s="6">
        <f t="shared" si="1"/>
        <v>2112.1059680056655</v>
      </c>
      <c r="M57">
        <f t="shared" si="24"/>
        <v>345.24321207178536</v>
      </c>
      <c r="O57">
        <f t="shared" si="25"/>
        <v>1.2438811739722346</v>
      </c>
      <c r="P57">
        <f t="shared" si="26"/>
        <v>8.1915942225940456E-3</v>
      </c>
      <c r="Q57">
        <f t="shared" si="27"/>
        <v>6219.4058698611734</v>
      </c>
      <c r="R57">
        <f t="shared" si="73"/>
        <v>34921.963959270492</v>
      </c>
      <c r="S57">
        <f t="shared" si="28"/>
        <v>-3900.9687287426827</v>
      </c>
      <c r="T57">
        <f t="shared" si="74"/>
        <v>0.8505436329060817</v>
      </c>
      <c r="U57">
        <f t="shared" si="2"/>
        <v>54.006116207951074</v>
      </c>
      <c r="V57">
        <f t="shared" si="112"/>
        <v>3.9965004994694526</v>
      </c>
      <c r="W57">
        <f t="shared" si="75"/>
        <v>46.63035177403146</v>
      </c>
      <c r="X57">
        <f t="shared" si="29"/>
        <v>58.002616707420529</v>
      </c>
      <c r="Y57">
        <f t="shared" si="3"/>
        <v>1.2438811739722346</v>
      </c>
      <c r="Z57">
        <f t="shared" si="30"/>
        <v>46.63035177403146</v>
      </c>
      <c r="AE57">
        <f t="shared" si="113"/>
        <v>0.46340910466364044</v>
      </c>
      <c r="AF57">
        <f t="shared" si="114"/>
        <v>0.66795966154579711</v>
      </c>
      <c r="AG57">
        <f t="shared" si="31"/>
        <v>0.7040389666593786</v>
      </c>
      <c r="AH57">
        <f t="shared" si="4"/>
        <v>0</v>
      </c>
      <c r="AI57">
        <f t="shared" si="5"/>
        <v>0.7040389666593786</v>
      </c>
      <c r="AJ57">
        <f t="shared" si="76"/>
        <v>0.7040389666593786</v>
      </c>
      <c r="AK57">
        <f t="shared" si="6"/>
        <v>0</v>
      </c>
      <c r="AL57">
        <f t="shared" si="7"/>
        <v>30</v>
      </c>
      <c r="AM57">
        <f t="shared" si="77"/>
        <v>30</v>
      </c>
      <c r="AO57">
        <f t="shared" si="78"/>
        <v>3.1665756641764102</v>
      </c>
      <c r="AQ57">
        <f t="shared" si="32"/>
        <v>0.89906022890363835</v>
      </c>
      <c r="AS57">
        <f t="shared" si="8"/>
        <v>4.6316584913301204</v>
      </c>
      <c r="AT57">
        <f t="shared" si="8"/>
        <v>-0.51738083682713198</v>
      </c>
      <c r="AU57">
        <f t="shared" si="79"/>
        <v>4.1142776545029882</v>
      </c>
      <c r="AV57">
        <f t="shared" si="33"/>
        <v>1.1257525330748814</v>
      </c>
      <c r="AW57">
        <f t="shared" si="80"/>
        <v>-0.12575253307488143</v>
      </c>
      <c r="AX57">
        <f t="shared" si="9"/>
        <v>-10.192412523445174</v>
      </c>
      <c r="AY57">
        <f t="shared" si="81"/>
        <v>0.13</v>
      </c>
      <c r="AZ57">
        <f t="shared" si="82"/>
        <v>10.022525313166536</v>
      </c>
      <c r="BA57">
        <f t="shared" si="83"/>
        <v>-1.1195692738041345</v>
      </c>
      <c r="BB57">
        <f t="shared" si="10"/>
        <v>50.231734197753902</v>
      </c>
      <c r="BC57">
        <f t="shared" si="84"/>
        <v>3.30526933324952E-3</v>
      </c>
      <c r="BD57">
        <f t="shared" si="85"/>
        <v>1.9993537869915394E-3</v>
      </c>
      <c r="BE57">
        <f t="shared" si="86"/>
        <v>0.96727875047862033</v>
      </c>
      <c r="BF57">
        <f t="shared" si="87"/>
        <v>2.0669882244412343E-3</v>
      </c>
      <c r="BG57">
        <f t="shared" si="34"/>
        <v>3.6985757207156494E-2</v>
      </c>
      <c r="BH57" t="e">
        <f t="shared" si="35"/>
        <v>#NUM!</v>
      </c>
      <c r="BI57" t="e">
        <f t="shared" si="88"/>
        <v>#NUM!</v>
      </c>
      <c r="BJ57" t="e">
        <f t="shared" si="89"/>
        <v>#NUM!</v>
      </c>
      <c r="BK57" t="e">
        <f t="shared" si="90"/>
        <v>#NUM!</v>
      </c>
      <c r="BL57" t="e">
        <f t="shared" si="91"/>
        <v>#NUM!</v>
      </c>
      <c r="BM57">
        <f t="shared" si="36"/>
        <v>-2.9258784986423743E-5</v>
      </c>
      <c r="BN57">
        <f t="shared" si="92"/>
        <v>1.0906485717160321</v>
      </c>
      <c r="BO57">
        <f t="shared" si="93"/>
        <v>1.0015648920765572</v>
      </c>
      <c r="BP57">
        <f t="shared" si="94"/>
        <v>1.0889444911100834</v>
      </c>
      <c r="BQ57">
        <f t="shared" si="37"/>
        <v>1</v>
      </c>
      <c r="BR57">
        <f t="shared" si="38"/>
        <v>1</v>
      </c>
      <c r="BS57">
        <f t="shared" si="39"/>
        <v>1</v>
      </c>
      <c r="BT57">
        <f t="shared" si="11"/>
        <v>215.97586474790336</v>
      </c>
      <c r="BU57">
        <f t="shared" si="12"/>
        <v>-3.1391301389770834</v>
      </c>
      <c r="BV57">
        <f t="shared" si="13"/>
        <v>1604754.9250737664</v>
      </c>
      <c r="BW57">
        <f t="shared" si="14"/>
        <v>0.7040389666593786</v>
      </c>
      <c r="BX57">
        <f t="shared" si="15"/>
        <v>150437.44745752233</v>
      </c>
      <c r="BY57">
        <f t="shared" si="95"/>
        <v>1.6187778227438283E-4</v>
      </c>
      <c r="BZ57">
        <f t="shared" si="96"/>
        <v>3.3536862564918009E-5</v>
      </c>
      <c r="CA57">
        <f t="shared" si="97"/>
        <v>-3.6476764109379087</v>
      </c>
      <c r="CB57">
        <f t="shared" si="98"/>
        <v>14.185446219875638</v>
      </c>
      <c r="CC57">
        <f t="shared" si="99"/>
        <v>4.9695148970701703E-3</v>
      </c>
      <c r="CD57">
        <f t="shared" si="16"/>
        <v>46.63035177403146</v>
      </c>
      <c r="CE57" s="20">
        <f t="shared" si="17"/>
        <v>66691273898.764221</v>
      </c>
      <c r="CF57" s="33">
        <f t="shared" si="40"/>
        <v>0.33006947731722391</v>
      </c>
      <c r="CG57" s="33">
        <f t="shared" si="18"/>
        <v>66.013895463444783</v>
      </c>
      <c r="CH57">
        <f t="shared" si="100"/>
        <v>8000</v>
      </c>
      <c r="CI57" s="6">
        <f t="shared" si="116"/>
        <v>2186.9730323568133</v>
      </c>
      <c r="CJ57" s="20"/>
      <c r="CK57" s="20"/>
      <c r="CL57" s="20"/>
      <c r="CM57" s="20"/>
      <c r="CN57" s="20"/>
      <c r="CO57" s="20"/>
      <c r="CP57" s="20"/>
      <c r="CQ57" s="25">
        <f t="shared" si="20"/>
        <v>3.1665756641764102</v>
      </c>
      <c r="CR57" s="26">
        <v>0.8</v>
      </c>
      <c r="CS57" s="26">
        <f t="shared" si="101"/>
        <v>0.58779560766274619</v>
      </c>
      <c r="CT57" s="26">
        <f t="shared" si="41"/>
        <v>-0.20689896548847572</v>
      </c>
      <c r="CU57" s="26">
        <f t="shared" si="102"/>
        <v>6.8556912490889299E-2</v>
      </c>
      <c r="CV57" s="26">
        <f t="shared" si="103"/>
        <v>-2.5865036942947545E-3</v>
      </c>
      <c r="CW57" s="26">
        <f t="shared" si="42"/>
        <v>4.4043777019555551E-2</v>
      </c>
      <c r="CX57" s="26">
        <f t="shared" si="43"/>
        <v>0.77949566584303542</v>
      </c>
      <c r="CY57" s="26">
        <f t="shared" si="44"/>
        <v>0.89857638399080897</v>
      </c>
      <c r="CZ57" s="26">
        <f t="shared" si="45"/>
        <v>9.8576383990808925E-2</v>
      </c>
      <c r="DA57" s="26">
        <v>0.85</v>
      </c>
      <c r="DB57" s="26">
        <f t="shared" si="46"/>
        <v>0.5532193954472906</v>
      </c>
      <c r="DC57" s="26">
        <f t="shared" si="47"/>
        <v>-0.19472843810680071</v>
      </c>
      <c r="DD57" s="26">
        <f t="shared" si="48"/>
        <v>6.0728614524801605E-2</v>
      </c>
      <c r="DE57" s="26">
        <f t="shared" si="49"/>
        <v>-1.9101541195689553E-3</v>
      </c>
      <c r="DF57" s="26">
        <f t="shared" si="50"/>
        <v>3.8126111555077599E-2</v>
      </c>
      <c r="DG57" s="26">
        <f t="shared" si="104"/>
        <v>0.80198668352354574</v>
      </c>
      <c r="DH57" s="26">
        <f t="shared" si="105"/>
        <v>0.89848696429927521</v>
      </c>
      <c r="DI57" s="26">
        <f t="shared" si="106"/>
        <v>4.8486964299275237E-2</v>
      </c>
      <c r="DJ57" s="26">
        <f t="shared" si="107"/>
        <v>-1.0017883938306751</v>
      </c>
      <c r="DK57" s="26">
        <f t="shared" si="108"/>
        <v>0.89840040531301124</v>
      </c>
      <c r="DL57" s="26">
        <f t="shared" si="51"/>
        <v>0.85</v>
      </c>
      <c r="DM57" s="26">
        <f t="shared" si="52"/>
        <v>0.5532193954472906</v>
      </c>
      <c r="DN57" s="26">
        <f t="shared" si="53"/>
        <v>-0.19472843810680071</v>
      </c>
      <c r="DO57" s="26">
        <f t="shared" si="54"/>
        <v>6.0728614524801605E-2</v>
      </c>
      <c r="DP57" s="26">
        <f t="shared" si="55"/>
        <v>-1.9101541195689553E-3</v>
      </c>
      <c r="DQ57" s="26">
        <f t="shared" si="56"/>
        <v>3.8126111555077599E-2</v>
      </c>
      <c r="DR57" s="26">
        <f t="shared" si="57"/>
        <v>0.80198668352354574</v>
      </c>
      <c r="DS57" s="26">
        <f t="shared" si="58"/>
        <v>0.89848696429927521</v>
      </c>
      <c r="DT57" s="26">
        <f t="shared" si="59"/>
        <v>4.8486964299275237E-2</v>
      </c>
      <c r="DU57" s="26">
        <f t="shared" si="60"/>
        <v>0.89840040531301124</v>
      </c>
      <c r="DV57" s="26">
        <f t="shared" si="61"/>
        <v>0.52341526489668277</v>
      </c>
      <c r="DW57" s="26">
        <f t="shared" si="62"/>
        <v>-0.18423764216035959</v>
      </c>
      <c r="DX57" s="26">
        <f t="shared" si="63"/>
        <v>5.4361489294157628E-2</v>
      </c>
      <c r="DY57" s="26">
        <f t="shared" si="64"/>
        <v>-1.4481493113620188E-3</v>
      </c>
      <c r="DZ57" s="26">
        <f t="shared" si="65"/>
        <v>3.3481906623194439E-2</v>
      </c>
      <c r="EA57" s="26">
        <f t="shared" si="66"/>
        <v>0.82075739548455384</v>
      </c>
      <c r="EB57" s="26">
        <f t="shared" si="67"/>
        <v>0.8990525189210703</v>
      </c>
      <c r="EC57" s="26">
        <f t="shared" si="68"/>
        <v>6.5211360805905727E-4</v>
      </c>
      <c r="ED57" s="26">
        <f t="shared" si="69"/>
        <v>-0.98831508500522725</v>
      </c>
      <c r="EE57" s="26">
        <f t="shared" si="70"/>
        <v>0.89906022890363835</v>
      </c>
      <c r="EI57">
        <f t="shared" si="21"/>
        <v>2112.1059680056655</v>
      </c>
      <c r="ES57">
        <f t="shared" si="109"/>
        <v>6.0673490696485421</v>
      </c>
      <c r="ET57">
        <f t="shared" si="71"/>
        <v>9.0533666822574105E-2</v>
      </c>
      <c r="EU57">
        <f t="shared" si="110"/>
        <v>1.2411257914888911</v>
      </c>
      <c r="EV57">
        <f t="shared" si="111"/>
        <v>1.7020231573371521E-2</v>
      </c>
    </row>
    <row r="58" spans="3:152">
      <c r="C58" s="6"/>
      <c r="D58" s="6"/>
      <c r="E58" s="6"/>
      <c r="F58" s="6"/>
      <c r="G58" s="6"/>
      <c r="I58" s="6"/>
      <c r="CE58" s="20"/>
      <c r="CF58" s="33"/>
      <c r="CG58" s="33"/>
      <c r="CI58" s="6"/>
      <c r="CJ58" s="20"/>
      <c r="CK58" s="20"/>
      <c r="CL58" s="20"/>
      <c r="CM58" s="20"/>
      <c r="CN58" s="20"/>
      <c r="CO58" s="20"/>
      <c r="CP58" s="20"/>
      <c r="CQ58" s="25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</row>
    <row r="59" spans="3:152">
      <c r="C59" s="6"/>
      <c r="D59" s="6"/>
      <c r="E59" s="6"/>
      <c r="F59" s="6"/>
      <c r="G59" s="6"/>
      <c r="I59" s="6"/>
      <c r="CE59" s="20"/>
      <c r="CF59" s="33"/>
      <c r="CG59" s="33"/>
      <c r="CI59" s="6"/>
      <c r="CJ59" s="20"/>
      <c r="CK59" s="20"/>
      <c r="CL59" s="20"/>
      <c r="CM59" s="20"/>
      <c r="CN59" s="20"/>
      <c r="CO59" s="20"/>
      <c r="CP59" s="20"/>
      <c r="CQ59" s="25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</row>
    <row r="60" spans="3:152">
      <c r="C60" s="6"/>
      <c r="D60" s="6"/>
      <c r="E60" s="6"/>
      <c r="F60" s="6"/>
      <c r="G60" s="6"/>
      <c r="I60" s="6"/>
      <c r="CE60" s="20"/>
      <c r="CF60" s="33"/>
      <c r="CG60" s="33"/>
      <c r="CI60" s="6"/>
      <c r="CJ60" s="20"/>
      <c r="CK60" s="20"/>
      <c r="CL60" s="20"/>
      <c r="CM60" s="20"/>
      <c r="CN60" s="20"/>
      <c r="CO60" s="20"/>
      <c r="CP60" s="20"/>
      <c r="CQ60" s="25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</row>
    <row r="61" spans="3:152">
      <c r="C61" s="6"/>
      <c r="D61" s="6"/>
      <c r="E61" s="6"/>
      <c r="F61" s="6"/>
      <c r="G61" s="6"/>
      <c r="I61" s="6"/>
      <c r="CE61" s="20"/>
      <c r="CF61" s="33"/>
      <c r="CG61" s="33"/>
      <c r="CI61" s="6"/>
      <c r="CJ61" s="20"/>
      <c r="CK61" s="20"/>
      <c r="CL61" s="20"/>
      <c r="CM61" s="20"/>
      <c r="CN61" s="20"/>
      <c r="CO61" s="20"/>
      <c r="CP61" s="20"/>
      <c r="CQ61" s="25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</row>
    <row r="62" spans="3:152">
      <c r="C62" s="6"/>
      <c r="D62" s="6"/>
      <c r="E62" s="6"/>
      <c r="F62" s="6"/>
      <c r="G62" s="6"/>
      <c r="I62" s="6"/>
      <c r="CE62" s="20"/>
      <c r="CF62" s="33"/>
      <c r="CG62" s="33"/>
      <c r="CI62" s="6"/>
      <c r="CJ62" s="20"/>
      <c r="CK62" s="20"/>
      <c r="CL62" s="20"/>
      <c r="CM62" s="20"/>
      <c r="CN62" s="20"/>
      <c r="CO62" s="20"/>
      <c r="CP62" s="20"/>
      <c r="CQ62" s="25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</row>
    <row r="63" spans="3:152">
      <c r="C63" s="6"/>
      <c r="D63" s="6"/>
      <c r="E63" s="6"/>
      <c r="F63" s="6"/>
      <c r="G63" s="6"/>
      <c r="I63" s="6"/>
      <c r="CE63" s="20"/>
      <c r="CF63" s="33"/>
      <c r="CG63" s="33"/>
      <c r="CI63" s="6"/>
      <c r="CJ63" s="20"/>
      <c r="CK63" s="20"/>
      <c r="CL63" s="20"/>
      <c r="CM63" s="20"/>
      <c r="CN63" s="20"/>
      <c r="CO63" s="20"/>
      <c r="CP63" s="20"/>
      <c r="CQ63" s="25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</row>
    <row r="64" spans="3:152">
      <c r="C64" s="6"/>
      <c r="D64" s="6"/>
      <c r="E64" s="6"/>
      <c r="F64" s="6"/>
      <c r="G64" s="6"/>
      <c r="I64" s="6"/>
      <c r="CE64" s="20"/>
      <c r="CF64" s="33"/>
      <c r="CG64" s="33"/>
      <c r="CI64" s="6"/>
      <c r="CJ64" s="20"/>
      <c r="CK64" s="20"/>
      <c r="CL64" s="20"/>
      <c r="CM64" s="20"/>
      <c r="CN64" s="20"/>
      <c r="CO64" s="20"/>
      <c r="CP64" s="20"/>
      <c r="CQ64" s="25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</row>
    <row r="65" spans="3:135">
      <c r="C65" s="6"/>
      <c r="D65" s="6"/>
      <c r="E65" s="6"/>
      <c r="F65" s="6"/>
      <c r="G65" s="6"/>
      <c r="I65" s="6"/>
      <c r="CE65" s="20"/>
      <c r="CF65" s="33"/>
      <c r="CG65" s="33"/>
      <c r="CI65" s="6"/>
      <c r="CJ65" s="20"/>
      <c r="CK65" s="20"/>
      <c r="CL65" s="20"/>
      <c r="CM65" s="20"/>
      <c r="CN65" s="20"/>
      <c r="CO65" s="20"/>
      <c r="CP65" s="20"/>
      <c r="CQ65" s="25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</row>
    <row r="66" spans="3:135">
      <c r="C66" s="6"/>
      <c r="D66" s="6"/>
      <c r="E66" s="6"/>
      <c r="F66" s="6"/>
      <c r="G66" s="6"/>
      <c r="I66" s="6"/>
      <c r="CE66" s="20"/>
      <c r="CF66" s="33"/>
      <c r="CG66" s="33"/>
      <c r="CI66" s="6"/>
      <c r="CJ66" s="20"/>
      <c r="CK66" s="20"/>
      <c r="CL66" s="20"/>
      <c r="CM66" s="20"/>
      <c r="CN66" s="20"/>
      <c r="CO66" s="20"/>
      <c r="CP66" s="20"/>
      <c r="CQ66" s="25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</row>
    <row r="67" spans="3:135">
      <c r="C67" s="6"/>
      <c r="D67" s="6"/>
      <c r="E67" s="6"/>
      <c r="F67" s="6"/>
      <c r="G67" s="6"/>
      <c r="I67" s="6"/>
      <c r="CE67" s="20"/>
      <c r="CF67" s="33"/>
      <c r="CG67" s="33"/>
      <c r="CI67" s="6"/>
      <c r="CJ67" s="20"/>
      <c r="CK67" s="20"/>
      <c r="CL67" s="20"/>
      <c r="CM67" s="20"/>
      <c r="CN67" s="20"/>
      <c r="CO67" s="20"/>
      <c r="CP67" s="20"/>
      <c r="CQ67" s="25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</row>
    <row r="68" spans="3:135">
      <c r="C68" s="6"/>
      <c r="D68" s="6"/>
      <c r="E68" s="6"/>
      <c r="F68" s="6"/>
      <c r="G68" s="6"/>
      <c r="I68" s="6"/>
      <c r="CE68" s="20"/>
      <c r="CF68" s="33"/>
      <c r="CG68" s="33"/>
      <c r="CI68" s="6"/>
      <c r="CJ68" s="20"/>
      <c r="CK68" s="20"/>
      <c r="CL68" s="20"/>
      <c r="CM68" s="20"/>
      <c r="CN68" s="20"/>
      <c r="CO68" s="20"/>
      <c r="CP68" s="20"/>
      <c r="CQ68" s="25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F33-8850-42A7-A737-B03FE1544462}">
  <dimension ref="C3:FF68"/>
  <sheetViews>
    <sheetView zoomScale="86" zoomScaleNormal="107" workbookViewId="0">
      <selection activeCell="CP19" sqref="CP19"/>
    </sheetView>
  </sheetViews>
  <sheetFormatPr defaultRowHeight="14.4"/>
  <cols>
    <col min="7" max="7" width="11.33203125" customWidth="1"/>
    <col min="65" max="65" width="12" bestFit="1" customWidth="1"/>
    <col min="66" max="86" width="9" bestFit="1" customWidth="1"/>
  </cols>
  <sheetData>
    <row r="3" spans="16:161" ht="15.6">
      <c r="Q3" s="2" t="s">
        <v>0</v>
      </c>
      <c r="R3" s="2">
        <f>Sheet7!N3</f>
        <v>5000</v>
      </c>
      <c r="S3" s="2" t="s">
        <v>1</v>
      </c>
      <c r="U3" s="47" t="s">
        <v>176</v>
      </c>
      <c r="V3" s="2">
        <f>Sheet7!R3</f>
        <v>0</v>
      </c>
      <c r="W3" s="47" t="s">
        <v>177</v>
      </c>
      <c r="EE3" s="39"/>
    </row>
    <row r="4" spans="16:161" ht="15.6">
      <c r="Q4" s="2" t="s">
        <v>4</v>
      </c>
      <c r="R4" s="2">
        <f>Sheet7!N4</f>
        <v>0</v>
      </c>
      <c r="S4" s="2" t="s">
        <v>5</v>
      </c>
      <c r="U4" s="3" t="s">
        <v>2</v>
      </c>
      <c r="V4" s="2">
        <f>Sheet7!R4</f>
        <v>30</v>
      </c>
      <c r="W4" s="2" t="s">
        <v>3</v>
      </c>
      <c r="EE4" s="39"/>
    </row>
    <row r="5" spans="16:161" ht="15.6">
      <c r="Q5" s="2" t="s">
        <v>7</v>
      </c>
      <c r="R5" s="2">
        <f>Sheet7!N5</f>
        <v>250</v>
      </c>
      <c r="S5" s="2" t="s">
        <v>8</v>
      </c>
      <c r="U5" s="3" t="s">
        <v>6</v>
      </c>
      <c r="V5" s="2">
        <f>Sheet7!R5</f>
        <v>1.0740000000000001</v>
      </c>
      <c r="W5" s="2"/>
      <c r="EE5" s="39"/>
    </row>
    <row r="6" spans="16:161" ht="15.6">
      <c r="Q6" s="3" t="s">
        <v>11</v>
      </c>
      <c r="R6" s="2">
        <f>Sheet7!N6</f>
        <v>0.71</v>
      </c>
      <c r="S6" s="2"/>
      <c r="U6" s="3" t="s">
        <v>9</v>
      </c>
      <c r="V6" s="2">
        <f>Sheet7!R6</f>
        <v>67.017600000000002</v>
      </c>
      <c r="W6" s="2" t="s">
        <v>10</v>
      </c>
      <c r="EE6" s="39"/>
    </row>
    <row r="7" spans="16:161" ht="15.6">
      <c r="Q7" s="2" t="s">
        <v>14</v>
      </c>
      <c r="R7" s="2">
        <f>Sheet7!N7</f>
        <v>100</v>
      </c>
      <c r="S7" s="2" t="s">
        <v>15</v>
      </c>
      <c r="U7" s="3" t="s">
        <v>12</v>
      </c>
      <c r="V7" s="2">
        <f>Sheet7!R7</f>
        <v>1</v>
      </c>
      <c r="W7" s="2" t="s">
        <v>13</v>
      </c>
      <c r="EE7" s="39"/>
    </row>
    <row r="8" spans="16:161" ht="15.6">
      <c r="Q8" s="3" t="s">
        <v>17</v>
      </c>
      <c r="R8" s="2">
        <f>Sheet7!N8</f>
        <v>0.71</v>
      </c>
      <c r="S8" s="2"/>
      <c r="U8" s="3" t="s">
        <v>16</v>
      </c>
      <c r="V8" s="2">
        <f>Sheet7!R8</f>
        <v>72</v>
      </c>
      <c r="W8" s="2" t="s">
        <v>3</v>
      </c>
      <c r="EE8" s="39"/>
    </row>
    <row r="9" spans="16:161" ht="16.8">
      <c r="Q9" s="31" t="s">
        <v>150</v>
      </c>
      <c r="R9" s="2">
        <f>Sheet7!N9</f>
        <v>32</v>
      </c>
      <c r="S9" s="2" t="s">
        <v>20</v>
      </c>
      <c r="U9" s="3" t="s">
        <v>18</v>
      </c>
      <c r="V9" s="2">
        <f>Sheet7!R9</f>
        <v>0.33333333333333331</v>
      </c>
      <c r="W9" s="2" t="s">
        <v>19</v>
      </c>
      <c r="EE9" s="39"/>
    </row>
    <row r="10" spans="16:161" ht="16.2">
      <c r="Q10" s="3" t="s">
        <v>23</v>
      </c>
      <c r="R10" s="2">
        <f>Sheet7!N10</f>
        <v>250</v>
      </c>
      <c r="S10" s="2" t="s">
        <v>8</v>
      </c>
      <c r="U10" s="2" t="s">
        <v>21</v>
      </c>
      <c r="V10" s="2">
        <f>Sheet7!R10</f>
        <v>8.7266666666666659E-2</v>
      </c>
      <c r="W10" s="2" t="s">
        <v>22</v>
      </c>
      <c r="EE10" s="39"/>
    </row>
    <row r="11" spans="16:161" ht="15.6">
      <c r="Q11" s="36" t="s">
        <v>153</v>
      </c>
      <c r="R11" s="2">
        <f>Sheet7!N11</f>
        <v>5000</v>
      </c>
      <c r="S11" s="36" t="s">
        <v>1</v>
      </c>
      <c r="EE11" s="39"/>
    </row>
    <row r="12" spans="16:161" ht="15.6">
      <c r="Q12" s="36" t="s">
        <v>152</v>
      </c>
      <c r="R12" s="2">
        <f>Sheet7!N12</f>
        <v>1250000</v>
      </c>
      <c r="S12" s="36" t="s">
        <v>154</v>
      </c>
      <c r="Y12" s="2" t="s">
        <v>24</v>
      </c>
      <c r="Z12" s="3" t="s">
        <v>25</v>
      </c>
      <c r="AA12" s="2" t="s">
        <v>26</v>
      </c>
      <c r="CV12" s="21" t="s">
        <v>27</v>
      </c>
      <c r="CW12" s="21">
        <v>0.32650000000000001</v>
      </c>
      <c r="CX12" s="21" t="s">
        <v>28</v>
      </c>
      <c r="CY12" s="21">
        <v>-1.07</v>
      </c>
      <c r="CZ12" s="21" t="s">
        <v>29</v>
      </c>
      <c r="DA12" s="21">
        <f>-0.5339</f>
        <v>-0.53390000000000004</v>
      </c>
      <c r="DB12" s="21" t="s">
        <v>30</v>
      </c>
      <c r="DC12" s="21">
        <f>0.01569</f>
        <v>1.5689999999999999E-2</v>
      </c>
      <c r="DD12" s="21" t="s">
        <v>31</v>
      </c>
      <c r="DE12" s="21">
        <f>-0.05165</f>
        <v>-5.1650000000000001E-2</v>
      </c>
      <c r="DF12" s="21" t="s">
        <v>32</v>
      </c>
      <c r="DG12" s="21">
        <v>0.54749999999999999</v>
      </c>
      <c r="DH12" s="21" t="s">
        <v>33</v>
      </c>
      <c r="DI12" s="21">
        <v>-0.73609999999999998</v>
      </c>
      <c r="EE12" s="39"/>
    </row>
    <row r="13" spans="16:161">
      <c r="Y13" s="2">
        <v>1400</v>
      </c>
      <c r="Z13" s="2">
        <f>Sheet1!X13</f>
        <v>0.73</v>
      </c>
      <c r="AA13" s="2">
        <f>SLOPE(Z13:Z14,Y13:Y14)</f>
        <v>-1.1428571428571431E-4</v>
      </c>
      <c r="CV13" s="21" t="s">
        <v>34</v>
      </c>
      <c r="CW13" s="21">
        <f>0.1844</f>
        <v>0.18440000000000001</v>
      </c>
      <c r="CX13" s="21" t="s">
        <v>35</v>
      </c>
      <c r="CY13" s="21">
        <f>0.1056</f>
        <v>0.1056</v>
      </c>
      <c r="CZ13" s="21" t="s">
        <v>36</v>
      </c>
      <c r="DA13" s="21">
        <f>0.6134</f>
        <v>0.61339999999999995</v>
      </c>
      <c r="DB13" s="21" t="s">
        <v>37</v>
      </c>
      <c r="DC13" s="21">
        <v>0.72099999999999997</v>
      </c>
      <c r="DD13" s="27"/>
      <c r="DE13" s="27"/>
      <c r="DF13" s="27"/>
      <c r="DG13" s="27"/>
      <c r="DH13" s="27"/>
      <c r="DI13" s="27"/>
      <c r="EE13" s="39"/>
    </row>
    <row r="14" spans="16:161" ht="23.4">
      <c r="Y14" s="2">
        <v>0</v>
      </c>
      <c r="Z14" s="2">
        <f>Sheet1!X14</f>
        <v>0.89</v>
      </c>
      <c r="AA14" s="2"/>
      <c r="AS14" s="13" t="s">
        <v>38</v>
      </c>
      <c r="BY14" s="16"/>
      <c r="CJ14" s="18" t="s">
        <v>39</v>
      </c>
      <c r="CK14" s="19">
        <f>Sheet7!CG14</f>
        <v>200</v>
      </c>
      <c r="CL14" s="19" t="s">
        <v>19</v>
      </c>
      <c r="CP14" s="13" t="s">
        <v>40</v>
      </c>
      <c r="EE14" s="39"/>
      <c r="EK14" s="13" t="s">
        <v>41</v>
      </c>
    </row>
    <row r="15" spans="16:161">
      <c r="CC15" s="17" t="s">
        <v>42</v>
      </c>
      <c r="CD15" s="2">
        <v>5.9999999999999995E-4</v>
      </c>
      <c r="CE15" s="2" t="s">
        <v>43</v>
      </c>
      <c r="EE15" s="39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39"/>
      <c r="FB16" s="35" t="s">
        <v>156</v>
      </c>
      <c r="FE16" s="35" t="s">
        <v>155</v>
      </c>
    </row>
    <row r="17" spans="3:162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40" t="s">
        <v>171</v>
      </c>
      <c r="H17" s="40" t="s">
        <v>172</v>
      </c>
      <c r="I17" s="40" t="s">
        <v>137</v>
      </c>
      <c r="J17" s="40" t="s">
        <v>166</v>
      </c>
      <c r="K17" s="1" t="s">
        <v>158</v>
      </c>
      <c r="M17" s="4" t="s">
        <v>159</v>
      </c>
      <c r="N17" s="4" t="s">
        <v>51</v>
      </c>
      <c r="O17" s="32" t="s">
        <v>151</v>
      </c>
      <c r="P17" s="5" t="s">
        <v>52</v>
      </c>
      <c r="Q17" s="4" t="s">
        <v>53</v>
      </c>
      <c r="R17" s="5" t="s">
        <v>54</v>
      </c>
      <c r="S17" s="4" t="s">
        <v>55</v>
      </c>
      <c r="T17" s="4" t="s">
        <v>56</v>
      </c>
      <c r="U17" s="4" t="s">
        <v>57</v>
      </c>
      <c r="V17" s="4" t="s">
        <v>58</v>
      </c>
      <c r="W17" s="4" t="s">
        <v>59</v>
      </c>
      <c r="X17" s="8" t="s">
        <v>60</v>
      </c>
      <c r="Y17" s="4" t="s">
        <v>61</v>
      </c>
      <c r="Z17" s="9" t="s">
        <v>62</v>
      </c>
      <c r="AA17" s="9" t="s">
        <v>63</v>
      </c>
      <c r="AB17" s="9" t="s">
        <v>64</v>
      </c>
      <c r="AC17" s="4" t="s">
        <v>65</v>
      </c>
      <c r="AD17" s="4" t="s">
        <v>66</v>
      </c>
      <c r="AE17" s="5" t="s">
        <v>67</v>
      </c>
      <c r="AF17" s="5" t="s">
        <v>68</v>
      </c>
      <c r="AG17" s="5" t="s">
        <v>52</v>
      </c>
      <c r="AH17" s="10" t="s">
        <v>69</v>
      </c>
      <c r="AI17" s="5" t="s">
        <v>70</v>
      </c>
      <c r="AJ17" s="5" t="s">
        <v>71</v>
      </c>
      <c r="AK17" s="11" t="s">
        <v>72</v>
      </c>
      <c r="AL17" s="5" t="s">
        <v>73</v>
      </c>
      <c r="AM17" s="5" t="s">
        <v>74</v>
      </c>
      <c r="AN17" s="12" t="s">
        <v>75</v>
      </c>
      <c r="AO17" s="5" t="s">
        <v>76</v>
      </c>
      <c r="AP17" s="5" t="s">
        <v>77</v>
      </c>
      <c r="AQ17" s="11" t="s">
        <v>78</v>
      </c>
      <c r="AS17" s="5" t="s">
        <v>79</v>
      </c>
      <c r="AT17" s="5" t="s">
        <v>80</v>
      </c>
      <c r="AU17" s="5" t="s">
        <v>81</v>
      </c>
      <c r="AW17" s="4" t="s">
        <v>82</v>
      </c>
      <c r="AX17" s="4" t="s">
        <v>83</v>
      </c>
      <c r="AY17" s="4" t="s">
        <v>84</v>
      </c>
      <c r="AZ17" s="10" t="s">
        <v>85</v>
      </c>
      <c r="BA17" s="10" t="s">
        <v>86</v>
      </c>
      <c r="BB17" s="5" t="s">
        <v>87</v>
      </c>
      <c r="BC17" s="5" t="s">
        <v>88</v>
      </c>
      <c r="BD17" s="5" t="s">
        <v>89</v>
      </c>
      <c r="BE17" s="5" t="s">
        <v>90</v>
      </c>
      <c r="BF17" s="5" t="s">
        <v>91</v>
      </c>
      <c r="BG17" s="5" t="s">
        <v>92</v>
      </c>
      <c r="BH17" s="5" t="s">
        <v>93</v>
      </c>
      <c r="BI17" s="5" t="s">
        <v>94</v>
      </c>
      <c r="BJ17" s="5" t="s">
        <v>95</v>
      </c>
      <c r="BK17" s="5" t="s">
        <v>96</v>
      </c>
      <c r="BL17" s="5" t="s">
        <v>97</v>
      </c>
      <c r="BM17" s="5" t="s">
        <v>98</v>
      </c>
      <c r="BN17" s="14" t="s">
        <v>99</v>
      </c>
      <c r="BO17" s="14" t="s">
        <v>100</v>
      </c>
      <c r="BP17" s="14" t="s">
        <v>101</v>
      </c>
      <c r="BQ17" s="5" t="s">
        <v>68</v>
      </c>
      <c r="BR17" s="15" t="s">
        <v>102</v>
      </c>
      <c r="BS17" s="15" t="s">
        <v>103</v>
      </c>
      <c r="BT17" s="15" t="s">
        <v>104</v>
      </c>
      <c r="BU17" s="5" t="s">
        <v>105</v>
      </c>
      <c r="BV17" s="5" t="s">
        <v>105</v>
      </c>
      <c r="BW17" s="5" t="s">
        <v>105</v>
      </c>
      <c r="BX17" s="5" t="s">
        <v>106</v>
      </c>
      <c r="BY17" s="5" t="s">
        <v>107</v>
      </c>
      <c r="BZ17" s="4" t="s">
        <v>108</v>
      </c>
      <c r="CA17" s="10" t="s">
        <v>109</v>
      </c>
      <c r="CB17" s="5" t="s">
        <v>110</v>
      </c>
      <c r="CC17" s="5" t="s">
        <v>111</v>
      </c>
      <c r="CD17" s="5" t="s">
        <v>112</v>
      </c>
      <c r="CE17" s="5" t="s">
        <v>113</v>
      </c>
      <c r="CF17" s="5" t="s">
        <v>114</v>
      </c>
      <c r="CG17" s="5" t="s">
        <v>115</v>
      </c>
      <c r="CH17" s="10" t="s">
        <v>116</v>
      </c>
      <c r="CI17" s="5" t="s">
        <v>117</v>
      </c>
      <c r="CJ17" s="5" t="s">
        <v>118</v>
      </c>
      <c r="CK17" s="10" t="s">
        <v>119</v>
      </c>
      <c r="CL17" s="5" t="s">
        <v>120</v>
      </c>
      <c r="CM17" s="4" t="s">
        <v>50</v>
      </c>
      <c r="CP17" s="22" t="s">
        <v>121</v>
      </c>
      <c r="CQ17" s="22" t="s">
        <v>122</v>
      </c>
      <c r="CR17" s="22" t="s">
        <v>123</v>
      </c>
      <c r="CS17" s="23" t="s">
        <v>124</v>
      </c>
      <c r="CT17" s="23" t="s">
        <v>125</v>
      </c>
      <c r="CU17" s="23" t="s">
        <v>126</v>
      </c>
      <c r="CV17" s="24" t="s">
        <v>81</v>
      </c>
      <c r="CW17" s="24" t="s">
        <v>127</v>
      </c>
      <c r="CX17" s="24" t="s">
        <v>128</v>
      </c>
      <c r="CY17" s="24" t="s">
        <v>129</v>
      </c>
      <c r="CZ17" s="24" t="s">
        <v>130</v>
      </c>
      <c r="DA17" s="24" t="s">
        <v>131</v>
      </c>
      <c r="DB17" s="24" t="s">
        <v>132</v>
      </c>
      <c r="DC17" s="24" t="s">
        <v>133</v>
      </c>
      <c r="DD17" s="24" t="s">
        <v>134</v>
      </c>
      <c r="DE17" s="24" t="s">
        <v>81</v>
      </c>
      <c r="DF17" s="24" t="s">
        <v>127</v>
      </c>
      <c r="DG17" s="24" t="s">
        <v>128</v>
      </c>
      <c r="DH17" s="24" t="s">
        <v>129</v>
      </c>
      <c r="DI17" s="24" t="s">
        <v>130</v>
      </c>
      <c r="DJ17" s="24" t="s">
        <v>131</v>
      </c>
      <c r="DK17" s="24" t="s">
        <v>132</v>
      </c>
      <c r="DL17" s="24" t="s">
        <v>135</v>
      </c>
      <c r="DM17" s="24" t="s">
        <v>136</v>
      </c>
      <c r="DN17" s="24" t="s">
        <v>137</v>
      </c>
      <c r="DO17" s="24" t="s">
        <v>81</v>
      </c>
      <c r="DP17" s="24" t="s">
        <v>81</v>
      </c>
      <c r="DQ17" s="24" t="s">
        <v>127</v>
      </c>
      <c r="DR17" s="24" t="s">
        <v>128</v>
      </c>
      <c r="DS17" s="24" t="s">
        <v>129</v>
      </c>
      <c r="DT17" s="24" t="s">
        <v>130</v>
      </c>
      <c r="DU17" s="24" t="s">
        <v>131</v>
      </c>
      <c r="DV17" s="24" t="s">
        <v>132</v>
      </c>
      <c r="DW17" s="24" t="s">
        <v>133</v>
      </c>
      <c r="DX17" s="24" t="s">
        <v>134</v>
      </c>
      <c r="DY17" s="24" t="s">
        <v>81</v>
      </c>
      <c r="DZ17" s="24" t="s">
        <v>127</v>
      </c>
      <c r="EA17" s="24" t="s">
        <v>128</v>
      </c>
      <c r="EB17" s="24" t="s">
        <v>129</v>
      </c>
      <c r="EC17" s="24" t="s">
        <v>130</v>
      </c>
      <c r="ED17" s="24" t="s">
        <v>131</v>
      </c>
      <c r="EE17" s="24" t="s">
        <v>132</v>
      </c>
      <c r="EF17" s="24" t="s">
        <v>135</v>
      </c>
      <c r="EG17" s="24" t="s">
        <v>136</v>
      </c>
      <c r="EH17" s="24" t="s">
        <v>137</v>
      </c>
      <c r="EI17" s="24" t="s">
        <v>81</v>
      </c>
      <c r="EK17" s="28" t="s">
        <v>138</v>
      </c>
      <c r="EL17" s="28" t="s">
        <v>139</v>
      </c>
      <c r="EM17" s="28" t="s">
        <v>50</v>
      </c>
      <c r="EN17" s="28" t="s">
        <v>140</v>
      </c>
      <c r="EO17" s="28" t="s">
        <v>141</v>
      </c>
      <c r="EP17" s="29" t="s">
        <v>142</v>
      </c>
      <c r="EQ17" s="29" t="s">
        <v>143</v>
      </c>
      <c r="ER17" s="29" t="s">
        <v>27</v>
      </c>
      <c r="ES17" s="29" t="s">
        <v>28</v>
      </c>
      <c r="ET17" s="29" t="s">
        <v>52</v>
      </c>
      <c r="EU17" s="29" t="s">
        <v>68</v>
      </c>
      <c r="EV17" s="29" t="s">
        <v>67</v>
      </c>
      <c r="EW17" s="28" t="s">
        <v>144</v>
      </c>
      <c r="EX17" s="28" t="s">
        <v>145</v>
      </c>
      <c r="EY17" s="29" t="s">
        <v>146</v>
      </c>
      <c r="EZ17" s="28" t="s">
        <v>147</v>
      </c>
      <c r="FB17" s="30" t="s">
        <v>148</v>
      </c>
      <c r="FC17" s="30" t="s">
        <v>149</v>
      </c>
      <c r="FE17" s="38" t="s">
        <v>148</v>
      </c>
      <c r="FF17" s="38" t="s">
        <v>149</v>
      </c>
    </row>
    <row r="18" spans="3:162">
      <c r="C18">
        <f>Sheet1!C18</f>
        <v>314.7</v>
      </c>
      <c r="D18" s="6">
        <f>Sheet6!J18</f>
        <v>343.29636913734811</v>
      </c>
      <c r="E18" s="6">
        <f>CM18</f>
        <v>343.29636913734811</v>
      </c>
      <c r="F18" s="6">
        <f>D18-E18</f>
        <v>0</v>
      </c>
      <c r="G18" s="6">
        <f>Sheet7!D18</f>
        <v>343.29636913608067</v>
      </c>
      <c r="H18" s="6">
        <f>Sheet7!F18</f>
        <v>-1.2505552149377763E-9</v>
      </c>
      <c r="I18" s="6">
        <f>(H18-F18)/(G18-D18)</f>
        <v>0.98667982239763197</v>
      </c>
      <c r="J18" s="6">
        <f>D18-F18*(1/I18)</f>
        <v>343.29636913734811</v>
      </c>
      <c r="K18">
        <f t="shared" ref="K18:K49" si="0">AVERAGE(C18,D18)</f>
        <v>328.99818456867405</v>
      </c>
      <c r="M18">
        <f t="shared" ref="M18:M57" si="1">K18</f>
        <v>328.99818456867405</v>
      </c>
      <c r="N18">
        <f>Sheet1!L18</f>
        <v>220</v>
      </c>
      <c r="O18">
        <f>460+N18</f>
        <v>680</v>
      </c>
      <c r="P18">
        <f>$R$9/($N$18+460)</f>
        <v>4.7058823529411764E-2</v>
      </c>
      <c r="Q18">
        <f>(($R$8*M18^1.187)/56.06)*10^(10.393*$P$18)</f>
        <v>37.983614929994253</v>
      </c>
      <c r="R18">
        <f>($N$18-60)*($R$9/$R$8)</f>
        <v>7211.2676056338032</v>
      </c>
      <c r="S18">
        <f>1+(4.67*10^-4*Q18)+(0.11*10^-4*$R$18)+(0.1337*10^-8*Q18*$R$18)</f>
        <v>1.0974285095201755</v>
      </c>
      <c r="T18">
        <f>0.0283*AU18*($O$18)/M18</f>
        <v>5.7045388957084629E-2</v>
      </c>
      <c r="U18">
        <f>$R$3*($R$4+S18)</f>
        <v>5487.1425476008772</v>
      </c>
      <c r="V18">
        <f>U18*5.615</f>
        <v>30810.305404778926</v>
      </c>
      <c r="W18">
        <f>IF($R$5&gt;0,T18*($R$10-Q18)*$R$3,0)</f>
        <v>60472.785757967547</v>
      </c>
      <c r="X18">
        <f>$Z$14+$AA$13*(Q18-$Y$14)</f>
        <v>0.88565901543657211</v>
      </c>
      <c r="Y18">
        <f t="shared" ref="Y18:Y57" si="2">(8830/(131.5+$R$9))</f>
        <v>54.006116207951074</v>
      </c>
      <c r="Z18">
        <f>0.01361*X18*Q18</f>
        <v>0.45784762693205627</v>
      </c>
      <c r="AA18">
        <f>(Y18+Z18)/S18</f>
        <v>49.628712360221265</v>
      </c>
      <c r="AB18">
        <f>($V$6*$R$4)+(S18*AA18)</f>
        <v>54.463963834883131</v>
      </c>
      <c r="AC18">
        <f t="shared" ref="AC18:AC57" si="3">$R$4+S18</f>
        <v>1.0974285095201755</v>
      </c>
      <c r="AD18">
        <f>AB18/AC18</f>
        <v>49.628712360221265</v>
      </c>
      <c r="AE18">
        <f>3.0324-0.02023*$R$9</f>
        <v>2.38504</v>
      </c>
      <c r="AF18">
        <f>10^$AE$18</f>
        <v>242.68336044245018</v>
      </c>
      <c r="AG18">
        <f>$AF$18*$N$18^-1.163</f>
        <v>0.45793350719104758</v>
      </c>
      <c r="AH18">
        <f>10^$AG$18-1</f>
        <v>1.8703410838025638</v>
      </c>
      <c r="AI18">
        <f>10.715*(Q18+100)^-0.515</f>
        <v>0.84719035601843928</v>
      </c>
      <c r="AJ18">
        <f>5.44*(Q18+150)^-0.338</f>
        <v>0.92671531603920165</v>
      </c>
      <c r="AK18">
        <f>AI18*$AH$18^AJ18</f>
        <v>1.5134712870030018</v>
      </c>
      <c r="AL18">
        <f t="shared" ref="AL18:AL57" si="4">(($R$4*$V$6)/($R$4*$V$6+S18*AA18))*$V$7</f>
        <v>0</v>
      </c>
      <c r="AM18">
        <f t="shared" ref="AM18:AM57" si="5">((S18*AA18)/($R$4*$V$6+S18*AA18))*AK18</f>
        <v>1.5134712870030018</v>
      </c>
      <c r="AN18">
        <f>AL18+AM18</f>
        <v>1.5134712870030018</v>
      </c>
      <c r="AO18">
        <f t="shared" ref="AO18:AO57" si="6">(($R$4*$V$6)/($R$4*$V$6+S18*AA18))*$V$8</f>
        <v>0</v>
      </c>
      <c r="AP18">
        <f t="shared" ref="AP18:AP57" si="7">((S18*AA18)/($R$4*$V$6+S18*AA18))*$V$4</f>
        <v>30</v>
      </c>
      <c r="AQ18">
        <f>AO18+AP18</f>
        <v>30</v>
      </c>
      <c r="AS18">
        <f>CU18</f>
        <v>0.49325065152724745</v>
      </c>
      <c r="AT18">
        <f>CT18</f>
        <v>1.8181818181818181</v>
      </c>
      <c r="AU18">
        <f>EI18</f>
        <v>0.97525615282138489</v>
      </c>
      <c r="AW18">
        <f t="shared" ref="AW18:AX57" si="8">(V18)*(1/86400)/$V$10</f>
        <v>4.0863341138245541</v>
      </c>
      <c r="AX18">
        <f t="shared" si="8"/>
        <v>8.0204335580022317</v>
      </c>
      <c r="AY18">
        <f>AW18+AX18</f>
        <v>12.106767671826786</v>
      </c>
      <c r="AZ18">
        <f>AW18/AY18</f>
        <v>0.33752478155946714</v>
      </c>
      <c r="BA18">
        <f>1-AZ18</f>
        <v>0.66247521844053292</v>
      </c>
      <c r="BB18">
        <f t="shared" ref="BB18:BB57" si="9">1.071-(0.2218*((AY18^2)/($V$9)))</f>
        <v>-96.459222130011298</v>
      </c>
      <c r="BC18">
        <f>IF(BB18&lt;0.13,0.13,BB18)</f>
        <v>0.13</v>
      </c>
      <c r="BD18">
        <f>1.938*AW18*(AD18/AQ18)^(1/4)</f>
        <v>8.9813285572886166</v>
      </c>
      <c r="BE18">
        <f>1.938*AX18*(AD18/AQ18)^(1/4)</f>
        <v>17.628061472658661</v>
      </c>
      <c r="BF18">
        <f t="shared" ref="BF18:BF57" si="10">120.872*$V$9*SQRT(AD18/AQ18)</f>
        <v>51.821541773766199</v>
      </c>
      <c r="BG18">
        <f>0.15726*AN18*(1/(AD18*AQ18^3))^(1/4)</f>
        <v>6.9954920044950214E-3</v>
      </c>
      <c r="BH18">
        <f>0.0019+0.0322*BG18-0.6642*BG18^2+4.9951*BG18^3</f>
        <v>2.0944609592971303E-3</v>
      </c>
      <c r="BI18">
        <f>1-10.0147*BG18+33.8696*BG18^2+277.2817*BG18^3</f>
        <v>0.9316946437284821</v>
      </c>
      <c r="BJ18">
        <f>BH18/BI18</f>
        <v>2.2480122359783638E-3</v>
      </c>
      <c r="BK18">
        <f>BD18*($M$18^0.1)*BJ18</f>
        <v>3.6046126715832308E-2</v>
      </c>
      <c r="BL18">
        <f>(BE18^0.575)*(14.7^0.1)*BF18</f>
        <v>353.02843151108971</v>
      </c>
      <c r="BM18">
        <f>BK18/BL18</f>
        <v>1.0210544958529774E-4</v>
      </c>
      <c r="BN18">
        <f>(0.0047+1123.32*BM18+729489.64*BM18^2)</f>
        <v>0.12700240452788408</v>
      </c>
      <c r="BO18">
        <f>(1+1097.1566*BM18+722153.97*BM18^2)</f>
        <v>1.1195545006131089</v>
      </c>
      <c r="BP18">
        <f>SQRT(BN18/BO18)</f>
        <v>0.33680873922274096</v>
      </c>
      <c r="BQ18">
        <f>(BE18*BG18^0.38)/BF18^2.14</f>
        <v>5.7303795868027621E-4</v>
      </c>
      <c r="BR18">
        <f>1.0886-69.9473*BQ18+2334.3497*BQ18^2-12896.683*BQ18^3</f>
        <v>1.0492816514768843</v>
      </c>
      <c r="BS18">
        <f>1-53.4401*BQ18+1517.9369*BQ18^2-8419.8115*BQ18^3</f>
        <v>0.96987365856703789</v>
      </c>
      <c r="BT18">
        <f>BR18/BS18</f>
        <v>1.0818745742895726</v>
      </c>
      <c r="BU18">
        <f>IF(W18&lt;=0,1,(BP18*BT18))</f>
        <v>0.36438481136361056</v>
      </c>
      <c r="BV18">
        <f>IF(W18&gt;1,BP18*BT18,1)</f>
        <v>0.36438481136361056</v>
      </c>
      <c r="BW18">
        <f>IF($R$5=0,1,BV18)</f>
        <v>0.36438481136361056</v>
      </c>
      <c r="BX18">
        <f t="shared" ref="BX18:BX57" si="11">AD18*AW18</f>
        <v>202.79950034275845</v>
      </c>
      <c r="BY18">
        <f t="shared" ref="BY18:BY57" si="12">EW18*AX18</f>
        <v>6.97777668002644</v>
      </c>
      <c r="BZ18">
        <f t="shared" ref="BZ18:BZ57" si="13">$V$10*(BX18+BY18)*86400</f>
        <v>1581687.1043874742</v>
      </c>
      <c r="CA18">
        <f t="shared" ref="CA18:CA57" si="14">(AN18^BU18)*EZ18^(1-BU18)</f>
        <v>7.6941176023089683E-2</v>
      </c>
      <c r="CB18">
        <f t="shared" ref="CB18:CB57" si="15">2.2*10^-2*BZ18/CA18/$V$9</f>
        <v>1356768.3038565197</v>
      </c>
      <c r="CC18">
        <f>$CD$15/3.7065</f>
        <v>1.6187778227438283E-4</v>
      </c>
      <c r="CD18">
        <f>5.0452/CB18</f>
        <v>3.7185420573721906E-6</v>
      </c>
      <c r="CE18">
        <f>LOG(($CD$15^1.1098/2.8257)+(7.149/CB18)^0.8981)</f>
        <v>-3.949968555413788</v>
      </c>
      <c r="CF18">
        <f>-4*LOG(CC18-(CD18*CE18))</f>
        <v>15.01237260643317</v>
      </c>
      <c r="CG18">
        <f>1/CF18^2</f>
        <v>4.4371215910444274E-3</v>
      </c>
      <c r="CH18">
        <f t="shared" ref="CH18:CH57" si="16">BU18*AD18+(1-BU18)*EW18</f>
        <v>18.636934164863778</v>
      </c>
      <c r="CI18" s="20">
        <f t="shared" ref="CI18:CI57" si="17">CG18*BZ18^2/($V$9)^5/CH18</f>
        <v>144735238147.81247</v>
      </c>
      <c r="CJ18" s="33">
        <f>(1/144)*(CH18+(CI18/74130000000))</f>
        <v>0.14298184568674066</v>
      </c>
      <c r="CK18" s="33">
        <f t="shared" ref="CK18:CK57" si="18">CJ18*$CK$14</f>
        <v>28.596369137348134</v>
      </c>
      <c r="CL18">
        <v>200</v>
      </c>
      <c r="CM18" s="6">
        <f t="shared" ref="CM18:CM49" si="19">C18+CK18</f>
        <v>343.29636913734811</v>
      </c>
      <c r="CN18" s="20"/>
      <c r="CO18" s="20"/>
      <c r="CP18" s="25">
        <f>N18</f>
        <v>220</v>
      </c>
      <c r="CQ18" s="25">
        <f>CP18+460</f>
        <v>680</v>
      </c>
      <c r="CR18" s="25">
        <v>374</v>
      </c>
      <c r="CS18" s="25">
        <v>667</v>
      </c>
      <c r="CT18" s="25">
        <f>CQ18/CR18</f>
        <v>1.8181818181818181</v>
      </c>
      <c r="CU18" s="25">
        <f t="shared" ref="CU18:CU57" si="20">M18/$CS$18</f>
        <v>0.49325065152724745</v>
      </c>
      <c r="CV18" s="26">
        <v>0.8</v>
      </c>
      <c r="CW18" s="26">
        <f>0.27*CU18/CV18/$CT$18</f>
        <v>9.1559652189745308E-2</v>
      </c>
      <c r="CX18" s="26">
        <f>($CW$12+$CY$12/$CT$18+$DA$12/$CT$18^3+$DC$12/$CT$18^4+$DE$12/$CT$18^5)*CW18</f>
        <v>-3.2228204960340637E-2</v>
      </c>
      <c r="CY18" s="26">
        <f>($DG$12+$DI$12/$CT$18+$CW$13/$CT$18^2)*CW18^2</f>
        <v>1.6634388723844918E-3</v>
      </c>
      <c r="CZ18" s="26">
        <f>$CY$13*($DI$12/$CT$18+$CW$13/$CT$18^2)*CW18^5</f>
        <v>-2.3719312228314871E-7</v>
      </c>
      <c r="DA18" s="26">
        <f>$DA$13*(1+$DC$13*CW18^2)*(CW18^2/$CT$18^3)</f>
        <v>8.6071069315104805E-4</v>
      </c>
      <c r="DB18" s="26">
        <f>EXP(-$DC$13*CW18^2)</f>
        <v>0.99397396432115026</v>
      </c>
      <c r="DC18" s="26">
        <f>1+CX18+CY18-CZ18+DA18*DB18</f>
        <v>0.97029099512497108</v>
      </c>
      <c r="DD18" s="26">
        <f>DC18-CV18</f>
        <v>0.17029099512497103</v>
      </c>
      <c r="DE18" s="26">
        <v>0.85</v>
      </c>
      <c r="DF18" s="26">
        <f>0.27*CU18/DE18/$CT$18</f>
        <v>8.6173790296230887E-2</v>
      </c>
      <c r="DG18" s="26">
        <f>($CW$12+$CY$12/$CT$18+$DA$12/$CT$18^3+$DC$12/$CT$18^4+$DE$12/$CT$18^5)*DF18</f>
        <v>-3.0332428197967661E-2</v>
      </c>
      <c r="DH18" s="26">
        <f>($DG$12+$DI$12/$CT$18+$CW$13/$CT$18^2)*DF18^2</f>
        <v>1.4734960253648098E-3</v>
      </c>
      <c r="DI18" s="26">
        <f>$CY$13*($DI$12/$CT$18+$CW$13/$CT$18^2)*DF18^5</f>
        <v>-1.7516905955400796E-7</v>
      </c>
      <c r="DJ18" s="26">
        <f>$DA$13*(1+$DC$13*DF18^2)*DF18^2/$CT$18^3</f>
        <v>7.619058009162424E-4</v>
      </c>
      <c r="DK18" s="26">
        <f>EXP(-$DC$13*DF18^2)</f>
        <v>0.99466021773437785</v>
      </c>
      <c r="DL18" s="26">
        <f>1+DG18+DH18-DI18+DJ18*DK18</f>
        <v>0.97189908038628925</v>
      </c>
      <c r="DM18" s="26">
        <f>DL18-DE18</f>
        <v>0.12189908038628927</v>
      </c>
      <c r="DN18" s="26">
        <f>(DM18-DD18)/(DE18-CV18)</f>
        <v>-0.96783829477363659</v>
      </c>
      <c r="DO18" s="26">
        <f>CV18-DD18/DN18</f>
        <v>0.97594984208059232</v>
      </c>
      <c r="DP18" s="26">
        <f>DE18</f>
        <v>0.85</v>
      </c>
      <c r="DQ18" s="26">
        <f>0.27*CU18/DP18/$CT$18</f>
        <v>8.6173790296230887E-2</v>
      </c>
      <c r="DR18" s="26">
        <f>($CW$12+$CY$12/$CT$18+$DA$12/$CT$18^3+$DC$12/$CT$18^4+$DE$12/$CT$18^5)*DQ18</f>
        <v>-3.0332428197967661E-2</v>
      </c>
      <c r="DS18" s="26">
        <f>($DG$12+$DI$12/$CT$18+$CW$13/$CT$18^2)*DQ18^2</f>
        <v>1.4734960253648098E-3</v>
      </c>
      <c r="DT18" s="26">
        <f>$CY$13*($DI$12/$CT$18+$CW$13/$CT$18^2)*DQ18^5</f>
        <v>-1.7516905955400796E-7</v>
      </c>
      <c r="DU18" s="26">
        <f>$DA$13*(1+$DC$13*DQ18^2)*(DQ18^2/$CT$18^3)</f>
        <v>7.6190580091624251E-4</v>
      </c>
      <c r="DV18" s="26">
        <f>EXP(-$DC$13*DQ18^2)</f>
        <v>0.99466021773437785</v>
      </c>
      <c r="DW18" s="26">
        <f>1+DR18+DS18-DT18+DU18*DV18</f>
        <v>0.97189908038628925</v>
      </c>
      <c r="DX18" s="26">
        <f>DW18-DP18</f>
        <v>0.12189908038628927</v>
      </c>
      <c r="DY18" s="26">
        <f>DO18</f>
        <v>0.97594984208059232</v>
      </c>
      <c r="DZ18" s="26">
        <f>0.27*CU18/DY18/$CT$18</f>
        <v>7.5052752296820985E-2</v>
      </c>
      <c r="EA18" s="26">
        <f>($CW$12+$CY$12/$CT$18+$DA$12/$CT$18^3+$DC$12/$CT$18^4+$DE$12/$CT$18^5)*DZ18</f>
        <v>-2.6417919094394844E-2</v>
      </c>
      <c r="EB18" s="26">
        <f>($DG$12+$DI$12/$CT$18+$CW$13/$CT$18^2)*DZ18^2</f>
        <v>1.1177169162681793E-3</v>
      </c>
      <c r="EC18" s="26">
        <f>$CY$13*($DI$12/$CT$18+$CW$13/$CT$18^2)*DZ18^5</f>
        <v>-8.7783832246033703E-8</v>
      </c>
      <c r="ED18" s="26">
        <f>$DA$13*(1+$DC$13*DZ18^2)*DZ18^2/$CT$18^3</f>
        <v>5.7719867893505587E-4</v>
      </c>
      <c r="EE18" s="26">
        <f>EXP(-$DC$13*DZ18^2)</f>
        <v>0.99594690388862428</v>
      </c>
      <c r="EF18" s="26">
        <f>1+EA18+EB18-EC18+ED18*EE18</f>
        <v>0.97527474484291954</v>
      </c>
      <c r="EG18" s="26">
        <f>EF18-DY18</f>
        <v>-6.7509723767278373E-4</v>
      </c>
      <c r="EH18" s="26">
        <f>(EG18-DX18)/(DY18-DP18)</f>
        <v>-0.9731983430795389</v>
      </c>
      <c r="EI18" s="26">
        <f>DP18-DX18/EH18</f>
        <v>0.97525615282138489</v>
      </c>
      <c r="EK18">
        <f>N18</f>
        <v>220</v>
      </c>
      <c r="EL18">
        <f>460+EK18</f>
        <v>680</v>
      </c>
      <c r="EM18">
        <f t="shared" ref="EM18:EM57" si="21">M18</f>
        <v>328.99818456867405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171676.47200412527</v>
      </c>
      <c r="ES18">
        <f>209.2+19.26*EQ18+EL18</f>
        <v>1251.8754300000001</v>
      </c>
      <c r="ET18">
        <f>ER18/ES18</f>
        <v>137.13542728778157</v>
      </c>
      <c r="EU18">
        <f>3.448+(986.4/EL18)+0.01009*EQ18</f>
        <v>5.0885879802941174</v>
      </c>
      <c r="EV18">
        <f>2.447-0.2224*EU18</f>
        <v>1.3152980331825883</v>
      </c>
      <c r="EW18">
        <f>(EM18*$EQ$18)/(DO18*10.73*$EL$18)</f>
        <v>0.86999993573470835</v>
      </c>
      <c r="EX18">
        <f>EW18/67.0176</f>
        <v>1.2981663559045807E-2</v>
      </c>
      <c r="EY18">
        <f>EXP($EU$18*EX18^$EV$18)</f>
        <v>1.0169322832919088</v>
      </c>
      <c r="EZ18">
        <f>$ET$18*10^-4*EY18</f>
        <v>1.3945744319197526E-2</v>
      </c>
      <c r="FB18" s="30">
        <v>84.5</v>
      </c>
      <c r="FC18" s="30">
        <v>38.9</v>
      </c>
      <c r="FE18" s="37">
        <v>108.5</v>
      </c>
      <c r="FF18" s="37">
        <v>20.100000000000001</v>
      </c>
    </row>
    <row r="19" spans="3:162">
      <c r="C19" s="6">
        <f>E18</f>
        <v>343.29636913734811</v>
      </c>
      <c r="D19" s="6">
        <f>Sheet6!J19</f>
        <v>372.56415315549509</v>
      </c>
      <c r="E19" s="6">
        <f t="shared" ref="E19:E57" si="22">CM19</f>
        <v>372.56415315250234</v>
      </c>
      <c r="F19" s="6">
        <f t="shared" ref="F19:F57" si="23">D19-E19</f>
        <v>2.9927491596026812E-9</v>
      </c>
      <c r="G19" s="6">
        <f>Sheet7!D19</f>
        <v>372.56453015942378</v>
      </c>
      <c r="H19" s="6">
        <f>Sheet7!F19</f>
        <v>3.7270094645691643E-4</v>
      </c>
      <c r="I19" s="6">
        <f t="shared" ref="I19:I57" si="24">(H19-F19)/(G19-D19)</f>
        <v>0.98857843471882412</v>
      </c>
      <c r="J19" s="6">
        <f t="shared" ref="J19:J57" si="25">D19-F19*(1/I19)</f>
        <v>372.56415315246778</v>
      </c>
      <c r="K19" s="6">
        <f t="shared" si="0"/>
        <v>357.93026114642157</v>
      </c>
      <c r="M19" s="6">
        <f t="shared" si="1"/>
        <v>357.93026114642157</v>
      </c>
      <c r="Q19">
        <f t="shared" ref="Q19:Q57" si="26">(($R$8*M19^1.187)/56.06)*10^(10.393*$P$18)</f>
        <v>41.980376532140326</v>
      </c>
      <c r="S19">
        <f t="shared" ref="S19:S57" si="27">1+(4.67*10^-4*Q19)+(0.11*10^-4*$R$18)+(0.1337*10^-8*Q19*$R$18)</f>
        <v>1.0993335318246338</v>
      </c>
      <c r="T19">
        <f t="shared" ref="T19:T57" si="28">0.0283*AU19*($O$18)/M19</f>
        <v>5.2323224301206929E-2</v>
      </c>
      <c r="U19">
        <f t="shared" ref="U19:U57" si="29">$R$3*($R$4+S19)</f>
        <v>5496.667659123169</v>
      </c>
      <c r="V19">
        <f>U19*5.615</f>
        <v>30863.788905976595</v>
      </c>
      <c r="W19">
        <f t="shared" ref="W19:W57" si="30">IF($R$5&gt;0,T19*($R$10-Q19)*$R$3,0)</f>
        <v>54421.287088807156</v>
      </c>
      <c r="X19">
        <f>$Z$14+$AA$13*(Q19-$Y$14)</f>
        <v>0.88520224268204117</v>
      </c>
      <c r="Y19">
        <f t="shared" si="2"/>
        <v>54.006116207951074</v>
      </c>
      <c r="Z19">
        <f>0.01361*X19*Q19</f>
        <v>0.50576289022101417</v>
      </c>
      <c r="AA19">
        <f>(Y19+Z19)/S19</f>
        <v>49.586297079190565</v>
      </c>
      <c r="AB19">
        <f t="shared" ref="AB19:AB57" si="31">($R$4*$V$6)+(S19*AA19)</f>
        <v>54.511879098172088</v>
      </c>
      <c r="AC19">
        <f t="shared" si="3"/>
        <v>1.0993335318246338</v>
      </c>
      <c r="AD19">
        <f t="shared" ref="AD19:AD57" si="32">AB19/AC19</f>
        <v>49.586297079190565</v>
      </c>
      <c r="AI19">
        <f>10.715*(Q19+100)^-0.515</f>
        <v>0.83482335183419454</v>
      </c>
      <c r="AJ19">
        <f>5.44*(Q19+150)^-0.338</f>
        <v>0.92014885084264741</v>
      </c>
      <c r="AK19">
        <f t="shared" ref="AK19:AK57" si="33">AI19*$AH$18^AJ19</f>
        <v>1.4852590692394143</v>
      </c>
      <c r="AL19">
        <f t="shared" si="4"/>
        <v>0</v>
      </c>
      <c r="AM19">
        <f t="shared" si="5"/>
        <v>1.4852590692394143</v>
      </c>
      <c r="AN19">
        <f>AL19+AM19</f>
        <v>1.4852590692394143</v>
      </c>
      <c r="AO19">
        <f t="shared" si="6"/>
        <v>0</v>
      </c>
      <c r="AP19">
        <f t="shared" si="7"/>
        <v>30</v>
      </c>
      <c r="AQ19">
        <f>AO19+AP19</f>
        <v>30</v>
      </c>
      <c r="AS19">
        <f>CU19</f>
        <v>0.53662707818054212</v>
      </c>
      <c r="AU19">
        <f t="shared" ref="AU19:AU57" si="34">EI19</f>
        <v>0.97318984297203215</v>
      </c>
      <c r="AW19">
        <f t="shared" si="8"/>
        <v>4.0934275668948672</v>
      </c>
      <c r="AX19">
        <f t="shared" si="8"/>
        <v>7.2178304962449014</v>
      </c>
      <c r="AY19">
        <f>AW19+AX19</f>
        <v>11.311258063139768</v>
      </c>
      <c r="AZ19">
        <f t="shared" ref="AZ19:AZ57" si="35">AW19/AY19</f>
        <v>0.36188968053290244</v>
      </c>
      <c r="BA19">
        <f>1-AZ19</f>
        <v>0.63811031946709762</v>
      </c>
      <c r="BB19">
        <f t="shared" si="9"/>
        <v>-84.063309539266413</v>
      </c>
      <c r="BC19">
        <f>IF(BB19&lt;0.13,0.13,BB19)</f>
        <v>0.13</v>
      </c>
      <c r="BD19">
        <f>1.938*AW19*(AD19/AQ19)^(1/4)</f>
        <v>8.9949962887903752</v>
      </c>
      <c r="BE19">
        <f>1.938*AX19*(AD19/AQ19)^(1/4)</f>
        <v>15.860634508818306</v>
      </c>
      <c r="BF19">
        <f t="shared" si="10"/>
        <v>51.799392346643067</v>
      </c>
      <c r="BG19">
        <f>0.15726*AN19*(1/(AD19*AQ19^3))^(1/4)</f>
        <v>6.8665584892219477E-3</v>
      </c>
      <c r="BH19">
        <f>0.0019+0.0322*BG19-0.6642*BG19^2+4.9951*BG19^3</f>
        <v>2.0914035940081876E-3</v>
      </c>
      <c r="BI19">
        <f>1-10.0147*BG19+33.8696*BG19^2+277.2817*BG19^3</f>
        <v>0.93292018717345293</v>
      </c>
      <c r="BJ19">
        <f>BH19/BI19</f>
        <v>2.241781904564301E-3</v>
      </c>
      <c r="BK19">
        <f t="shared" ref="BK19:BK57" si="36">BD19*($M$18^0.1)*BJ19</f>
        <v>3.6000928177346771E-2</v>
      </c>
      <c r="BL19">
        <f t="shared" ref="BL19:BL57" si="37">(BE19^0.575)*(14.7^0.1)*BF19</f>
        <v>332.07846973718222</v>
      </c>
      <c r="BM19">
        <f>BK19/BL19</f>
        <v>1.0841090723478425E-4</v>
      </c>
      <c r="BN19">
        <f>(0.0047+1123.32*BM19+729489.64*BM19^2)</f>
        <v>0.13505377720172546</v>
      </c>
      <c r="BO19">
        <f>(1+1097.1566*BM19+722153.97*BM19^2)</f>
        <v>1.1274311636934566</v>
      </c>
      <c r="BP19">
        <f>SQRT(BN19/BO19)</f>
        <v>0.34610537983507145</v>
      </c>
      <c r="BQ19">
        <f t="shared" ref="BQ19:BQ57" si="38">(BE19*BG19^0.38)/BF19^2.14</f>
        <v>5.1242067129073944E-4</v>
      </c>
      <c r="BR19">
        <f>1.0886-69.9473*BQ19+2334.3497*BQ19^2-12896.683*BQ19^3</f>
        <v>1.0533687640880347</v>
      </c>
      <c r="BS19">
        <f>1-53.4401*BQ19+1517.9369*BQ19^2-8419.8115*BQ19^3</f>
        <v>0.9730136274054445</v>
      </c>
      <c r="BT19">
        <f>BR19/BS19</f>
        <v>1.0825837731552213</v>
      </c>
      <c r="BU19">
        <f t="shared" ref="BU19:BU57" si="39">IF(W19&lt;=0,1,(BP19*BT19))</f>
        <v>0.37468806801117266</v>
      </c>
      <c r="BV19">
        <f t="shared" ref="BV19:BV57" si="40">IF(W19&gt;1,BP19*BT19,1)</f>
        <v>0.37468806801117266</v>
      </c>
      <c r="BW19">
        <f t="shared" ref="BW19:BW57" si="41">IF($R$5=0,1,BV19)</f>
        <v>0.37468806801117266</v>
      </c>
      <c r="BX19">
        <f t="shared" si="11"/>
        <v>202.97791540419709</v>
      </c>
      <c r="BY19">
        <f t="shared" si="12"/>
        <v>6.8460496787484892</v>
      </c>
      <c r="BZ19">
        <f t="shared" si="13"/>
        <v>1582039.1248909961</v>
      </c>
      <c r="CA19">
        <f t="shared" si="14"/>
        <v>8.0281990142200985E-2</v>
      </c>
      <c r="CB19">
        <f t="shared" si="15"/>
        <v>1300597.8309438948</v>
      </c>
      <c r="CC19">
        <f>$CD$15/3.7065</f>
        <v>1.6187778227438283E-4</v>
      </c>
      <c r="CD19">
        <f>5.0452/CB19</f>
        <v>3.8791391773570015E-6</v>
      </c>
      <c r="CE19">
        <f>LOG(($CD$15^1.1098/2.8257)+(7.149/CB19)^0.8981)</f>
        <v>-3.9472537605386515</v>
      </c>
      <c r="CF19">
        <f>-4*LOG(CC19-(CD19*CE19))</f>
        <v>15.006245824528426</v>
      </c>
      <c r="CG19">
        <f>1/CF19^2</f>
        <v>4.4407455255344071E-3</v>
      </c>
      <c r="CH19">
        <f t="shared" si="16"/>
        <v>19.172496801208947</v>
      </c>
      <c r="CI19" s="20">
        <f t="shared" si="17"/>
        <v>140869809037.61639</v>
      </c>
      <c r="CJ19" s="33">
        <f t="shared" ref="CJ19:CJ57" si="42">(1/144)*(CH19+(CI19/74130000000))</f>
        <v>0.14633892007577112</v>
      </c>
      <c r="CK19" s="33">
        <f t="shared" si="18"/>
        <v>29.267784015154223</v>
      </c>
      <c r="CL19">
        <f>CL18+200</f>
        <v>400</v>
      </c>
      <c r="CM19" s="6">
        <f t="shared" si="19"/>
        <v>372.56415315250234</v>
      </c>
      <c r="CN19" s="20"/>
      <c r="CO19" s="20"/>
      <c r="CU19" s="25">
        <f t="shared" si="20"/>
        <v>0.53662707818054212</v>
      </c>
      <c r="CV19" s="26">
        <v>0.8</v>
      </c>
      <c r="CW19" s="26">
        <f>0.27*CU19/CV19/$CT$18</f>
        <v>9.961140138726314E-2</v>
      </c>
      <c r="CX19" s="26">
        <f t="shared" ref="CX19:CX57" si="43">($CW$12+$CY$12/$CT$18+$DA$12/$CT$18^3+$DC$12/$CT$18^4+$DE$12/$CT$18^5)*CW19</f>
        <v>-3.5062350975761242E-2</v>
      </c>
      <c r="CY19" s="26">
        <f>($DG$12+$DI$12/$CT$18+$CW$13/$CT$18^2)*CW19^2</f>
        <v>1.9688683504221994E-3</v>
      </c>
      <c r="CZ19" s="26">
        <f>$CY$13*($DI$12/$CT$18+$CW$13/$CT$18^2)*CW19^5</f>
        <v>-3.6151529063436202E-7</v>
      </c>
      <c r="DA19" s="26">
        <f t="shared" ref="DA19:DA57" si="44">$DA$13*(1+$DC$13*CW19^2)*(CW19^2/$CT$18^3)</f>
        <v>1.0198724342593375E-3</v>
      </c>
      <c r="DB19" s="26">
        <f t="shared" ref="DB19:DB57" si="45">EXP(-$DC$13*CW19^2)</f>
        <v>0.99287145650633335</v>
      </c>
      <c r="DC19" s="26">
        <f t="shared" ref="DC19:DC57" si="46">1+CX19+CY19-CZ19+DA19*DB19</f>
        <v>0.96791948111920523</v>
      </c>
      <c r="DD19" s="26">
        <f t="shared" ref="DD19:DD57" si="47">DC19-CV19</f>
        <v>0.16791948111920518</v>
      </c>
      <c r="DE19" s="26">
        <v>0.85</v>
      </c>
      <c r="DF19" s="26">
        <f t="shared" ref="DF19:DF57" si="48">0.27*CU19/DE19/$CT$18</f>
        <v>9.3751907188012379E-2</v>
      </c>
      <c r="DG19" s="26">
        <f t="shared" ref="DG19:DG57" si="49">($CW$12+$CY$12/$CT$18+$DA$12/$CT$18^3+$DC$12/$CT$18^4+$DE$12/$CT$18^5)*DF19</f>
        <v>-3.2999859741892935E-2</v>
      </c>
      <c r="DH19" s="26">
        <f t="shared" ref="DH19:DH57" si="50">($DG$12+$DI$12/$CT$18+$CW$13/$CT$18^2)*DF19^2</f>
        <v>1.7440494730383501E-3</v>
      </c>
      <c r="DI19" s="26">
        <f t="shared" ref="DI19:DI57" si="51">$CY$13*($DI$12/$CT$18+$CW$13/$CT$18^2)*DF19^5</f>
        <v>-2.6698199705478584E-7</v>
      </c>
      <c r="DJ19" s="26">
        <f t="shared" ref="DJ19:DJ57" si="52">$DA$13*(1+$DC$13*DF19^2)*DF19^2/$CT$18^3</f>
        <v>9.0268365274122526E-4</v>
      </c>
      <c r="DK19" s="26">
        <f>EXP(-$DC$13*DF19^2)</f>
        <v>0.99368286563127728</v>
      </c>
      <c r="DL19" s="26">
        <f>1+DG19+DH19-DI19+DJ19*DK19</f>
        <v>0.9696414379919569</v>
      </c>
      <c r="DM19" s="26">
        <f>DL19-DE19</f>
        <v>0.11964143799195692</v>
      </c>
      <c r="DN19" s="26">
        <f>(DM19-DD19)/(DE19-CV19)</f>
        <v>-0.96556086254496654</v>
      </c>
      <c r="DO19" s="26">
        <f>CV19-DD19/DN19</f>
        <v>0.97390874841034181</v>
      </c>
      <c r="DP19" s="26">
        <f t="shared" ref="DP19:DP57" si="53">DE19</f>
        <v>0.85</v>
      </c>
      <c r="DQ19" s="26">
        <f t="shared" ref="DQ19:DQ57" si="54">0.27*CU19/DP19/$CT$18</f>
        <v>9.3751907188012379E-2</v>
      </c>
      <c r="DR19" s="26">
        <f t="shared" ref="DR19:DR57" si="55">($CW$12+$CY$12/$CT$18+$DA$12/$CT$18^3+$DC$12/$CT$18^4+$DE$12/$CT$18^5)*DQ19</f>
        <v>-3.2999859741892935E-2</v>
      </c>
      <c r="DS19" s="26">
        <f t="shared" ref="DS19:DS57" si="56">($DG$12+$DI$12/$CT$18+$CW$13/$CT$18^2)*DQ19^2</f>
        <v>1.7440494730383501E-3</v>
      </c>
      <c r="DT19" s="26">
        <f t="shared" ref="DT19:DT57" si="57">$CY$13*($DI$12/$CT$18+$CW$13/$CT$18^2)*DQ19^5</f>
        <v>-2.6698199705478584E-7</v>
      </c>
      <c r="DU19" s="26">
        <f t="shared" ref="DU19:DU57" si="58">$DA$13*(1+$DC$13*DQ19^2)*(DQ19^2/$CT$18^3)</f>
        <v>9.0268365274122526E-4</v>
      </c>
      <c r="DV19" s="26">
        <f t="shared" ref="DV19:DV57" si="59">EXP(-$DC$13*DQ19^2)</f>
        <v>0.99368286563127728</v>
      </c>
      <c r="DW19" s="26">
        <f t="shared" ref="DW19:DW57" si="60">1+DR19+DS19-DT19+DU19*DV19</f>
        <v>0.9696414379919569</v>
      </c>
      <c r="DX19" s="26">
        <f t="shared" ref="DX19:DX57" si="61">DW19-DP19</f>
        <v>0.11964143799195692</v>
      </c>
      <c r="DY19" s="26">
        <f t="shared" ref="DY19:DY57" si="62">DO19</f>
        <v>0.97390874841034181</v>
      </c>
      <c r="DZ19" s="26">
        <f t="shared" ref="DZ19:DZ57" si="63">0.27*CU19/DY19/$CT$18</f>
        <v>8.1824011992789603E-2</v>
      </c>
      <c r="EA19" s="26">
        <f t="shared" ref="EA19:EA57" si="64">($CW$12+$CY$12/$CT$18+$DA$12/$CT$18^3+$DC$12/$CT$18^4+$DE$12/$CT$18^5)*DZ19</f>
        <v>-2.8801343890167624E-2</v>
      </c>
      <c r="EB19" s="26">
        <f t="shared" ref="EB19:EB57" si="65">($DG$12+$DI$12/$CT$18+$CW$13/$CT$18^2)*DZ19^2</f>
        <v>1.328495591809885E-3</v>
      </c>
      <c r="EC19" s="26">
        <f t="shared" ref="EC19:EC57" si="66">$CY$13*($DI$12/$CT$18+$CW$13/$CT$18^2)*DZ19^5</f>
        <v>-1.3520267079819855E-7</v>
      </c>
      <c r="ED19" s="26">
        <f t="shared" ref="ED19:ED57" si="67">$DA$13*(1+$DC$13*DZ19^2)*DZ19^2/$CT$18^3</f>
        <v>6.8656991653472045E-4</v>
      </c>
      <c r="EE19" s="26">
        <f t="shared" ref="EE19:EE57" si="68">EXP(-$DC$13*DZ19^2)</f>
        <v>0.99518441548159586</v>
      </c>
      <c r="EF19" s="26">
        <f t="shared" ref="EF19:EF57" si="69">1+EA19+EB19-EC19+ED19*EE19</f>
        <v>0.97321055058538697</v>
      </c>
      <c r="EG19" s="26">
        <f t="shared" ref="EG19:EG57" si="70">EF19-DY19</f>
        <v>-6.9819782495483818E-4</v>
      </c>
      <c r="EH19" s="26">
        <f t="shared" ref="EH19:EH57" si="71">(EG19-DX19)/(DY19-DP19)</f>
        <v>-0.97119563679547116</v>
      </c>
      <c r="EI19" s="26">
        <f t="shared" ref="EI19:EI57" si="72">DP19-DX19/EH19</f>
        <v>0.97318984297203215</v>
      </c>
      <c r="EM19">
        <f t="shared" si="21"/>
        <v>357.93026114642157</v>
      </c>
      <c r="EW19">
        <f>(EM19*$EQ$18)/(DO19*10.73*$EL$18)</f>
        <v>0.94849133438505762</v>
      </c>
      <c r="EX19">
        <f t="shared" ref="EX19:EX57" si="73">EW19/67.0176</f>
        <v>1.4152869311718975E-2</v>
      </c>
      <c r="EY19">
        <f>EXP($EU$18*EX19^$EV$18)</f>
        <v>1.0189888123055391</v>
      </c>
      <c r="EZ19">
        <f>$ET$18*10^-4*EY19</f>
        <v>1.3973946617698917E-2</v>
      </c>
      <c r="FB19" s="30">
        <v>190.6</v>
      </c>
      <c r="FC19" s="30">
        <v>803.1</v>
      </c>
      <c r="FE19" s="37">
        <v>240</v>
      </c>
      <c r="FF19" s="37">
        <v>366</v>
      </c>
    </row>
    <row r="20" spans="3:162">
      <c r="C20" s="6">
        <f t="shared" ref="C20:C57" si="74">E19</f>
        <v>372.56415315250234</v>
      </c>
      <c r="D20" s="6">
        <f>Sheet6!J20</f>
        <v>402.4984253819307</v>
      </c>
      <c r="E20" s="6">
        <f t="shared" si="22"/>
        <v>402.49841415108421</v>
      </c>
      <c r="F20" s="6">
        <f t="shared" si="23"/>
        <v>1.1230846496346203E-5</v>
      </c>
      <c r="G20" s="6">
        <f>Sheet7!D20</f>
        <v>402.49661877860024</v>
      </c>
      <c r="H20" s="6">
        <f>Sheet7!F20</f>
        <v>-1.7796661451257023E-3</v>
      </c>
      <c r="I20" s="6">
        <f t="shared" si="24"/>
        <v>0.99130614973525755</v>
      </c>
      <c r="J20" s="6">
        <f t="shared" si="25"/>
        <v>402.4984140525886</v>
      </c>
      <c r="K20" s="6">
        <f t="shared" si="0"/>
        <v>387.53128926721649</v>
      </c>
      <c r="M20" s="6">
        <f t="shared" si="1"/>
        <v>387.53128926721649</v>
      </c>
      <c r="Q20">
        <f t="shared" si="26"/>
        <v>46.132580474343733</v>
      </c>
      <c r="S20">
        <f t="shared" si="27"/>
        <v>1.1013126443937471</v>
      </c>
      <c r="T20">
        <f t="shared" si="28"/>
        <v>4.822261369134126E-2</v>
      </c>
      <c r="U20">
        <f t="shared" si="29"/>
        <v>5506.5632219687359</v>
      </c>
      <c r="V20">
        <f t="shared" ref="V20:V57" si="75">U20*5.615</f>
        <v>30919.352491354453</v>
      </c>
      <c r="W20">
        <f t="shared" si="30"/>
        <v>49155.099080181622</v>
      </c>
      <c r="X20">
        <f t="shared" ref="X20:X57" si="76">$Z$14+$AA$13*(Q20-$Y$14)</f>
        <v>0.8847277050886464</v>
      </c>
      <c r="Y20">
        <f t="shared" si="2"/>
        <v>54.006116207951074</v>
      </c>
      <c r="Z20">
        <f>0.01361*X20*Q20</f>
        <v>0.55548904763974349</v>
      </c>
      <c r="AA20">
        <f t="shared" ref="AA20:AA57" si="77">(Y20+Z20)/S20</f>
        <v>49.542339800907314</v>
      </c>
      <c r="AB20">
        <f t="shared" si="31"/>
        <v>54.56160525559082</v>
      </c>
      <c r="AC20">
        <f t="shared" si="3"/>
        <v>1.1013126443937471</v>
      </c>
      <c r="AD20">
        <f t="shared" si="32"/>
        <v>49.542339800907314</v>
      </c>
      <c r="AI20">
        <f>10.715*(Q20+100)^-0.515</f>
        <v>0.82252184860226774</v>
      </c>
      <c r="AJ20">
        <f>5.44*(Q20+150)^-0.338</f>
        <v>0.91351795303613104</v>
      </c>
      <c r="AK20">
        <f t="shared" si="33"/>
        <v>1.4573101441827769</v>
      </c>
      <c r="AL20">
        <f t="shared" si="4"/>
        <v>0</v>
      </c>
      <c r="AM20">
        <f t="shared" si="5"/>
        <v>1.4573101441827769</v>
      </c>
      <c r="AN20">
        <f t="shared" ref="AN20:AN57" si="78">AL20+AM20</f>
        <v>1.4573101441827769</v>
      </c>
      <c r="AO20">
        <f t="shared" si="6"/>
        <v>0</v>
      </c>
      <c r="AP20">
        <f t="shared" si="7"/>
        <v>30</v>
      </c>
      <c r="AQ20">
        <f t="shared" ref="AQ20:AQ57" si="79">AO20+AP20</f>
        <v>30</v>
      </c>
      <c r="AS20">
        <f t="shared" ref="AS20:AS57" si="80">CU20</f>
        <v>0.58100643068548197</v>
      </c>
      <c r="AU20">
        <f t="shared" si="34"/>
        <v>0.97109601203701945</v>
      </c>
      <c r="AW20">
        <f t="shared" si="8"/>
        <v>4.100796899052825</v>
      </c>
      <c r="AX20">
        <f t="shared" si="8"/>
        <v>6.5193822521673699</v>
      </c>
      <c r="AY20">
        <f t="shared" ref="AY20:AY57" si="81">AW20+AX20</f>
        <v>10.620179151220196</v>
      </c>
      <c r="AZ20">
        <f t="shared" si="35"/>
        <v>0.38613255394864671</v>
      </c>
      <c r="BA20">
        <f t="shared" ref="BA20:BA57" si="82">1-AZ20</f>
        <v>0.61386744605135335</v>
      </c>
      <c r="BB20">
        <f t="shared" si="9"/>
        <v>-73.978271742749669</v>
      </c>
      <c r="BC20">
        <f t="shared" ref="BC20:BC57" si="83">IF(BB20&lt;0.13,0.13,BB20)</f>
        <v>0.13</v>
      </c>
      <c r="BD20">
        <f t="shared" ref="BD20:BD57" si="84">1.938*AW20*(AD20/AQ20)^(1/4)</f>
        <v>9.0091921117781144</v>
      </c>
      <c r="BE20">
        <f t="shared" ref="BE20:BE57" si="85">1.938*AX20*(AD20/AQ20)^(1/4)</f>
        <v>14.322671569874281</v>
      </c>
      <c r="BF20">
        <f t="shared" si="10"/>
        <v>51.776427684202311</v>
      </c>
      <c r="BG20">
        <f t="shared" ref="BG20:BG57" si="86">0.15726*AN20*(1/(AD20*AQ20^3))^(1/4)</f>
        <v>6.7388406950099891E-3</v>
      </c>
      <c r="BH20">
        <f t="shared" ref="BH20:BH57" si="87">0.0019+0.0322*BG20-0.6642*BG20^2+4.9951*BG20^3</f>
        <v>2.0883566580778266E-3</v>
      </c>
      <c r="BI20">
        <f t="shared" ref="BI20:BI57" si="88">1-10.0147*BG20+33.8696*BG20^2+277.2817*BG20^3</f>
        <v>0.93413547235431771</v>
      </c>
      <c r="BJ20">
        <f t="shared" ref="BJ20:BJ57" si="89">BH20/BI20</f>
        <v>2.2356036355353315E-3</v>
      </c>
      <c r="BK20">
        <f t="shared" si="36"/>
        <v>3.5958370694801296E-2</v>
      </c>
      <c r="BL20">
        <f t="shared" si="37"/>
        <v>313.02399913917748</v>
      </c>
      <c r="BM20">
        <f t="shared" ref="BM20:BM57" si="90">BK20/BL20</f>
        <v>1.1487416553902437E-4</v>
      </c>
      <c r="BN20">
        <f t="shared" ref="BN20:BN57" si="91">(0.0047+1123.32*BM20+729489.64*BM20^2)</f>
        <v>0.14336684683806664</v>
      </c>
      <c r="BO20">
        <f t="shared" ref="BO20:BO57" si="92">(1+1097.1566*BM20+722153.97*BM20^2)</f>
        <v>1.1355645460519161</v>
      </c>
      <c r="BP20">
        <f t="shared" ref="BP20:BP57" si="93">SQRT(BN20/BO20)</f>
        <v>0.35531901902369761</v>
      </c>
      <c r="BQ20">
        <f t="shared" si="38"/>
        <v>4.5987917956696363E-4</v>
      </c>
      <c r="BR20">
        <f t="shared" ref="BR20:BR57" si="94">1.0886-69.9473*BQ20+2334.3497*BQ20^2-12896.683*BQ20^3</f>
        <v>1.0569251276968394</v>
      </c>
      <c r="BS20">
        <f t="shared" ref="BS20:BS57" si="95">1-53.4401*BQ20+1517.9369*BQ20^2-8419.8115*BQ20^3</f>
        <v>0.97574421849508242</v>
      </c>
      <c r="BT20">
        <f t="shared" ref="BT20:BT57" si="96">BR20/BS20</f>
        <v>1.0831989651211713</v>
      </c>
      <c r="BU20">
        <f t="shared" si="39"/>
        <v>0.38488119369433904</v>
      </c>
      <c r="BV20">
        <f t="shared" si="40"/>
        <v>0.38488119369433904</v>
      </c>
      <c r="BW20">
        <f t="shared" si="41"/>
        <v>0.38488119369433904</v>
      </c>
      <c r="BX20">
        <f t="shared" si="11"/>
        <v>203.16307342738207</v>
      </c>
      <c r="BY20">
        <f t="shared" si="12"/>
        <v>6.7092425538954377</v>
      </c>
      <c r="BZ20">
        <f t="shared" si="13"/>
        <v>1582403.6829282753</v>
      </c>
      <c r="CA20">
        <f t="shared" si="14"/>
        <v>8.3688973221944352E-2</v>
      </c>
      <c r="CB20">
        <f t="shared" si="15"/>
        <v>1247937.9188497558</v>
      </c>
      <c r="CC20">
        <f t="shared" ref="CC20:CC57" si="97">$CD$15/3.7065</f>
        <v>1.6187778227438283E-4</v>
      </c>
      <c r="CD20">
        <f t="shared" ref="CD20:CD57" si="98">5.0452/CB20</f>
        <v>4.0428293136971441E-6</v>
      </c>
      <c r="CE20">
        <f t="shared" ref="CE20:CE57" si="99">LOG(($CD$15^1.1098/2.8257)+(7.149/CB20)^0.8981)</f>
        <v>-3.9445156846785281</v>
      </c>
      <c r="CF20">
        <f t="shared" ref="CF20:CF57" si="100">-4*LOG(CC20-(CD20*CE20))</f>
        <v>15.00003082194678</v>
      </c>
      <c r="CG20">
        <f t="shared" ref="CG20:CG57" si="101">1/CF20^2</f>
        <v>4.4444261796433892E-3</v>
      </c>
      <c r="CH20">
        <f t="shared" si="16"/>
        <v>19.700947446238754</v>
      </c>
      <c r="CI20" s="20">
        <f t="shared" si="17"/>
        <v>137268038644.23055</v>
      </c>
      <c r="CJ20" s="33">
        <f t="shared" si="42"/>
        <v>0.14967130499290934</v>
      </c>
      <c r="CK20" s="33">
        <f t="shared" si="18"/>
        <v>29.93426099858187</v>
      </c>
      <c r="CL20">
        <f t="shared" ref="CL20:CL57" si="102">CL19+200</f>
        <v>600</v>
      </c>
      <c r="CM20" s="6">
        <f t="shared" si="19"/>
        <v>402.49841415108421</v>
      </c>
      <c r="CN20" s="20"/>
      <c r="CO20" s="20"/>
      <c r="CU20" s="25">
        <f t="shared" si="20"/>
        <v>0.58100643068548197</v>
      </c>
      <c r="CV20" s="26">
        <v>0.8</v>
      </c>
      <c r="CW20" s="26">
        <f t="shared" ref="CW20:CW57" si="103">0.27*CU20/CV20/$CT$18</f>
        <v>0.1078493186959926</v>
      </c>
      <c r="CX20" s="26">
        <f t="shared" si="43"/>
        <v>-3.7962026554714631E-2</v>
      </c>
      <c r="CY20" s="26">
        <f t="shared" ref="CY20:CY57" si="104">($DG$12+$DI$12/$CT$18+$CW$13/$CT$18^2)*CW20^2</f>
        <v>2.3079871661329751E-3</v>
      </c>
      <c r="CZ20" s="26">
        <f t="shared" ref="CZ20:CZ57" si="105">$CY$13*($DI$12/$CT$18+$CW$13/$CT$18^2)*CW20^5</f>
        <v>-5.3785901279067713E-7</v>
      </c>
      <c r="DA20" s="26">
        <f t="shared" si="44"/>
        <v>1.1969984444916951E-3</v>
      </c>
      <c r="DB20" s="26">
        <f t="shared" si="45"/>
        <v>0.99164877300028342</v>
      </c>
      <c r="DC20" s="26">
        <f t="shared" si="46"/>
        <v>0.96553350050919462</v>
      </c>
      <c r="DD20" s="26">
        <f t="shared" si="47"/>
        <v>0.16553350050919458</v>
      </c>
      <c r="DE20" s="26">
        <v>0.85</v>
      </c>
      <c r="DF20" s="26">
        <f t="shared" si="48"/>
        <v>0.10150524112564009</v>
      </c>
      <c r="DG20" s="26">
        <f t="shared" si="49"/>
        <v>-3.572896616914318E-2</v>
      </c>
      <c r="DH20" s="26">
        <f t="shared" si="50"/>
        <v>2.0444453789966836E-3</v>
      </c>
      <c r="DI20" s="26">
        <f t="shared" si="51"/>
        <v>-3.9721327724974912E-7</v>
      </c>
      <c r="DJ20" s="26">
        <f t="shared" si="52"/>
        <v>1.0593100412544505E-3</v>
      </c>
      <c r="DK20" s="26">
        <f t="shared" ref="DK20:DK57" si="106">EXP(-$DC$13*DF20^2)</f>
        <v>0.99259883513705693</v>
      </c>
      <c r="DL20" s="26">
        <f t="shared" ref="DL20:DL57" si="107">1+DG20+DH20-DI20+DJ20*DK20</f>
        <v>0.96736734633612897</v>
      </c>
      <c r="DM20" s="26">
        <f t="shared" ref="DM20:DM57" si="108">DL20-DE20</f>
        <v>0.117367346336129</v>
      </c>
      <c r="DN20" s="26">
        <f t="shared" ref="DN20:DN57" si="109">(DM20-DD20)/(DE20-CV20)</f>
        <v>-0.9633230834613129</v>
      </c>
      <c r="DO20" s="26">
        <f t="shared" ref="DO20:DO57" si="110">CV20-DD20/DN20</f>
        <v>0.97183591190861618</v>
      </c>
      <c r="DP20" s="26">
        <f t="shared" si="53"/>
        <v>0.85</v>
      </c>
      <c r="DQ20" s="26">
        <f t="shared" si="54"/>
        <v>0.10150524112564009</v>
      </c>
      <c r="DR20" s="26">
        <f t="shared" si="55"/>
        <v>-3.572896616914318E-2</v>
      </c>
      <c r="DS20" s="26">
        <f t="shared" si="56"/>
        <v>2.0444453789966836E-3</v>
      </c>
      <c r="DT20" s="26">
        <f t="shared" si="57"/>
        <v>-3.9721327724974912E-7</v>
      </c>
      <c r="DU20" s="26">
        <f t="shared" si="58"/>
        <v>1.0593100412544507E-3</v>
      </c>
      <c r="DV20" s="26">
        <f t="shared" si="59"/>
        <v>0.99259883513705693</v>
      </c>
      <c r="DW20" s="26">
        <f t="shared" si="60"/>
        <v>0.96736734633612897</v>
      </c>
      <c r="DX20" s="26">
        <f t="shared" si="61"/>
        <v>0.117367346336129</v>
      </c>
      <c r="DY20" s="26">
        <f t="shared" si="62"/>
        <v>0.97183591190861618</v>
      </c>
      <c r="DZ20" s="26">
        <f t="shared" si="63"/>
        <v>8.8779858718482027E-2</v>
      </c>
      <c r="EA20" s="26">
        <f t="shared" si="64"/>
        <v>-3.1249741722476531E-2</v>
      </c>
      <c r="EB20" s="26">
        <f t="shared" si="65"/>
        <v>1.5639666099583739E-3</v>
      </c>
      <c r="EC20" s="26">
        <f t="shared" si="66"/>
        <v>-2.033076257247873E-7</v>
      </c>
      <c r="ED20" s="26">
        <f t="shared" si="67"/>
        <v>8.0895017245147726E-4</v>
      </c>
      <c r="EE20" s="26">
        <f t="shared" si="68"/>
        <v>0.99433329324783104</v>
      </c>
      <c r="EF20" s="26">
        <f t="shared" si="69"/>
        <v>0.97111879428415471</v>
      </c>
      <c r="EG20" s="26">
        <f t="shared" si="70"/>
        <v>-7.1711762446147187E-4</v>
      </c>
      <c r="EH20" s="26">
        <f t="shared" si="71"/>
        <v>-0.96920901326006792</v>
      </c>
      <c r="EI20" s="26">
        <f t="shared" si="72"/>
        <v>0.97109601203701945</v>
      </c>
      <c r="EM20">
        <f t="shared" si="21"/>
        <v>387.53128926721649</v>
      </c>
      <c r="EW20">
        <f t="shared" ref="EW20:EW57" si="111">(EM20*$EQ$18)/(DO20*10.73*$EL$18)</f>
        <v>1.0291224374310846</v>
      </c>
      <c r="EX20">
        <f t="shared" si="73"/>
        <v>1.5356002563969533E-2</v>
      </c>
      <c r="EY20">
        <f t="shared" ref="EY20:EY57" si="112">EXP($EU$18*EX20^$EV$18)</f>
        <v>1.0211625459685691</v>
      </c>
      <c r="EZ20">
        <f t="shared" ref="EZ20:EZ57" si="113">$ET$18*10^-4*EY20</f>
        <v>1.4003756207167864E-2</v>
      </c>
      <c r="FB20" s="30">
        <v>260.60000000000002</v>
      </c>
      <c r="FC20" s="30">
        <v>1509.8</v>
      </c>
      <c r="FE20" s="37">
        <v>491</v>
      </c>
      <c r="FF20" s="37">
        <v>1000.3</v>
      </c>
    </row>
    <row r="21" spans="3:162">
      <c r="C21" s="6">
        <f t="shared" si="74"/>
        <v>402.49841415108421</v>
      </c>
      <c r="D21" s="6">
        <f>Sheet6!J21</f>
        <v>433.09648748351668</v>
      </c>
      <c r="E21" s="6">
        <f t="shared" si="22"/>
        <v>433.09643621323539</v>
      </c>
      <c r="F21" s="6">
        <f t="shared" si="23"/>
        <v>5.1270281289816921E-5</v>
      </c>
      <c r="G21" s="6">
        <f>Sheet7!D21</f>
        <v>433.0874893322225</v>
      </c>
      <c r="H21" s="6">
        <f>Sheet7!F21</f>
        <v>-8.8335022353476234E-3</v>
      </c>
      <c r="I21" s="6">
        <f t="shared" si="24"/>
        <v>0.98739976981550315</v>
      </c>
      <c r="J21" s="6">
        <f t="shared" si="25"/>
        <v>433.09643555897418</v>
      </c>
      <c r="K21" s="6">
        <f t="shared" si="0"/>
        <v>417.79745081730044</v>
      </c>
      <c r="M21" s="6">
        <f t="shared" si="1"/>
        <v>417.79745081730044</v>
      </c>
      <c r="Q21">
        <f t="shared" si="26"/>
        <v>50.439874345169855</v>
      </c>
      <c r="S21">
        <f t="shared" si="27"/>
        <v>1.1033656792536133</v>
      </c>
      <c r="T21">
        <f t="shared" si="28"/>
        <v>4.4631649034603205E-2</v>
      </c>
      <c r="U21">
        <f t="shared" si="29"/>
        <v>5516.8283962680662</v>
      </c>
      <c r="V21">
        <f t="shared" si="75"/>
        <v>30976.991445045194</v>
      </c>
      <c r="W21">
        <f t="shared" si="30"/>
        <v>44533.487447638472</v>
      </c>
      <c r="X21">
        <f t="shared" si="76"/>
        <v>0.88423544293198064</v>
      </c>
      <c r="Y21">
        <f t="shared" si="2"/>
        <v>54.006116207951074</v>
      </c>
      <c r="Z21">
        <f t="shared" ref="Z21:Z57" si="114">0.01361*X21*Q21</f>
        <v>0.60701586225560256</v>
      </c>
      <c r="AA21">
        <f t="shared" si="77"/>
        <v>49.496855935514027</v>
      </c>
      <c r="AB21">
        <f t="shared" si="31"/>
        <v>54.613132070206674</v>
      </c>
      <c r="AC21">
        <f t="shared" si="3"/>
        <v>1.1033656792536133</v>
      </c>
      <c r="AD21">
        <f t="shared" si="32"/>
        <v>49.496855935514027</v>
      </c>
      <c r="AI21">
        <f t="shared" ref="AI21:AI57" si="115">10.715*(Q21+100)^-0.515</f>
        <v>0.81030823008809383</v>
      </c>
      <c r="AJ21">
        <f t="shared" ref="AJ21:AJ57" si="116">5.44*(Q21+150)^-0.338</f>
        <v>0.90683498499731885</v>
      </c>
      <c r="AK21">
        <f t="shared" si="33"/>
        <v>1.4296757701754428</v>
      </c>
      <c r="AL21">
        <f t="shared" si="4"/>
        <v>0</v>
      </c>
      <c r="AM21">
        <f t="shared" si="5"/>
        <v>1.4296757701754428</v>
      </c>
      <c r="AN21">
        <f t="shared" si="78"/>
        <v>1.4296757701754428</v>
      </c>
      <c r="AO21">
        <f t="shared" si="6"/>
        <v>0</v>
      </c>
      <c r="AP21">
        <f t="shared" si="7"/>
        <v>30</v>
      </c>
      <c r="AQ21">
        <f t="shared" si="79"/>
        <v>30</v>
      </c>
      <c r="AS21">
        <f t="shared" si="80"/>
        <v>0.62638298473358389</v>
      </c>
      <c r="AU21">
        <f t="shared" si="34"/>
        <v>0.96897678198033921</v>
      </c>
      <c r="AW21">
        <f t="shared" si="8"/>
        <v>4.108441484838564</v>
      </c>
      <c r="AX21">
        <f t="shared" si="8"/>
        <v>5.9064234052232516</v>
      </c>
      <c r="AY21">
        <f t="shared" si="81"/>
        <v>10.014864890061816</v>
      </c>
      <c r="AZ21">
        <f t="shared" si="35"/>
        <v>0.41023433964801148</v>
      </c>
      <c r="BA21">
        <f t="shared" si="82"/>
        <v>0.58976566035198852</v>
      </c>
      <c r="BB21">
        <f t="shared" si="9"/>
        <v>-65.666968987024731</v>
      </c>
      <c r="BC21">
        <f t="shared" si="83"/>
        <v>0.13</v>
      </c>
      <c r="BD21">
        <f t="shared" si="84"/>
        <v>9.0239144248866285</v>
      </c>
      <c r="BE21">
        <f t="shared" si="85"/>
        <v>12.973060359402057</v>
      </c>
      <c r="BF21">
        <f t="shared" si="10"/>
        <v>51.752654757416394</v>
      </c>
      <c r="BG21">
        <f t="shared" si="86"/>
        <v>6.6125730670557577E-3</v>
      </c>
      <c r="BH21">
        <f t="shared" si="87"/>
        <v>2.0853262562554814E-3</v>
      </c>
      <c r="BI21">
        <f t="shared" si="88"/>
        <v>0.93533822462158411</v>
      </c>
      <c r="BJ21">
        <f t="shared" si="89"/>
        <v>2.2294889713281585E-3</v>
      </c>
      <c r="BK21">
        <f t="shared" si="36"/>
        <v>3.591862033435498E-2</v>
      </c>
      <c r="BL21">
        <f t="shared" si="37"/>
        <v>295.57232544282317</v>
      </c>
      <c r="BM21">
        <f t="shared" si="90"/>
        <v>1.2152227134438958E-4</v>
      </c>
      <c r="BN21">
        <f t="shared" si="91"/>
        <v>0.15198125459825115</v>
      </c>
      <c r="BO21">
        <f t="shared" si="92"/>
        <v>1.1439934881058818</v>
      </c>
      <c r="BP21">
        <f t="shared" si="93"/>
        <v>0.36448800151140948</v>
      </c>
      <c r="BQ21">
        <f t="shared" si="38"/>
        <v>4.1396858852564561E-4</v>
      </c>
      <c r="BR21">
        <f t="shared" si="94"/>
        <v>1.0600431375240753</v>
      </c>
      <c r="BS21">
        <f t="shared" si="95"/>
        <v>0.97813700875064269</v>
      </c>
      <c r="BT21">
        <f t="shared" si="96"/>
        <v>1.0837368671675658</v>
      </c>
      <c r="BU21">
        <f t="shared" si="39"/>
        <v>0.3950090848781419</v>
      </c>
      <c r="BV21">
        <f t="shared" si="40"/>
        <v>0.3950090848781419</v>
      </c>
      <c r="BW21">
        <f t="shared" si="41"/>
        <v>0.3950090848781419</v>
      </c>
      <c r="BX21">
        <f t="shared" si="11"/>
        <v>203.35493629454373</v>
      </c>
      <c r="BY21">
        <f t="shared" si="12"/>
        <v>6.5673661088722985</v>
      </c>
      <c r="BZ21">
        <f t="shared" si="13"/>
        <v>1582780.5725533722</v>
      </c>
      <c r="CA21">
        <f t="shared" si="14"/>
        <v>8.7177502999332745E-2</v>
      </c>
      <c r="CB21">
        <f t="shared" si="15"/>
        <v>1198285.2707919627</v>
      </c>
      <c r="CC21">
        <f t="shared" si="97"/>
        <v>1.6187778227438283E-4</v>
      </c>
      <c r="CD21">
        <f t="shared" si="98"/>
        <v>4.2103496746359571E-6</v>
      </c>
      <c r="CE21">
        <f t="shared" si="99"/>
        <v>-3.9417428603035733</v>
      </c>
      <c r="CF21">
        <f t="shared" si="100"/>
        <v>14.993701163349254</v>
      </c>
      <c r="CG21">
        <f t="shared" si="101"/>
        <v>4.4481794408341557E-3</v>
      </c>
      <c r="CH21">
        <f t="shared" si="16"/>
        <v>20.224398592244349</v>
      </c>
      <c r="CI21" s="20">
        <f t="shared" si="17"/>
        <v>133891922693.36069</v>
      </c>
      <c r="CJ21" s="33">
        <f t="shared" si="42"/>
        <v>0.15299011031075607</v>
      </c>
      <c r="CK21" s="33">
        <f t="shared" si="18"/>
        <v>30.598022062151216</v>
      </c>
      <c r="CL21">
        <f t="shared" si="102"/>
        <v>800</v>
      </c>
      <c r="CM21" s="6">
        <f t="shared" si="19"/>
        <v>433.09643621323539</v>
      </c>
      <c r="CN21" s="20"/>
      <c r="CO21" s="20"/>
      <c r="CP21" s="20"/>
      <c r="CQ21" s="20"/>
      <c r="CR21" s="20"/>
      <c r="CS21" s="20"/>
      <c r="CT21" s="20"/>
      <c r="CU21" s="25">
        <f t="shared" si="20"/>
        <v>0.62638298473358389</v>
      </c>
      <c r="CV21" s="26">
        <v>0.8</v>
      </c>
      <c r="CW21" s="26">
        <f t="shared" si="103"/>
        <v>0.11627234154117151</v>
      </c>
      <c r="CX21" s="26">
        <f t="shared" si="43"/>
        <v>-4.0926857680082987E-2</v>
      </c>
      <c r="CY21" s="26">
        <f t="shared" si="104"/>
        <v>2.6825721703340145E-3</v>
      </c>
      <c r="CZ21" s="26">
        <f t="shared" si="105"/>
        <v>-7.8336382713281303E-7</v>
      </c>
      <c r="DA21" s="26">
        <f t="shared" si="44"/>
        <v>1.3931485080669892E-3</v>
      </c>
      <c r="DB21" s="26">
        <f t="shared" si="45"/>
        <v>0.99029996718551527</v>
      </c>
      <c r="DC21" s="26">
        <f t="shared" si="46"/>
        <v>0.96313613277590138</v>
      </c>
      <c r="DD21" s="26">
        <f t="shared" si="47"/>
        <v>0.16313613277590133</v>
      </c>
      <c r="DE21" s="26">
        <v>0.85</v>
      </c>
      <c r="DF21" s="26">
        <f t="shared" si="48"/>
        <v>0.10943279203874966</v>
      </c>
      <c r="DG21" s="26">
        <f t="shared" si="49"/>
        <v>-3.8519395463607511E-2</v>
      </c>
      <c r="DH21" s="26">
        <f t="shared" si="50"/>
        <v>2.3762577010571205E-3</v>
      </c>
      <c r="DI21" s="26">
        <f t="shared" si="51"/>
        <v>-5.7852058932668323E-7</v>
      </c>
      <c r="DJ21" s="26">
        <f t="shared" si="52"/>
        <v>1.232708978248342E-3</v>
      </c>
      <c r="DK21" s="26">
        <f t="shared" si="106"/>
        <v>0.99140280760797428</v>
      </c>
      <c r="DL21" s="26">
        <f t="shared" si="107"/>
        <v>0.96507955190003791</v>
      </c>
      <c r="DM21" s="26">
        <f t="shared" si="108"/>
        <v>0.11507955190003794</v>
      </c>
      <c r="DN21" s="26">
        <f t="shared" si="109"/>
        <v>-0.96113161751726928</v>
      </c>
      <c r="DO21" s="26">
        <f t="shared" si="110"/>
        <v>0.96973339530469693</v>
      </c>
      <c r="DP21" s="26">
        <f t="shared" si="53"/>
        <v>0.85</v>
      </c>
      <c r="DQ21" s="26">
        <f t="shared" si="54"/>
        <v>0.10943279203874966</v>
      </c>
      <c r="DR21" s="26">
        <f t="shared" si="55"/>
        <v>-3.8519395463607511E-2</v>
      </c>
      <c r="DS21" s="26">
        <f t="shared" si="56"/>
        <v>2.3762577010571205E-3</v>
      </c>
      <c r="DT21" s="26">
        <f t="shared" si="57"/>
        <v>-5.7852058932668323E-7</v>
      </c>
      <c r="DU21" s="26">
        <f t="shared" si="58"/>
        <v>1.232708978248342E-3</v>
      </c>
      <c r="DV21" s="26">
        <f t="shared" si="59"/>
        <v>0.99140280760797428</v>
      </c>
      <c r="DW21" s="26">
        <f t="shared" si="60"/>
        <v>0.96507955190003791</v>
      </c>
      <c r="DX21" s="26">
        <f t="shared" si="61"/>
        <v>0.11507955190003794</v>
      </c>
      <c r="DY21" s="26">
        <f t="shared" si="62"/>
        <v>0.96973339530469693</v>
      </c>
      <c r="DZ21" s="26">
        <f t="shared" si="63"/>
        <v>9.5921078600897672E-2</v>
      </c>
      <c r="EA21" s="26">
        <f t="shared" si="64"/>
        <v>-3.376338930122004E-2</v>
      </c>
      <c r="EB21" s="26">
        <f t="shared" si="65"/>
        <v>1.8256885208663013E-3</v>
      </c>
      <c r="EC21" s="26">
        <f t="shared" si="66"/>
        <v>-2.9933099467609447E-7</v>
      </c>
      <c r="ED21" s="26">
        <f t="shared" si="67"/>
        <v>9.4521686662644392E-4</v>
      </c>
      <c r="EE21" s="26">
        <f t="shared" si="68"/>
        <v>0.99338813993296415</v>
      </c>
      <c r="EF21" s="26">
        <f t="shared" si="69"/>
        <v>0.96900156577561225</v>
      </c>
      <c r="EG21" s="26">
        <f t="shared" si="70"/>
        <v>-7.3182952908468213E-4</v>
      </c>
      <c r="EH21" s="26">
        <f t="shared" si="71"/>
        <v>-0.96724377634499037</v>
      </c>
      <c r="EI21" s="26">
        <f t="shared" si="72"/>
        <v>0.96897678198033921</v>
      </c>
      <c r="EM21">
        <f t="shared" si="21"/>
        <v>417.79745081730044</v>
      </c>
      <c r="EW21">
        <f t="shared" si="111"/>
        <v>1.1119023575357894</v>
      </c>
      <c r="EX21">
        <f t="shared" si="73"/>
        <v>1.6591199289974413E-2</v>
      </c>
      <c r="EY21">
        <f t="shared" si="112"/>
        <v>1.0234558030562468</v>
      </c>
      <c r="EZ21">
        <f t="shared" si="113"/>
        <v>1.4035204886227804E-2</v>
      </c>
      <c r="FB21" s="30">
        <v>355.1</v>
      </c>
      <c r="FC21" s="30">
        <v>2140.4</v>
      </c>
      <c r="FE21" s="37">
        <v>802</v>
      </c>
      <c r="FF21" s="37">
        <v>1750.1</v>
      </c>
    </row>
    <row r="22" spans="3:162">
      <c r="C22" s="6">
        <f t="shared" si="74"/>
        <v>433.09643621323539</v>
      </c>
      <c r="D22" s="6">
        <f>Sheet6!J22</f>
        <v>464.35773494345176</v>
      </c>
      <c r="E22" s="6">
        <f t="shared" si="22"/>
        <v>464.35758886696209</v>
      </c>
      <c r="F22" s="6">
        <f t="shared" si="23"/>
        <v>1.4607648967057685E-4</v>
      </c>
      <c r="G22" s="6">
        <f>Sheet7!D22</f>
        <v>464.33401434343278</v>
      </c>
      <c r="H22" s="6">
        <f>Sheet7!F22</f>
        <v>-2.3208219243883832E-2</v>
      </c>
      <c r="I22" s="6">
        <f t="shared" si="24"/>
        <v>0.98455754554571306</v>
      </c>
      <c r="J22" s="6">
        <f t="shared" si="25"/>
        <v>464.35758657580141</v>
      </c>
      <c r="K22" s="6">
        <f t="shared" si="0"/>
        <v>448.72708557834358</v>
      </c>
      <c r="M22" s="6">
        <f t="shared" si="1"/>
        <v>448.72708557834358</v>
      </c>
      <c r="Q22">
        <f t="shared" si="26"/>
        <v>54.902305267026072</v>
      </c>
      <c r="S22">
        <f t="shared" si="27"/>
        <v>1.1054926588647254</v>
      </c>
      <c r="T22">
        <f t="shared" si="28"/>
        <v>4.146341544088486E-2</v>
      </c>
      <c r="U22">
        <f t="shared" si="29"/>
        <v>5527.4632943236265</v>
      </c>
      <c r="V22">
        <f t="shared" si="75"/>
        <v>31036.706397627164</v>
      </c>
      <c r="W22">
        <f t="shared" si="30"/>
        <v>40447.083841361156</v>
      </c>
      <c r="X22">
        <f t="shared" si="76"/>
        <v>0.88372545082662557</v>
      </c>
      <c r="Y22">
        <f t="shared" si="2"/>
        <v>54.006116207951074</v>
      </c>
      <c r="Z22">
        <f t="shared" si="114"/>
        <v>0.66033766248465675</v>
      </c>
      <c r="AA22">
        <f t="shared" si="77"/>
        <v>49.449856977408515</v>
      </c>
      <c r="AB22">
        <f t="shared" si="31"/>
        <v>54.666453870435731</v>
      </c>
      <c r="AC22">
        <f t="shared" si="3"/>
        <v>1.1054926588647254</v>
      </c>
      <c r="AD22">
        <f t="shared" si="32"/>
        <v>49.449856977408515</v>
      </c>
      <c r="AI22">
        <f t="shared" si="115"/>
        <v>0.79820118217255631</v>
      </c>
      <c r="AJ22">
        <f t="shared" si="116"/>
        <v>0.90011099406972761</v>
      </c>
      <c r="AK22">
        <f t="shared" si="33"/>
        <v>1.4023979897201033</v>
      </c>
      <c r="AL22">
        <f t="shared" si="4"/>
        <v>0</v>
      </c>
      <c r="AM22">
        <f t="shared" si="5"/>
        <v>1.4023979897201033</v>
      </c>
      <c r="AN22">
        <f t="shared" si="78"/>
        <v>1.4023979897201033</v>
      </c>
      <c r="AO22">
        <f t="shared" si="6"/>
        <v>0</v>
      </c>
      <c r="AP22">
        <f t="shared" si="7"/>
        <v>30</v>
      </c>
      <c r="AQ22">
        <f t="shared" si="79"/>
        <v>30</v>
      </c>
      <c r="AS22">
        <f t="shared" si="80"/>
        <v>0.67275425124189436</v>
      </c>
      <c r="AU22">
        <f t="shared" si="34"/>
        <v>0.96683421164582994</v>
      </c>
      <c r="AW22">
        <f t="shared" si="8"/>
        <v>4.1163614078849369</v>
      </c>
      <c r="AX22">
        <f t="shared" si="8"/>
        <v>5.3644485614232078</v>
      </c>
      <c r="AY22">
        <f t="shared" si="81"/>
        <v>9.4808099693081438</v>
      </c>
      <c r="AZ22">
        <f t="shared" si="35"/>
        <v>0.43417824228211227</v>
      </c>
      <c r="BA22">
        <f t="shared" si="82"/>
        <v>0.56582175771788767</v>
      </c>
      <c r="BB22">
        <f t="shared" si="9"/>
        <v>-58.738983156367901</v>
      </c>
      <c r="BC22">
        <f t="shared" si="83"/>
        <v>0.13</v>
      </c>
      <c r="BD22">
        <f t="shared" si="84"/>
        <v>9.0391629783625049</v>
      </c>
      <c r="BE22">
        <f t="shared" si="85"/>
        <v>11.779851191604138</v>
      </c>
      <c r="BF22">
        <f t="shared" si="10"/>
        <v>51.72807846389162</v>
      </c>
      <c r="BG22">
        <f t="shared" si="86"/>
        <v>6.4879478575886823E-3</v>
      </c>
      <c r="BH22">
        <f t="shared" si="87"/>
        <v>2.082317602882609E-3</v>
      </c>
      <c r="BI22">
        <f t="shared" si="88"/>
        <v>0.93652656318788285</v>
      </c>
      <c r="BJ22">
        <f t="shared" si="89"/>
        <v>2.2234474543834817E-3</v>
      </c>
      <c r="BK22">
        <f t="shared" si="36"/>
        <v>3.5881817872525423E-2</v>
      </c>
      <c r="BL22">
        <f t="shared" si="37"/>
        <v>279.48819374604068</v>
      </c>
      <c r="BM22">
        <f t="shared" si="90"/>
        <v>1.2838402006035984E-4</v>
      </c>
      <c r="BN22">
        <f t="shared" si="91"/>
        <v>0.1609401187506565</v>
      </c>
      <c r="BO22">
        <f t="shared" si="92"/>
        <v>1.1527602464177522</v>
      </c>
      <c r="BP22">
        <f t="shared" si="93"/>
        <v>0.3736480009901435</v>
      </c>
      <c r="BQ22">
        <f t="shared" si="38"/>
        <v>3.7356503226172836E-4</v>
      </c>
      <c r="BR22">
        <f t="shared" si="94"/>
        <v>1.0627952227437953</v>
      </c>
      <c r="BS22">
        <f t="shared" si="95"/>
        <v>0.98024803774294877</v>
      </c>
      <c r="BT22">
        <f t="shared" si="96"/>
        <v>1.0842105077720063</v>
      </c>
      <c r="BU22">
        <f t="shared" si="39"/>
        <v>0.40511308888151859</v>
      </c>
      <c r="BV22">
        <f t="shared" si="40"/>
        <v>0.40511308888151859</v>
      </c>
      <c r="BW22">
        <f t="shared" si="41"/>
        <v>0.40511308888151859</v>
      </c>
      <c r="BX22">
        <f t="shared" si="11"/>
        <v>203.55348288723408</v>
      </c>
      <c r="BY22">
        <f t="shared" si="12"/>
        <v>6.4204176464433695</v>
      </c>
      <c r="BZ22">
        <f t="shared" si="13"/>
        <v>1583169.6141998428</v>
      </c>
      <c r="CA22">
        <f t="shared" si="14"/>
        <v>9.076390586430487E-2</v>
      </c>
      <c r="CB22">
        <f t="shared" si="15"/>
        <v>1151219.6785956365</v>
      </c>
      <c r="CC22">
        <f t="shared" si="97"/>
        <v>1.6187778227438283E-4</v>
      </c>
      <c r="CD22">
        <f t="shared" si="98"/>
        <v>4.3824824173910912E-6</v>
      </c>
      <c r="CE22">
        <f t="shared" si="99"/>
        <v>-3.9389235861758589</v>
      </c>
      <c r="CF22">
        <f t="shared" si="100"/>
        <v>14.987229277956393</v>
      </c>
      <c r="CG22">
        <f t="shared" si="101"/>
        <v>4.4520219553844196E-3</v>
      </c>
      <c r="CH22">
        <f t="shared" si="16"/>
        <v>20.744772196642305</v>
      </c>
      <c r="CI22" s="20">
        <f t="shared" si="17"/>
        <v>130710294341.85341</v>
      </c>
      <c r="CJ22" s="33">
        <f t="shared" si="42"/>
        <v>0.15630576326863352</v>
      </c>
      <c r="CK22" s="33">
        <f t="shared" si="18"/>
        <v>31.261152653726704</v>
      </c>
      <c r="CL22">
        <f t="shared" si="102"/>
        <v>1000</v>
      </c>
      <c r="CM22" s="6">
        <f t="shared" si="19"/>
        <v>464.35758886696209</v>
      </c>
      <c r="CN22" s="20"/>
      <c r="CO22" s="20"/>
      <c r="CP22" s="20"/>
      <c r="CQ22" s="20"/>
      <c r="CR22" s="20"/>
      <c r="CS22" s="20"/>
      <c r="CT22" s="20"/>
      <c r="CU22" s="25">
        <f t="shared" si="20"/>
        <v>0.67275425124189436</v>
      </c>
      <c r="CV22" s="26">
        <v>0.8</v>
      </c>
      <c r="CW22" s="26">
        <f t="shared" si="103"/>
        <v>0.12488000788677664</v>
      </c>
      <c r="CX22" s="26">
        <f t="shared" si="43"/>
        <v>-4.3956681719185854E-2</v>
      </c>
      <c r="CY22" s="26">
        <f t="shared" si="104"/>
        <v>3.0944567181942118E-3</v>
      </c>
      <c r="CZ22" s="26">
        <f t="shared" si="105"/>
        <v>-1.1195564804517734E-6</v>
      </c>
      <c r="DA22" s="26">
        <f t="shared" si="44"/>
        <v>1.6094357198902173E-3</v>
      </c>
      <c r="DB22" s="26">
        <f t="shared" si="45"/>
        <v>0.98881897078073289</v>
      </c>
      <c r="DC22" s="26">
        <f t="shared" si="46"/>
        <v>0.96073033512756834</v>
      </c>
      <c r="DD22" s="26">
        <f t="shared" si="47"/>
        <v>0.16073033512756829</v>
      </c>
      <c r="DE22" s="26">
        <v>0.85</v>
      </c>
      <c r="DF22" s="26">
        <f t="shared" si="48"/>
        <v>0.11753412506990743</v>
      </c>
      <c r="DG22" s="26">
        <f t="shared" si="49"/>
        <v>-4.1370994559233751E-2</v>
      </c>
      <c r="DH22" s="26">
        <f t="shared" si="50"/>
        <v>2.7411104493346651E-3</v>
      </c>
      <c r="DI22" s="26">
        <f t="shared" si="51"/>
        <v>-8.2680161174413992E-7</v>
      </c>
      <c r="DJ22" s="26">
        <f t="shared" si="52"/>
        <v>1.4238492460407828E-3</v>
      </c>
      <c r="DK22" s="26">
        <f t="shared" si="106"/>
        <v>0.99008934834647555</v>
      </c>
      <c r="DL22" s="26">
        <f t="shared" si="107"/>
        <v>0.96278068066386879</v>
      </c>
      <c r="DM22" s="26">
        <f t="shared" si="108"/>
        <v>0.11278068066386882</v>
      </c>
      <c r="DN22" s="26">
        <f t="shared" si="109"/>
        <v>-0.95899308927399085</v>
      </c>
      <c r="DO22" s="26">
        <f t="shared" si="110"/>
        <v>0.9676032256387268</v>
      </c>
      <c r="DP22" s="26">
        <f t="shared" si="53"/>
        <v>0.85</v>
      </c>
      <c r="DQ22" s="26">
        <f t="shared" si="54"/>
        <v>0.11753412506990743</v>
      </c>
      <c r="DR22" s="26">
        <f t="shared" si="55"/>
        <v>-4.1370994559233751E-2</v>
      </c>
      <c r="DS22" s="26">
        <f t="shared" si="56"/>
        <v>2.7411104493346651E-3</v>
      </c>
      <c r="DT22" s="26">
        <f t="shared" si="57"/>
        <v>-8.2680161174413992E-7</v>
      </c>
      <c r="DU22" s="26">
        <f t="shared" si="58"/>
        <v>1.4238492460407828E-3</v>
      </c>
      <c r="DV22" s="26">
        <f t="shared" si="59"/>
        <v>0.99008934834647555</v>
      </c>
      <c r="DW22" s="26">
        <f t="shared" si="60"/>
        <v>0.96278068066386879</v>
      </c>
      <c r="DX22" s="26">
        <f t="shared" si="61"/>
        <v>0.11278068066386882</v>
      </c>
      <c r="DY22" s="26">
        <f t="shared" si="62"/>
        <v>0.9676032256387268</v>
      </c>
      <c r="DZ22" s="26">
        <f t="shared" si="63"/>
        <v>0.10324893888553695</v>
      </c>
      <c r="EA22" s="26">
        <f t="shared" si="64"/>
        <v>-3.6342732685844044E-2</v>
      </c>
      <c r="EB22" s="26">
        <f t="shared" si="65"/>
        <v>2.1152892957161913E-3</v>
      </c>
      <c r="EC22" s="26">
        <f t="shared" si="66"/>
        <v>-4.3252319833715889E-7</v>
      </c>
      <c r="ED22" s="26">
        <f t="shared" si="67"/>
        <v>1.096297201142168E-3</v>
      </c>
      <c r="EE22" s="26">
        <f t="shared" si="68"/>
        <v>0.99234335501461313</v>
      </c>
      <c r="EF22" s="26">
        <f t="shared" si="69"/>
        <v>0.96686089237574502</v>
      </c>
      <c r="EG22" s="26">
        <f t="shared" si="70"/>
        <v>-7.4233326298178692E-4</v>
      </c>
      <c r="EH22" s="26">
        <f t="shared" si="71"/>
        <v>-0.96530527381612385</v>
      </c>
      <c r="EI22" s="26">
        <f t="shared" si="72"/>
        <v>0.96683421164582994</v>
      </c>
      <c r="EM22">
        <f t="shared" si="21"/>
        <v>448.72708557834358</v>
      </c>
      <c r="EW22">
        <f t="shared" si="111"/>
        <v>1.1968457844136751</v>
      </c>
      <c r="EX22">
        <f t="shared" si="73"/>
        <v>1.7858678681625051E-2</v>
      </c>
      <c r="EY22">
        <f t="shared" si="112"/>
        <v>1.0258711874634889</v>
      </c>
      <c r="EZ22">
        <f t="shared" si="113"/>
        <v>1.4068328363502943E-2</v>
      </c>
      <c r="FB22" s="30">
        <v>472.9</v>
      </c>
      <c r="FC22" s="30">
        <v>3019.3</v>
      </c>
      <c r="FE22" s="37">
        <v>1124.9000000000001</v>
      </c>
      <c r="FF22" s="37">
        <v>2538.3000000000002</v>
      </c>
    </row>
    <row r="23" spans="3:162">
      <c r="C23" s="6">
        <f t="shared" si="74"/>
        <v>464.35758886696209</v>
      </c>
      <c r="D23" s="6">
        <f>Sheet6!J23</f>
        <v>496.28356715452503</v>
      </c>
      <c r="E23" s="6">
        <f t="shared" si="22"/>
        <v>496.28323922885835</v>
      </c>
      <c r="F23" s="6">
        <f t="shared" si="23"/>
        <v>3.2792566668149448E-4</v>
      </c>
      <c r="G23" s="6">
        <f>Sheet7!D23</f>
        <v>496.23513088358629</v>
      </c>
      <c r="H23" s="6">
        <f>Sheet7!F23</f>
        <v>-4.7233136707461654E-2</v>
      </c>
      <c r="I23" s="6">
        <f t="shared" si="24"/>
        <v>0.98193071952833122</v>
      </c>
      <c r="J23" s="6">
        <f t="shared" si="25"/>
        <v>496.2832331944399</v>
      </c>
      <c r="K23" s="6">
        <f t="shared" si="0"/>
        <v>480.32057801074359</v>
      </c>
      <c r="M23" s="6">
        <f t="shared" si="1"/>
        <v>480.32057801074359</v>
      </c>
      <c r="Q23">
        <f t="shared" si="26"/>
        <v>59.520303156615483</v>
      </c>
      <c r="S23">
        <f t="shared" si="27"/>
        <v>1.1076937881432107</v>
      </c>
      <c r="T23">
        <f t="shared" si="28"/>
        <v>3.8649427909429664E-2</v>
      </c>
      <c r="U23">
        <f t="shared" si="29"/>
        <v>5538.468940716054</v>
      </c>
      <c r="V23">
        <f t="shared" si="75"/>
        <v>31098.503102120645</v>
      </c>
      <c r="W23">
        <f t="shared" si="30"/>
        <v>36809.656556792033</v>
      </c>
      <c r="X23">
        <f t="shared" si="76"/>
        <v>0.883197679639244</v>
      </c>
      <c r="Y23">
        <f t="shared" si="2"/>
        <v>54.006116207951074</v>
      </c>
      <c r="Z23">
        <f t="shared" si="114"/>
        <v>0.71545311543151491</v>
      </c>
      <c r="AA23">
        <f t="shared" si="77"/>
        <v>49.401350724472771</v>
      </c>
      <c r="AB23">
        <f t="shared" si="31"/>
        <v>54.721569323382589</v>
      </c>
      <c r="AC23">
        <f t="shared" si="3"/>
        <v>1.1076937881432107</v>
      </c>
      <c r="AD23">
        <f t="shared" si="32"/>
        <v>49.401350724472771</v>
      </c>
      <c r="AI23">
        <f t="shared" si="115"/>
        <v>0.78621613574077731</v>
      </c>
      <c r="AJ23">
        <f t="shared" si="116"/>
        <v>0.89335582443596784</v>
      </c>
      <c r="AK23">
        <f t="shared" si="33"/>
        <v>1.3755107706388345</v>
      </c>
      <c r="AL23">
        <f t="shared" si="4"/>
        <v>0</v>
      </c>
      <c r="AM23">
        <f t="shared" si="5"/>
        <v>1.3755107706388345</v>
      </c>
      <c r="AN23">
        <f t="shared" si="78"/>
        <v>1.3755107706388345</v>
      </c>
      <c r="AO23">
        <f t="shared" si="6"/>
        <v>0</v>
      </c>
      <c r="AP23">
        <f t="shared" si="7"/>
        <v>30</v>
      </c>
      <c r="AQ23">
        <f t="shared" si="79"/>
        <v>30</v>
      </c>
      <c r="AS23">
        <f t="shared" si="80"/>
        <v>0.72012080661280897</v>
      </c>
      <c r="AU23">
        <f t="shared" si="34"/>
        <v>0.96467031559144767</v>
      </c>
      <c r="AW23">
        <f t="shared" si="8"/>
        <v>4.1245574312081743</v>
      </c>
      <c r="AX23">
        <f t="shared" si="8"/>
        <v>4.8820209124851504</v>
      </c>
      <c r="AY23">
        <f t="shared" si="81"/>
        <v>9.0065783436933238</v>
      </c>
      <c r="AZ23">
        <f t="shared" si="35"/>
        <v>0.45794943138381883</v>
      </c>
      <c r="BA23">
        <f t="shared" si="82"/>
        <v>0.54205056861618117</v>
      </c>
      <c r="BB23">
        <f t="shared" si="9"/>
        <v>-52.905218933006346</v>
      </c>
      <c r="BC23">
        <f t="shared" si="83"/>
        <v>0.13</v>
      </c>
      <c r="BD23">
        <f t="shared" si="84"/>
        <v>9.0549388151143386</v>
      </c>
      <c r="BE23">
        <f t="shared" si="85"/>
        <v>10.717853101566019</v>
      </c>
      <c r="BF23">
        <f t="shared" si="10"/>
        <v>51.702701738586548</v>
      </c>
      <c r="BG23">
        <f t="shared" si="86"/>
        <v>6.3651203530943924E-3</v>
      </c>
      <c r="BH23">
        <f t="shared" si="87"/>
        <v>2.0793351166045848E-3</v>
      </c>
      <c r="BI23">
        <f t="shared" si="88"/>
        <v>0.93769895358392752</v>
      </c>
      <c r="BJ23">
        <f t="shared" si="89"/>
        <v>2.2174868689543402E-3</v>
      </c>
      <c r="BK23">
        <f t="shared" si="36"/>
        <v>3.5848082224774508E-2</v>
      </c>
      <c r="BL23">
        <f t="shared" si="37"/>
        <v>264.57996613070753</v>
      </c>
      <c r="BM23">
        <f t="shared" si="90"/>
        <v>1.3549053901936353E-4</v>
      </c>
      <c r="BN23">
        <f t="shared" si="91"/>
        <v>0.17029097416206401</v>
      </c>
      <c r="BO23">
        <f t="shared" si="92"/>
        <v>1.1619114150658238</v>
      </c>
      <c r="BP23">
        <f t="shared" si="93"/>
        <v>0.38283294629822101</v>
      </c>
      <c r="BQ23">
        <f t="shared" si="38"/>
        <v>3.3778159867855004E-4</v>
      </c>
      <c r="BR23">
        <f t="shared" si="94"/>
        <v>1.0652389330656138</v>
      </c>
      <c r="BS23">
        <f t="shared" si="95"/>
        <v>0.98212178424020169</v>
      </c>
      <c r="BT23">
        <f t="shared" si="96"/>
        <v>1.0846301855423297</v>
      </c>
      <c r="BU23">
        <f t="shared" si="39"/>
        <v>0.41523216957515618</v>
      </c>
      <c r="BV23">
        <f t="shared" si="40"/>
        <v>0.41523216957515618</v>
      </c>
      <c r="BW23">
        <f t="shared" si="41"/>
        <v>0.41523216957515618</v>
      </c>
      <c r="BX23">
        <f t="shared" si="11"/>
        <v>203.75870824234548</v>
      </c>
      <c r="BY23">
        <f t="shared" si="12"/>
        <v>6.2683815430687551</v>
      </c>
      <c r="BZ23">
        <f t="shared" si="13"/>
        <v>1583570.6526476576</v>
      </c>
      <c r="CA23">
        <f t="shared" si="14"/>
        <v>9.4465799458218161E-2</v>
      </c>
      <c r="CB23">
        <f t="shared" si="15"/>
        <v>1106386.2654438475</v>
      </c>
      <c r="CC23">
        <f t="shared" si="97"/>
        <v>1.6187778227438283E-4</v>
      </c>
      <c r="CD23">
        <f t="shared" si="98"/>
        <v>4.5600710688287729E-6</v>
      </c>
      <c r="CE23">
        <f t="shared" si="99"/>
        <v>-3.9360456913812691</v>
      </c>
      <c r="CF23">
        <f t="shared" si="100"/>
        <v>14.980585906368448</v>
      </c>
      <c r="CG23">
        <f t="shared" si="101"/>
        <v>4.4559714663602009E-3</v>
      </c>
      <c r="CH23">
        <f t="shared" si="16"/>
        <v>21.263855967849288</v>
      </c>
      <c r="CI23" s="20">
        <f t="shared" si="17"/>
        <v>127697249259.03899</v>
      </c>
      <c r="CJ23" s="33">
        <f t="shared" si="42"/>
        <v>0.15962825180948134</v>
      </c>
      <c r="CK23" s="33">
        <f t="shared" si="18"/>
        <v>31.925650361896267</v>
      </c>
      <c r="CL23">
        <f t="shared" si="102"/>
        <v>1200</v>
      </c>
      <c r="CM23" s="6">
        <f t="shared" si="19"/>
        <v>496.28323922885835</v>
      </c>
      <c r="CN23" s="20"/>
      <c r="CO23" s="20"/>
      <c r="CP23" s="20"/>
      <c r="CQ23" s="20"/>
      <c r="CR23" s="20"/>
      <c r="CS23" s="20"/>
      <c r="CT23" s="20"/>
      <c r="CU23" s="25">
        <f t="shared" si="20"/>
        <v>0.72012080661280897</v>
      </c>
      <c r="CV23" s="26">
        <v>0.8</v>
      </c>
      <c r="CW23" s="26">
        <f t="shared" si="103"/>
        <v>0.13367242472750265</v>
      </c>
      <c r="CX23" s="26">
        <f t="shared" si="43"/>
        <v>-4.7051536333229546E-2</v>
      </c>
      <c r="CY23" s="26">
        <f t="shared" si="104"/>
        <v>3.5455386953393707E-3</v>
      </c>
      <c r="CZ23" s="26">
        <f t="shared" si="105"/>
        <v>-1.5732239541326306E-6</v>
      </c>
      <c r="DA23" s="26">
        <f t="shared" si="44"/>
        <v>1.847033610507854E-3</v>
      </c>
      <c r="DB23" s="26">
        <f t="shared" si="45"/>
        <v>0.98719957469306696</v>
      </c>
      <c r="DC23" s="26">
        <f t="shared" si="46"/>
        <v>0.95831896638080105</v>
      </c>
      <c r="DD23" s="26">
        <f t="shared" si="47"/>
        <v>0.15831896638080101</v>
      </c>
      <c r="DE23" s="26">
        <v>0.85</v>
      </c>
      <c r="DF23" s="26">
        <f t="shared" si="48"/>
        <v>0.12580934092000251</v>
      </c>
      <c r="DG23" s="26">
        <f t="shared" si="49"/>
        <v>-4.4283798901863104E-2</v>
      </c>
      <c r="DH23" s="26">
        <f t="shared" si="50"/>
        <v>3.1406847958715535E-3</v>
      </c>
      <c r="DI23" s="26">
        <f t="shared" si="51"/>
        <v>-1.1618387492040243E-6</v>
      </c>
      <c r="DJ23" s="26">
        <f t="shared" si="52"/>
        <v>1.6337504057160519E-3</v>
      </c>
      <c r="DK23" s="26">
        <f t="shared" si="106"/>
        <v>0.98865288867725643</v>
      </c>
      <c r="DL23" s="26">
        <f t="shared" si="107"/>
        <v>0.9604732597907466</v>
      </c>
      <c r="DM23" s="26">
        <f t="shared" si="108"/>
        <v>0.11047325979074663</v>
      </c>
      <c r="DN23" s="26">
        <f t="shared" si="109"/>
        <v>-0.95691413180108886</v>
      </c>
      <c r="DO23" s="26">
        <f t="shared" si="110"/>
        <v>0.96544741175764182</v>
      </c>
      <c r="DP23" s="26">
        <f t="shared" si="53"/>
        <v>0.85</v>
      </c>
      <c r="DQ23" s="26">
        <f t="shared" si="54"/>
        <v>0.12580934092000251</v>
      </c>
      <c r="DR23" s="26">
        <f t="shared" si="55"/>
        <v>-4.4283798901863104E-2</v>
      </c>
      <c r="DS23" s="26">
        <f t="shared" si="56"/>
        <v>3.1406847958715535E-3</v>
      </c>
      <c r="DT23" s="26">
        <f t="shared" si="57"/>
        <v>-1.1618387492040243E-6</v>
      </c>
      <c r="DU23" s="26">
        <f t="shared" si="58"/>
        <v>1.6337504057160519E-3</v>
      </c>
      <c r="DV23" s="26">
        <f t="shared" si="59"/>
        <v>0.98865288867725643</v>
      </c>
      <c r="DW23" s="26">
        <f t="shared" si="60"/>
        <v>0.9604732597907466</v>
      </c>
      <c r="DX23" s="26">
        <f t="shared" si="61"/>
        <v>0.11047325979074663</v>
      </c>
      <c r="DY23" s="26">
        <f t="shared" si="62"/>
        <v>0.96544741175764182</v>
      </c>
      <c r="DZ23" s="26">
        <f t="shared" si="63"/>
        <v>0.11076516284539689</v>
      </c>
      <c r="EA23" s="26">
        <f t="shared" si="64"/>
        <v>-3.8988378453525541E-2</v>
      </c>
      <c r="EB23" s="26">
        <f t="shared" si="65"/>
        <v>2.434472977906995E-3</v>
      </c>
      <c r="EC23" s="26">
        <f t="shared" si="66"/>
        <v>-6.146068161769425E-7</v>
      </c>
      <c r="ED23" s="26">
        <f t="shared" si="67"/>
        <v>1.2631736300853845E-3</v>
      </c>
      <c r="EE23" s="26">
        <f t="shared" si="68"/>
        <v>0.99119311753727213</v>
      </c>
      <c r="EF23" s="26">
        <f t="shared" si="69"/>
        <v>0.96469875813959283</v>
      </c>
      <c r="EG23" s="26">
        <f t="shared" si="70"/>
        <v>-7.4865361804898889E-4</v>
      </c>
      <c r="EH23" s="26">
        <f t="shared" si="71"/>
        <v>-0.96339893389973275</v>
      </c>
      <c r="EI23" s="26">
        <f t="shared" si="72"/>
        <v>0.96467031559144767</v>
      </c>
      <c r="EM23">
        <f t="shared" si="21"/>
        <v>480.32057801074359</v>
      </c>
      <c r="EW23">
        <f t="shared" si="111"/>
        <v>1.2839726939796925</v>
      </c>
      <c r="EX23">
        <f t="shared" si="73"/>
        <v>1.9158738808606881E-2</v>
      </c>
      <c r="EY23">
        <f t="shared" si="112"/>
        <v>1.028411591092663</v>
      </c>
      <c r="EZ23">
        <f t="shared" si="113"/>
        <v>1.4103166297219964E-2</v>
      </c>
      <c r="FB23" s="30">
        <v>591.20000000000005</v>
      </c>
      <c r="FC23" s="30">
        <v>3745.5</v>
      </c>
      <c r="FE23" s="37">
        <v>1603.3</v>
      </c>
      <c r="FF23" s="37">
        <v>3672.7</v>
      </c>
    </row>
    <row r="24" spans="3:162">
      <c r="C24" s="6">
        <f t="shared" si="74"/>
        <v>496.28323922885835</v>
      </c>
      <c r="D24" s="6">
        <f>Sheet6!J24</f>
        <v>528.87734125291286</v>
      </c>
      <c r="E24" s="6">
        <f t="shared" si="22"/>
        <v>528.87670677383005</v>
      </c>
      <c r="F24" s="6">
        <f t="shared" si="23"/>
        <v>6.3447908280522824E-4</v>
      </c>
      <c r="G24" s="6">
        <f>Sheet7!D24</f>
        <v>528.79180350262709</v>
      </c>
      <c r="H24" s="6">
        <f>Sheet7!F24</f>
        <v>-8.313974363466059E-2</v>
      </c>
      <c r="I24" s="6">
        <f t="shared" si="24"/>
        <v>0.97938304944414689</v>
      </c>
      <c r="J24" s="6">
        <f t="shared" si="25"/>
        <v>528.8766934174381</v>
      </c>
      <c r="K24" s="6">
        <f t="shared" si="0"/>
        <v>512.58029024088557</v>
      </c>
      <c r="M24" s="6">
        <f t="shared" si="1"/>
        <v>512.58029024088557</v>
      </c>
      <c r="Q24">
        <f t="shared" si="26"/>
        <v>64.294672235270127</v>
      </c>
      <c r="S24">
        <f t="shared" si="27"/>
        <v>1.1099694504143025</v>
      </c>
      <c r="T24">
        <f t="shared" si="28"/>
        <v>3.613502455325622E-2</v>
      </c>
      <c r="U24">
        <f t="shared" si="29"/>
        <v>5549.8472520715122</v>
      </c>
      <c r="V24">
        <f t="shared" si="75"/>
        <v>31162.392320381543</v>
      </c>
      <c r="W24">
        <f t="shared" si="30"/>
        <v>33552.332892245038</v>
      </c>
      <c r="X24">
        <f t="shared" si="76"/>
        <v>0.88265203745882626</v>
      </c>
      <c r="Y24">
        <f t="shared" si="2"/>
        <v>54.006116207951074</v>
      </c>
      <c r="Z24">
        <f t="shared" si="114"/>
        <v>0.77236509710289913</v>
      </c>
      <c r="AA24">
        <f t="shared" si="77"/>
        <v>49.35134141269166</v>
      </c>
      <c r="AB24">
        <f t="shared" si="31"/>
        <v>54.778481305053973</v>
      </c>
      <c r="AC24">
        <f t="shared" si="3"/>
        <v>1.1099694504143025</v>
      </c>
      <c r="AD24">
        <f t="shared" si="32"/>
        <v>49.35134141269166</v>
      </c>
      <c r="AI24">
        <f t="shared" si="115"/>
        <v>0.77436565554148185</v>
      </c>
      <c r="AJ24">
        <f t="shared" si="116"/>
        <v>0.88657821447189389</v>
      </c>
      <c r="AK24">
        <f t="shared" si="33"/>
        <v>1.3490410109555619</v>
      </c>
      <c r="AL24">
        <f t="shared" si="4"/>
        <v>0</v>
      </c>
      <c r="AM24">
        <f t="shared" si="5"/>
        <v>1.3490410109555619</v>
      </c>
      <c r="AN24">
        <f t="shared" si="78"/>
        <v>1.3490410109555619</v>
      </c>
      <c r="AO24">
        <f t="shared" si="6"/>
        <v>0</v>
      </c>
      <c r="AP24">
        <f t="shared" si="7"/>
        <v>30</v>
      </c>
      <c r="AQ24">
        <f t="shared" si="79"/>
        <v>30</v>
      </c>
      <c r="AS24">
        <f t="shared" si="80"/>
        <v>0.76848619226519577</v>
      </c>
      <c r="AU24">
        <f t="shared" si="34"/>
        <v>0.96248708030397012</v>
      </c>
      <c r="AW24">
        <f t="shared" si="8"/>
        <v>4.1330309821404088</v>
      </c>
      <c r="AX24">
        <f t="shared" si="8"/>
        <v>4.4500059540049977</v>
      </c>
      <c r="AY24">
        <f t="shared" si="81"/>
        <v>8.5830369361454064</v>
      </c>
      <c r="AZ24">
        <f t="shared" si="35"/>
        <v>0.48153480089723694</v>
      </c>
      <c r="BA24">
        <f t="shared" si="82"/>
        <v>0.51846519910276312</v>
      </c>
      <c r="BB24">
        <f t="shared" si="9"/>
        <v>-47.948035235631053</v>
      </c>
      <c r="BC24">
        <f t="shared" si="83"/>
        <v>0.13</v>
      </c>
      <c r="BD24">
        <f t="shared" si="84"/>
        <v>9.0712442398417181</v>
      </c>
      <c r="BE24">
        <f t="shared" si="85"/>
        <v>9.7669461109686448</v>
      </c>
      <c r="BF24">
        <f t="shared" si="10"/>
        <v>51.676525620081605</v>
      </c>
      <c r="BG24">
        <f t="shared" si="86"/>
        <v>6.2442134775843542E-3</v>
      </c>
      <c r="BH24">
        <f t="shared" si="87"/>
        <v>2.0763825045938596E-3</v>
      </c>
      <c r="BI24">
        <f t="shared" si="88"/>
        <v>0.93885416570472857</v>
      </c>
      <c r="BJ24">
        <f t="shared" si="89"/>
        <v>2.2116134544019118E-3</v>
      </c>
      <c r="BK24">
        <f t="shared" si="36"/>
        <v>3.581751354366073E-2</v>
      </c>
      <c r="BL24">
        <f t="shared" si="37"/>
        <v>250.68961625473489</v>
      </c>
      <c r="BM24">
        <f t="shared" si="90"/>
        <v>1.4287593590340514E-4</v>
      </c>
      <c r="BN24">
        <f t="shared" si="91"/>
        <v>0.1800868572022804</v>
      </c>
      <c r="BO24">
        <f t="shared" si="92"/>
        <v>1.1714989899988011</v>
      </c>
      <c r="BP24">
        <f t="shared" si="93"/>
        <v>0.39207581172102113</v>
      </c>
      <c r="BQ24">
        <f t="shared" si="38"/>
        <v>3.059092834374843E-4</v>
      </c>
      <c r="BR24">
        <f t="shared" si="94"/>
        <v>1.0674205519714977</v>
      </c>
      <c r="BS24">
        <f t="shared" si="95"/>
        <v>0.98379398554547071</v>
      </c>
      <c r="BT24">
        <f t="shared" si="96"/>
        <v>1.0850041448257683</v>
      </c>
      <c r="BU24">
        <f t="shared" si="39"/>
        <v>0.42540388080323549</v>
      </c>
      <c r="BV24">
        <f t="shared" si="40"/>
        <v>0.42540388080323549</v>
      </c>
      <c r="BW24">
        <f t="shared" si="41"/>
        <v>0.42540388080323549</v>
      </c>
      <c r="BX24">
        <f t="shared" si="11"/>
        <v>203.97062306884365</v>
      </c>
      <c r="BY24">
        <f t="shared" si="12"/>
        <v>6.111229551428087</v>
      </c>
      <c r="BZ24">
        <f t="shared" si="13"/>
        <v>1583983.5556604294</v>
      </c>
      <c r="CA24">
        <f t="shared" si="14"/>
        <v>9.830246756800845E-2</v>
      </c>
      <c r="CB24">
        <f t="shared" si="15"/>
        <v>1063482.1002968475</v>
      </c>
      <c r="CC24">
        <f t="shared" si="97"/>
        <v>1.6187778227438283E-4</v>
      </c>
      <c r="CD24">
        <f t="shared" si="98"/>
        <v>4.7440384737944762E-6</v>
      </c>
      <c r="CE24">
        <f t="shared" si="99"/>
        <v>-3.933096297042967</v>
      </c>
      <c r="CF24">
        <f t="shared" si="100"/>
        <v>14.973739516997034</v>
      </c>
      <c r="CG24">
        <f t="shared" si="101"/>
        <v>4.4600471737047025E-3</v>
      </c>
      <c r="CH24">
        <f t="shared" si="16"/>
        <v>21.783349707103433</v>
      </c>
      <c r="CI24" s="20">
        <f t="shared" si="17"/>
        <v>124830985570.72687</v>
      </c>
      <c r="CJ24" s="33">
        <f t="shared" si="42"/>
        <v>0.16296733772485875</v>
      </c>
      <c r="CK24" s="33">
        <f t="shared" si="18"/>
        <v>32.593467544971752</v>
      </c>
      <c r="CL24">
        <f t="shared" si="102"/>
        <v>1400</v>
      </c>
      <c r="CM24" s="6">
        <f t="shared" si="19"/>
        <v>528.87670677383005</v>
      </c>
      <c r="CN24" s="20"/>
      <c r="CO24" s="20"/>
      <c r="CP24" s="20"/>
      <c r="CQ24" s="20"/>
      <c r="CR24" s="20"/>
      <c r="CS24" s="20"/>
      <c r="CT24" s="20"/>
      <c r="CU24" s="25">
        <f t="shared" si="20"/>
        <v>0.76848619226519577</v>
      </c>
      <c r="CV24" s="26">
        <v>0.8</v>
      </c>
      <c r="CW24" s="26">
        <f t="shared" si="103"/>
        <v>0.14265024943922699</v>
      </c>
      <c r="CX24" s="26">
        <f t="shared" si="43"/>
        <v>-5.0211652912832166E-2</v>
      </c>
      <c r="CY24" s="26">
        <f t="shared" si="104"/>
        <v>4.03778925958591E-3</v>
      </c>
      <c r="CZ24" s="26">
        <f t="shared" si="105"/>
        <v>-2.1774294764190275E-6</v>
      </c>
      <c r="DA24" s="26">
        <f t="shared" si="44"/>
        <v>2.1071839863061837E-3</v>
      </c>
      <c r="DB24" s="26">
        <f t="shared" si="45"/>
        <v>0.98543540836374466</v>
      </c>
      <c r="DC24" s="26">
        <f t="shared" si="46"/>
        <v>0.95590480748827333</v>
      </c>
      <c r="DD24" s="26">
        <f t="shared" si="47"/>
        <v>0.15590480748827329</v>
      </c>
      <c r="DE24" s="26">
        <v>0.85</v>
      </c>
      <c r="DF24" s="26">
        <f t="shared" si="48"/>
        <v>0.13425905829574306</v>
      </c>
      <c r="DG24" s="26">
        <f t="shared" si="49"/>
        <v>-4.7258026270900859E-2</v>
      </c>
      <c r="DH24" s="26">
        <f t="shared" si="50"/>
        <v>3.5767268181799068E-3</v>
      </c>
      <c r="DI24" s="26">
        <f t="shared" si="51"/>
        <v>-1.6080494660135195E-6</v>
      </c>
      <c r="DJ24" s="26">
        <f t="shared" si="52"/>
        <v>1.8634894038206504E-3</v>
      </c>
      <c r="DK24" s="26">
        <f t="shared" si="106"/>
        <v>0.98708770658977518</v>
      </c>
      <c r="DL24" s="26">
        <f t="shared" si="107"/>
        <v>0.95815973607861682</v>
      </c>
      <c r="DM24" s="26">
        <f t="shared" si="108"/>
        <v>0.10815973607861684</v>
      </c>
      <c r="DN24" s="26">
        <f t="shared" si="109"/>
        <v>-0.95490142819313018</v>
      </c>
      <c r="DO24" s="26">
        <f t="shared" si="110"/>
        <v>0.96326795927332243</v>
      </c>
      <c r="DP24" s="26">
        <f t="shared" si="53"/>
        <v>0.85</v>
      </c>
      <c r="DQ24" s="26">
        <f t="shared" si="54"/>
        <v>0.13425905829574306</v>
      </c>
      <c r="DR24" s="26">
        <f t="shared" si="55"/>
        <v>-4.7258026270900859E-2</v>
      </c>
      <c r="DS24" s="26">
        <f t="shared" si="56"/>
        <v>3.5767268181799068E-3</v>
      </c>
      <c r="DT24" s="26">
        <f t="shared" si="57"/>
        <v>-1.6080494660135195E-6</v>
      </c>
      <c r="DU24" s="26">
        <f t="shared" si="58"/>
        <v>1.8634894038206504E-3</v>
      </c>
      <c r="DV24" s="26">
        <f t="shared" si="59"/>
        <v>0.98708770658977518</v>
      </c>
      <c r="DW24" s="26">
        <f t="shared" si="60"/>
        <v>0.95815973607861682</v>
      </c>
      <c r="DX24" s="26">
        <f t="shared" si="61"/>
        <v>0.10815973607861684</v>
      </c>
      <c r="DY24" s="26">
        <f t="shared" si="62"/>
        <v>0.96326795927332243</v>
      </c>
      <c r="DZ24" s="26">
        <f t="shared" si="63"/>
        <v>0.11847191474890587</v>
      </c>
      <c r="EA24" s="26">
        <f t="shared" si="64"/>
        <v>-4.1701088408015743E-2</v>
      </c>
      <c r="EB24" s="26">
        <f t="shared" si="65"/>
        <v>2.7850268909787599E-3</v>
      </c>
      <c r="EC24" s="26">
        <f t="shared" si="66"/>
        <v>-8.603169089829059E-7</v>
      </c>
      <c r="ED24" s="26">
        <f t="shared" si="67"/>
        <v>1.4468898858024134E-3</v>
      </c>
      <c r="EE24" s="26">
        <f t="shared" si="68"/>
        <v>0.98993136781574698</v>
      </c>
      <c r="EF24" s="26">
        <f t="shared" si="69"/>
        <v>0.96251712048360316</v>
      </c>
      <c r="EG24" s="26">
        <f t="shared" si="70"/>
        <v>-7.5083878971926588E-4</v>
      </c>
      <c r="EH24" s="26">
        <f t="shared" si="71"/>
        <v>-0.96153030006948648</v>
      </c>
      <c r="EI24" s="26">
        <f t="shared" si="72"/>
        <v>0.96248708030397012</v>
      </c>
      <c r="EM24">
        <f t="shared" si="21"/>
        <v>512.58029024088557</v>
      </c>
      <c r="EW24">
        <f t="shared" si="111"/>
        <v>1.3733081740998552</v>
      </c>
      <c r="EX24">
        <f t="shared" si="73"/>
        <v>2.0491754018345257E-2</v>
      </c>
      <c r="EY24">
        <f t="shared" si="112"/>
        <v>1.0310802010075042</v>
      </c>
      <c r="EZ24">
        <f t="shared" si="113"/>
        <v>1.4139762393313582E-2</v>
      </c>
      <c r="FB24" s="30">
        <v>709.5</v>
      </c>
      <c r="FC24" s="30">
        <v>4490.8</v>
      </c>
      <c r="FE24" s="37">
        <v>2141.6</v>
      </c>
      <c r="FF24" s="37">
        <v>4960.8</v>
      </c>
    </row>
    <row r="25" spans="3:162">
      <c r="C25" s="6">
        <f t="shared" si="74"/>
        <v>528.87670677383005</v>
      </c>
      <c r="D25" s="6">
        <f>Sheet6!J25</f>
        <v>562.14436524047005</v>
      </c>
      <c r="E25" s="6">
        <f t="shared" si="22"/>
        <v>562.14325734896556</v>
      </c>
      <c r="F25" s="6">
        <f t="shared" si="23"/>
        <v>1.1078915044890891E-3</v>
      </c>
      <c r="G25" s="6">
        <f>Sheet7!D25</f>
        <v>562.0070294265721</v>
      </c>
      <c r="H25" s="6">
        <f>Sheet7!F25</f>
        <v>-0.13305034418897321</v>
      </c>
      <c r="I25" s="6">
        <f t="shared" si="24"/>
        <v>0.97686271254162993</v>
      </c>
      <c r="J25" s="6">
        <f t="shared" si="25"/>
        <v>562.1432311082217</v>
      </c>
      <c r="K25" s="6">
        <f t="shared" si="0"/>
        <v>545.51053600714999</v>
      </c>
      <c r="M25" s="6">
        <f t="shared" si="1"/>
        <v>545.51053600714999</v>
      </c>
      <c r="Q25">
        <f t="shared" si="26"/>
        <v>69.226589924284355</v>
      </c>
      <c r="S25">
        <f t="shared" si="27"/>
        <v>1.1123202068858118</v>
      </c>
      <c r="T25">
        <f t="shared" si="28"/>
        <v>3.3876069792524416E-2</v>
      </c>
      <c r="U25">
        <f t="shared" si="29"/>
        <v>5561.6010344290589</v>
      </c>
      <c r="V25">
        <f t="shared" si="75"/>
        <v>31228.389808319167</v>
      </c>
      <c r="W25">
        <f t="shared" si="30"/>
        <v>30619.463281787899</v>
      </c>
      <c r="X25">
        <f t="shared" si="76"/>
        <v>0.8820883897229389</v>
      </c>
      <c r="Y25">
        <f t="shared" si="2"/>
        <v>54.006116207951074</v>
      </c>
      <c r="Z25">
        <f t="shared" si="114"/>
        <v>0.83108064847190544</v>
      </c>
      <c r="AA25">
        <f t="shared" si="77"/>
        <v>49.299829776492082</v>
      </c>
      <c r="AB25">
        <f t="shared" si="31"/>
        <v>54.837196856422977</v>
      </c>
      <c r="AC25">
        <f t="shared" si="3"/>
        <v>1.1123202068858118</v>
      </c>
      <c r="AD25">
        <f t="shared" si="32"/>
        <v>49.299829776492082</v>
      </c>
      <c r="AI25">
        <f t="shared" si="115"/>
        <v>0.76265978168776172</v>
      </c>
      <c r="AJ25">
        <f t="shared" si="116"/>
        <v>0.87978588189238038</v>
      </c>
      <c r="AK25">
        <f t="shared" si="33"/>
        <v>1.3230094236512477</v>
      </c>
      <c r="AL25">
        <f t="shared" si="4"/>
        <v>0</v>
      </c>
      <c r="AM25">
        <f t="shared" si="5"/>
        <v>1.3230094236512477</v>
      </c>
      <c r="AN25">
        <f t="shared" si="78"/>
        <v>1.3230094236512477</v>
      </c>
      <c r="AO25">
        <f t="shared" si="6"/>
        <v>0</v>
      </c>
      <c r="AP25">
        <f t="shared" si="7"/>
        <v>30</v>
      </c>
      <c r="AQ25">
        <f t="shared" si="79"/>
        <v>30</v>
      </c>
      <c r="AS25">
        <f t="shared" si="80"/>
        <v>0.81785687557293851</v>
      </c>
      <c r="AU25">
        <f t="shared" si="34"/>
        <v>0.96028647840031256</v>
      </c>
      <c r="AW25">
        <f t="shared" si="8"/>
        <v>4.1417841503691282</v>
      </c>
      <c r="AX25">
        <f t="shared" si="8"/>
        <v>4.0610229503262536</v>
      </c>
      <c r="AY25">
        <f t="shared" si="81"/>
        <v>8.2028071006953809</v>
      </c>
      <c r="AZ25">
        <f t="shared" si="35"/>
        <v>0.50492277820576992</v>
      </c>
      <c r="BA25">
        <f t="shared" si="82"/>
        <v>0.49507722179423008</v>
      </c>
      <c r="BB25">
        <f t="shared" si="9"/>
        <v>-43.701133897992833</v>
      </c>
      <c r="BC25">
        <f t="shared" si="83"/>
        <v>0.13</v>
      </c>
      <c r="BD25">
        <f t="shared" si="84"/>
        <v>9.0880828132424725</v>
      </c>
      <c r="BE25">
        <f t="shared" si="85"/>
        <v>8.9108730776696827</v>
      </c>
      <c r="BF25">
        <f t="shared" si="10"/>
        <v>51.649549277689019</v>
      </c>
      <c r="BG25">
        <f t="shared" si="86"/>
        <v>6.1253218458232174E-3</v>
      </c>
      <c r="BH25">
        <f t="shared" si="87"/>
        <v>2.0734628375829126E-3</v>
      </c>
      <c r="BI25">
        <f t="shared" si="88"/>
        <v>0.9399912367829365</v>
      </c>
      <c r="BJ25">
        <f t="shared" si="89"/>
        <v>2.2058320933705878E-3</v>
      </c>
      <c r="BK25">
        <f t="shared" si="36"/>
        <v>3.5790196026878884E-2</v>
      </c>
      <c r="BL25">
        <f t="shared" si="37"/>
        <v>237.68535184555162</v>
      </c>
      <c r="BM25">
        <f t="shared" si="90"/>
        <v>1.5057804677057012E-4</v>
      </c>
      <c r="BN25">
        <f t="shared" si="91"/>
        <v>0.19038759588774637</v>
      </c>
      <c r="BO25">
        <f t="shared" si="92"/>
        <v>1.1815816350846367</v>
      </c>
      <c r="BP25">
        <f t="shared" si="93"/>
        <v>0.40140932646539296</v>
      </c>
      <c r="BQ25">
        <f t="shared" si="38"/>
        <v>2.7737470781740581E-4</v>
      </c>
      <c r="BR25">
        <f t="shared" si="94"/>
        <v>1.0693777101099449</v>
      </c>
      <c r="BS25">
        <f t="shared" si="95"/>
        <v>0.98529367329465312</v>
      </c>
      <c r="BT25">
        <f t="shared" si="96"/>
        <v>1.085339060925997</v>
      </c>
      <c r="BU25">
        <f t="shared" si="39"/>
        <v>0.43566522143288655</v>
      </c>
      <c r="BV25">
        <f t="shared" si="40"/>
        <v>0.43566522143288655</v>
      </c>
      <c r="BW25">
        <f t="shared" si="41"/>
        <v>0.43566522143288655</v>
      </c>
      <c r="BX25">
        <f t="shared" si="11"/>
        <v>204.1892535841709</v>
      </c>
      <c r="BY25">
        <f t="shared" si="12"/>
        <v>5.9489208599026941</v>
      </c>
      <c r="BZ25">
        <f t="shared" si="13"/>
        <v>1584408.2132004038</v>
      </c>
      <c r="CA25">
        <f t="shared" si="14"/>
        <v>0.10229528892673252</v>
      </c>
      <c r="CB25">
        <f t="shared" si="15"/>
        <v>1022245.9232323403</v>
      </c>
      <c r="CC25">
        <f t="shared" si="97"/>
        <v>1.6187778227438283E-4</v>
      </c>
      <c r="CD25">
        <f t="shared" si="98"/>
        <v>4.9354073079079487E-6</v>
      </c>
      <c r="CE25">
        <f t="shared" si="99"/>
        <v>-3.9300615614738796</v>
      </c>
      <c r="CF25">
        <f t="shared" si="100"/>
        <v>14.966655658402626</v>
      </c>
      <c r="CG25">
        <f t="shared" si="101"/>
        <v>4.4642701372275958E-3</v>
      </c>
      <c r="CH25">
        <f t="shared" si="16"/>
        <v>22.304905315158994</v>
      </c>
      <c r="CI25" s="20">
        <f t="shared" si="17"/>
        <v>122092932764.31361</v>
      </c>
      <c r="CJ25" s="33">
        <f t="shared" si="42"/>
        <v>0.16633275287567728</v>
      </c>
      <c r="CK25" s="33">
        <f t="shared" si="18"/>
        <v>33.266550575135454</v>
      </c>
      <c r="CL25">
        <f t="shared" si="102"/>
        <v>1600</v>
      </c>
      <c r="CM25" s="6">
        <f t="shared" si="19"/>
        <v>562.14325734896556</v>
      </c>
      <c r="CN25" s="20"/>
      <c r="CO25" s="20"/>
      <c r="CP25" s="20"/>
      <c r="CQ25" s="20"/>
      <c r="CR25" s="20"/>
      <c r="CS25" s="20"/>
      <c r="CT25" s="20"/>
      <c r="CU25" s="25">
        <f t="shared" si="20"/>
        <v>0.81785687557293851</v>
      </c>
      <c r="CV25" s="26">
        <v>0.8</v>
      </c>
      <c r="CW25" s="26">
        <f t="shared" si="103"/>
        <v>0.15181468252822669</v>
      </c>
      <c r="CX25" s="26">
        <f t="shared" si="43"/>
        <v>-5.3437454025810717E-2</v>
      </c>
      <c r="CY25" s="26">
        <f t="shared" si="104"/>
        <v>4.5732624898430271E-3</v>
      </c>
      <c r="CZ25" s="26">
        <f t="shared" si="105"/>
        <v>-2.9726946354065564E-6</v>
      </c>
      <c r="DA25" s="26">
        <f t="shared" si="44"/>
        <v>2.3912056379363812E-3</v>
      </c>
      <c r="DB25" s="26">
        <f t="shared" si="45"/>
        <v>0.98351991707665998</v>
      </c>
      <c r="DC25" s="26">
        <f t="shared" si="46"/>
        <v>0.95349057952940419</v>
      </c>
      <c r="DD25" s="26">
        <f t="shared" si="47"/>
        <v>0.15349057952940415</v>
      </c>
      <c r="DE25" s="26">
        <v>0.85</v>
      </c>
      <c r="DF25" s="26">
        <f t="shared" si="48"/>
        <v>0.14288440708538988</v>
      </c>
      <c r="DG25" s="26">
        <f t="shared" si="49"/>
        <v>-5.0294074377233634E-2</v>
      </c>
      <c r="DH25" s="26">
        <f t="shared" si="50"/>
        <v>4.0510560463661444E-3</v>
      </c>
      <c r="DI25" s="26">
        <f t="shared" si="51"/>
        <v>-2.1953592861929555E-6</v>
      </c>
      <c r="DJ25" s="26">
        <f t="shared" si="52"/>
        <v>2.1142079075194202E-3</v>
      </c>
      <c r="DK25" s="26">
        <f t="shared" si="106"/>
        <v>0.98538790546285715</v>
      </c>
      <c r="DL25" s="26">
        <f t="shared" si="107"/>
        <v>0.95584249193012216</v>
      </c>
      <c r="DM25" s="26">
        <f t="shared" si="108"/>
        <v>0.10584249193012218</v>
      </c>
      <c r="DN25" s="26">
        <f t="shared" si="109"/>
        <v>-0.95296175198564048</v>
      </c>
      <c r="DO25" s="26">
        <f t="shared" si="110"/>
        <v>0.9610668835444689</v>
      </c>
      <c r="DP25" s="26">
        <f t="shared" si="53"/>
        <v>0.85</v>
      </c>
      <c r="DQ25" s="26">
        <f t="shared" si="54"/>
        <v>0.14288440708538988</v>
      </c>
      <c r="DR25" s="26">
        <f t="shared" si="55"/>
        <v>-5.0294074377233634E-2</v>
      </c>
      <c r="DS25" s="26">
        <f t="shared" si="56"/>
        <v>4.0510560463661444E-3</v>
      </c>
      <c r="DT25" s="26">
        <f t="shared" si="57"/>
        <v>-2.1953592861929555E-6</v>
      </c>
      <c r="DU25" s="26">
        <f t="shared" si="58"/>
        <v>2.1142079075194202E-3</v>
      </c>
      <c r="DV25" s="26">
        <f t="shared" si="59"/>
        <v>0.98538790546285715</v>
      </c>
      <c r="DW25" s="26">
        <f t="shared" si="60"/>
        <v>0.95584249193012216</v>
      </c>
      <c r="DX25" s="26">
        <f t="shared" si="61"/>
        <v>0.10584249193012218</v>
      </c>
      <c r="DY25" s="26">
        <f t="shared" si="62"/>
        <v>0.9610668835444689</v>
      </c>
      <c r="DZ25" s="26">
        <f t="shared" si="63"/>
        <v>0.12637179378677629</v>
      </c>
      <c r="EA25" s="26">
        <f t="shared" si="64"/>
        <v>-4.4481777441944835E-2</v>
      </c>
      <c r="EB25" s="26">
        <f t="shared" si="65"/>
        <v>3.1688295401405692E-3</v>
      </c>
      <c r="EC25" s="26">
        <f t="shared" si="66"/>
        <v>-1.188043031898655E-6</v>
      </c>
      <c r="ED25" s="26">
        <f t="shared" si="67"/>
        <v>1.6485576719050363E-3</v>
      </c>
      <c r="EE25" s="26">
        <f t="shared" si="68"/>
        <v>0.98855178763638396</v>
      </c>
      <c r="EF25" s="26">
        <f t="shared" si="69"/>
        <v>0.96031792477481104</v>
      </c>
      <c r="EG25" s="26">
        <f t="shared" si="70"/>
        <v>-7.4895876965785924E-4</v>
      </c>
      <c r="EH25" s="26">
        <f t="shared" si="71"/>
        <v>-0.95970506507552267</v>
      </c>
      <c r="EI25" s="26">
        <f t="shared" si="72"/>
        <v>0.96028647840031256</v>
      </c>
      <c r="EM25">
        <f t="shared" si="21"/>
        <v>545.51053600714999</v>
      </c>
      <c r="EW25">
        <f t="shared" si="111"/>
        <v>1.4648823541922538</v>
      </c>
      <c r="EX25">
        <f t="shared" si="73"/>
        <v>2.185817388555027E-2</v>
      </c>
      <c r="EY25">
        <f t="shared" si="112"/>
        <v>1.0338805107391988</v>
      </c>
      <c r="EZ25">
        <f t="shared" si="113"/>
        <v>1.4178164560472989E-2</v>
      </c>
      <c r="FB25" s="30">
        <v>852.3</v>
      </c>
      <c r="FC25" s="30">
        <v>5140.8</v>
      </c>
      <c r="FE25" s="37">
        <v>2584.1999999999998</v>
      </c>
      <c r="FF25" s="37">
        <v>5999</v>
      </c>
    </row>
    <row r="26" spans="3:162">
      <c r="C26" s="6">
        <f t="shared" si="74"/>
        <v>562.14325734896556</v>
      </c>
      <c r="D26" s="6">
        <f>Sheet6!J26</f>
        <v>596.091929127811</v>
      </c>
      <c r="E26" s="6">
        <f t="shared" si="22"/>
        <v>596.09013524724901</v>
      </c>
      <c r="F26" s="6">
        <f t="shared" si="23"/>
        <v>1.7938805619905906E-3</v>
      </c>
      <c r="G26" s="6">
        <f>Sheet7!D26</f>
        <v>595.88588656965726</v>
      </c>
      <c r="H26" s="6">
        <f>Sheet7!F26</f>
        <v>-0.19896142439768028</v>
      </c>
      <c r="I26" s="6">
        <f t="shared" si="24"/>
        <v>0.97433902373642545</v>
      </c>
      <c r="J26" s="6">
        <f t="shared" si="25"/>
        <v>596.09008800216759</v>
      </c>
      <c r="K26" s="6">
        <f t="shared" si="0"/>
        <v>579.11759323838828</v>
      </c>
      <c r="M26" s="6">
        <f t="shared" si="1"/>
        <v>579.11759323838828</v>
      </c>
      <c r="Q26">
        <f t="shared" si="26"/>
        <v>74.317612778483777</v>
      </c>
      <c r="S26">
        <f t="shared" si="27"/>
        <v>1.1147467994763103</v>
      </c>
      <c r="T26">
        <f t="shared" si="28"/>
        <v>3.1836553674360085E-2</v>
      </c>
      <c r="U26">
        <f t="shared" si="29"/>
        <v>5573.7339973815515</v>
      </c>
      <c r="V26">
        <f t="shared" si="75"/>
        <v>31296.516395297414</v>
      </c>
      <c r="W26">
        <f t="shared" si="30"/>
        <v>27965.60875208757</v>
      </c>
      <c r="X26">
        <f t="shared" si="76"/>
        <v>0.88150655853960191</v>
      </c>
      <c r="Y26">
        <f t="shared" si="2"/>
        <v>54.006116207951074</v>
      </c>
      <c r="Z26">
        <f t="shared" si="114"/>
        <v>0.8916110125084562</v>
      </c>
      <c r="AA26">
        <f t="shared" si="77"/>
        <v>49.246813039741021</v>
      </c>
      <c r="AB26">
        <f t="shared" si="31"/>
        <v>54.897727220459522</v>
      </c>
      <c r="AC26">
        <f t="shared" si="3"/>
        <v>1.1147467994763103</v>
      </c>
      <c r="AD26">
        <f t="shared" si="32"/>
        <v>49.246813039741021</v>
      </c>
      <c r="AI26">
        <f t="shared" si="115"/>
        <v>0.75110632897761209</v>
      </c>
      <c r="AJ26">
        <f t="shared" si="116"/>
        <v>0.87298559818338084</v>
      </c>
      <c r="AK26">
        <f t="shared" si="33"/>
        <v>1.2974313140940277</v>
      </c>
      <c r="AL26">
        <f t="shared" si="4"/>
        <v>0</v>
      </c>
      <c r="AM26">
        <f t="shared" si="5"/>
        <v>1.2974313140940277</v>
      </c>
      <c r="AN26">
        <f t="shared" si="78"/>
        <v>1.2974313140940277</v>
      </c>
      <c r="AO26">
        <f t="shared" si="6"/>
        <v>0</v>
      </c>
      <c r="AP26">
        <f t="shared" si="7"/>
        <v>30</v>
      </c>
      <c r="AQ26">
        <f t="shared" si="79"/>
        <v>30</v>
      </c>
      <c r="AS26">
        <f t="shared" si="80"/>
        <v>0.86824226872322086</v>
      </c>
      <c r="AU26">
        <f t="shared" si="34"/>
        <v>0.95807048123571936</v>
      </c>
      <c r="AW26">
        <f t="shared" si="8"/>
        <v>4.1508196984680596</v>
      </c>
      <c r="AX26">
        <f t="shared" si="8"/>
        <v>3.7090453845290576</v>
      </c>
      <c r="AY26">
        <f t="shared" si="81"/>
        <v>7.8598650829971177</v>
      </c>
      <c r="AZ26">
        <f t="shared" si="35"/>
        <v>0.52810317411775121</v>
      </c>
      <c r="BA26">
        <f t="shared" si="82"/>
        <v>0.47189682588224879</v>
      </c>
      <c r="BB26">
        <f t="shared" si="9"/>
        <v>-40.035734608389163</v>
      </c>
      <c r="BC26">
        <f t="shared" si="83"/>
        <v>0.13</v>
      </c>
      <c r="BD26">
        <f t="shared" si="84"/>
        <v>9.1054593700642847</v>
      </c>
      <c r="BE26">
        <f t="shared" si="85"/>
        <v>8.1363596840928096</v>
      </c>
      <c r="BF26">
        <f t="shared" si="10"/>
        <v>51.621770001866537</v>
      </c>
      <c r="BG26">
        <f t="shared" si="86"/>
        <v>6.0085153251311467E-3</v>
      </c>
      <c r="BH26">
        <f t="shared" si="87"/>
        <v>2.070578616652068E-3</v>
      </c>
      <c r="BI26">
        <f t="shared" si="88"/>
        <v>0.9411094387700033</v>
      </c>
      <c r="BJ26">
        <f t="shared" si="89"/>
        <v>2.2001464775002586E-3</v>
      </c>
      <c r="BK26">
        <f t="shared" si="36"/>
        <v>3.5766200470734352E-2</v>
      </c>
      <c r="BL26">
        <f t="shared" si="37"/>
        <v>225.45608174327157</v>
      </c>
      <c r="BM26">
        <f t="shared" si="90"/>
        <v>1.5863932431621684E-4</v>
      </c>
      <c r="BN26">
        <f t="shared" si="91"/>
        <v>0.20126137955925333</v>
      </c>
      <c r="BO26">
        <f t="shared" si="92"/>
        <v>1.1922262227975917</v>
      </c>
      <c r="BP26">
        <f t="shared" si="93"/>
        <v>0.41086664684099411</v>
      </c>
      <c r="BQ26">
        <f t="shared" si="38"/>
        <v>2.5170930886858986E-4</v>
      </c>
      <c r="BR26">
        <f t="shared" si="94"/>
        <v>1.0711413065263795</v>
      </c>
      <c r="BS26">
        <f t="shared" si="95"/>
        <v>0.98664466788933824</v>
      </c>
      <c r="BT26">
        <f t="shared" si="96"/>
        <v>1.0856403945483222</v>
      </c>
      <c r="BU26">
        <f t="shared" si="39"/>
        <v>0.44605342858320302</v>
      </c>
      <c r="BV26">
        <f t="shared" si="40"/>
        <v>0.44605342858320302</v>
      </c>
      <c r="BW26">
        <f t="shared" si="41"/>
        <v>0.44605342858320302</v>
      </c>
      <c r="BX26">
        <f t="shared" si="11"/>
        <v>204.41464165213074</v>
      </c>
      <c r="BY26">
        <f t="shared" si="12"/>
        <v>5.7814019206318186</v>
      </c>
      <c r="BZ26">
        <f t="shared" si="13"/>
        <v>1584844.5371716579</v>
      </c>
      <c r="CA26">
        <f t="shared" si="14"/>
        <v>0.10646824428174551</v>
      </c>
      <c r="CB26">
        <f t="shared" si="15"/>
        <v>982450.12077524757</v>
      </c>
      <c r="CC26">
        <f t="shared" si="97"/>
        <v>1.6187778227438283E-4</v>
      </c>
      <c r="CD26">
        <f t="shared" si="98"/>
        <v>5.1353243216244431E-6</v>
      </c>
      <c r="CE26">
        <f t="shared" si="99"/>
        <v>-3.926926394598683</v>
      </c>
      <c r="CF26">
        <f t="shared" si="100"/>
        <v>14.95929621175763</v>
      </c>
      <c r="CG26">
        <f t="shared" si="101"/>
        <v>4.4686637449295906E-3</v>
      </c>
      <c r="CH26">
        <f t="shared" si="16"/>
        <v>22.83016318265252</v>
      </c>
      <c r="CI26" s="20">
        <f t="shared" si="17"/>
        <v>119467085461.79013</v>
      </c>
      <c r="CJ26" s="33">
        <f t="shared" si="42"/>
        <v>0.16973438949141723</v>
      </c>
      <c r="CK26" s="33">
        <f t="shared" si="18"/>
        <v>33.946877898283446</v>
      </c>
      <c r="CL26">
        <f t="shared" si="102"/>
        <v>1800</v>
      </c>
      <c r="CM26" s="6">
        <f t="shared" si="19"/>
        <v>596.09013524724901</v>
      </c>
      <c r="CN26" s="20"/>
      <c r="CO26" s="20"/>
      <c r="CP26" s="20"/>
      <c r="CQ26" s="20"/>
      <c r="CR26" s="20"/>
      <c r="CS26" s="20"/>
      <c r="CT26" s="20"/>
      <c r="CU26" s="25">
        <f t="shared" si="20"/>
        <v>0.86824226872322086</v>
      </c>
      <c r="CV26" s="26">
        <v>0.8</v>
      </c>
      <c r="CW26" s="26">
        <f t="shared" si="103"/>
        <v>0.16116747113174787</v>
      </c>
      <c r="CX26" s="26">
        <f t="shared" si="43"/>
        <v>-5.6729554649351296E-2</v>
      </c>
      <c r="CY26" s="26">
        <f t="shared" si="104"/>
        <v>5.1541061729964777E-3</v>
      </c>
      <c r="CZ26" s="26">
        <f t="shared" si="105"/>
        <v>-4.0083753078721169E-6</v>
      </c>
      <c r="DA26" s="26">
        <f t="shared" si="44"/>
        <v>2.7005041015744687E-3</v>
      </c>
      <c r="DB26" s="26">
        <f t="shared" si="45"/>
        <v>0.98144633659141611</v>
      </c>
      <c r="DC26" s="26">
        <f t="shared" si="46"/>
        <v>0.95107895975639345</v>
      </c>
      <c r="DD26" s="26">
        <f t="shared" si="47"/>
        <v>0.15107895975639341</v>
      </c>
      <c r="DE26" s="26">
        <v>0.85</v>
      </c>
      <c r="DF26" s="26">
        <f t="shared" si="48"/>
        <v>0.15168703165340977</v>
      </c>
      <c r="DG26" s="26">
        <f t="shared" si="49"/>
        <v>-5.3392522022918866E-2</v>
      </c>
      <c r="DH26" s="26">
        <f t="shared" si="50"/>
        <v>4.5655750182944585E-3</v>
      </c>
      <c r="DI26" s="26">
        <f t="shared" si="51"/>
        <v>-2.9602179281627052E-6</v>
      </c>
      <c r="DJ26" s="26">
        <f t="shared" si="52"/>
        <v>2.3871205250749396E-3</v>
      </c>
      <c r="DK26" s="26">
        <f t="shared" si="106"/>
        <v>0.98354739028839655</v>
      </c>
      <c r="DL26" s="26">
        <f t="shared" si="107"/>
        <v>0.953523859376045</v>
      </c>
      <c r="DM26" s="26">
        <f t="shared" si="108"/>
        <v>0.10352385937604502</v>
      </c>
      <c r="DN26" s="26">
        <f t="shared" si="109"/>
        <v>-0.95110200760696884</v>
      </c>
      <c r="DO26" s="26">
        <f t="shared" si="110"/>
        <v>0.95884622106572714</v>
      </c>
      <c r="DP26" s="26">
        <f t="shared" si="53"/>
        <v>0.85</v>
      </c>
      <c r="DQ26" s="26">
        <f t="shared" si="54"/>
        <v>0.15168703165340977</v>
      </c>
      <c r="DR26" s="26">
        <f t="shared" si="55"/>
        <v>-5.3392522022918866E-2</v>
      </c>
      <c r="DS26" s="26">
        <f t="shared" si="56"/>
        <v>4.5655750182944585E-3</v>
      </c>
      <c r="DT26" s="26">
        <f t="shared" si="57"/>
        <v>-2.9602179281627052E-6</v>
      </c>
      <c r="DU26" s="26">
        <f t="shared" si="58"/>
        <v>2.3871205250749396E-3</v>
      </c>
      <c r="DV26" s="26">
        <f t="shared" si="59"/>
        <v>0.98354739028839655</v>
      </c>
      <c r="DW26" s="26">
        <f t="shared" si="60"/>
        <v>0.953523859376045</v>
      </c>
      <c r="DX26" s="26">
        <f t="shared" si="61"/>
        <v>0.10352385937604502</v>
      </c>
      <c r="DY26" s="26">
        <f t="shared" si="62"/>
        <v>0.95884622106572714</v>
      </c>
      <c r="DZ26" s="26">
        <f t="shared" si="63"/>
        <v>0.13446783652345448</v>
      </c>
      <c r="EA26" s="26">
        <f t="shared" si="64"/>
        <v>-4.7331514399711096E-2</v>
      </c>
      <c r="EB26" s="26">
        <f t="shared" si="65"/>
        <v>3.5878593749403601E-3</v>
      </c>
      <c r="EC26" s="26">
        <f t="shared" si="66"/>
        <v>-1.6205913190826102E-6</v>
      </c>
      <c r="ED26" s="26">
        <f t="shared" si="67"/>
        <v>1.8693641566687807E-3</v>
      </c>
      <c r="EE26" s="26">
        <f t="shared" si="68"/>
        <v>0.9870477784971402</v>
      </c>
      <c r="EF26" s="26">
        <f t="shared" si="69"/>
        <v>0.95810311730459041</v>
      </c>
      <c r="EG26" s="26">
        <f t="shared" si="70"/>
        <v>-7.4310376113673193E-4</v>
      </c>
      <c r="EH26" s="26">
        <f t="shared" si="71"/>
        <v>-0.95792910508321449</v>
      </c>
      <c r="EI26" s="26">
        <f t="shared" si="72"/>
        <v>0.95807048123571936</v>
      </c>
      <c r="EM26">
        <f t="shared" si="21"/>
        <v>579.11759323838828</v>
      </c>
      <c r="EW26">
        <f t="shared" si="111"/>
        <v>1.5587304336438823</v>
      </c>
      <c r="EX26">
        <f t="shared" si="73"/>
        <v>2.3258523636237084E-2</v>
      </c>
      <c r="EY26">
        <f t="shared" si="112"/>
        <v>1.0368163358937867</v>
      </c>
      <c r="EZ26">
        <f t="shared" si="113"/>
        <v>1.4218425124174651E-2</v>
      </c>
      <c r="FB26" s="30">
        <v>982.9</v>
      </c>
      <c r="FC26" s="30">
        <v>5809.9</v>
      </c>
      <c r="FE26" s="37">
        <v>2966.7</v>
      </c>
      <c r="FF26" s="37">
        <v>6979.3</v>
      </c>
    </row>
    <row r="27" spans="3:162">
      <c r="C27" s="6">
        <f t="shared" si="74"/>
        <v>596.09013524724901</v>
      </c>
      <c r="D27" s="6">
        <f>Sheet6!J27</f>
        <v>630.72937477346545</v>
      </c>
      <c r="E27" s="6">
        <f t="shared" si="22"/>
        <v>630.72663414721637</v>
      </c>
      <c r="F27" s="6">
        <f t="shared" si="23"/>
        <v>2.7406262490785593E-3</v>
      </c>
      <c r="G27" s="6">
        <f>Sheet7!D27</f>
        <v>630.43562807652518</v>
      </c>
      <c r="H27" s="6">
        <f>Sheet7!F27</f>
        <v>-0.28271888515666888</v>
      </c>
      <c r="I27" s="6">
        <f t="shared" si="24"/>
        <v>0.97178798733450122</v>
      </c>
      <c r="J27" s="6">
        <f t="shared" si="25"/>
        <v>630.72655458399527</v>
      </c>
      <c r="K27" s="6">
        <f t="shared" si="0"/>
        <v>613.40975501035723</v>
      </c>
      <c r="M27" s="6">
        <f t="shared" si="1"/>
        <v>613.40975501035723</v>
      </c>
      <c r="Q27">
        <f t="shared" si="26"/>
        <v>79.569689496532405</v>
      </c>
      <c r="S27">
        <f t="shared" si="27"/>
        <v>1.1172501570163837</v>
      </c>
      <c r="T27">
        <f t="shared" si="28"/>
        <v>2.9986816162035461E-2</v>
      </c>
      <c r="U27">
        <f t="shared" si="29"/>
        <v>5586.2507850819184</v>
      </c>
      <c r="V27">
        <f t="shared" si="75"/>
        <v>31366.798158234971</v>
      </c>
      <c r="W27">
        <f t="shared" si="30"/>
        <v>25553.311947530518</v>
      </c>
      <c r="X27">
        <f t="shared" si="76"/>
        <v>0.88090632120039636</v>
      </c>
      <c r="Y27">
        <f t="shared" si="2"/>
        <v>54.006116207951074</v>
      </c>
      <c r="Z27">
        <f t="shared" si="114"/>
        <v>0.95397175179142979</v>
      </c>
      <c r="AA27">
        <f t="shared" si="77"/>
        <v>49.192284838440663</v>
      </c>
      <c r="AB27">
        <f t="shared" si="31"/>
        <v>54.960087959742502</v>
      </c>
      <c r="AC27">
        <f t="shared" si="3"/>
        <v>1.1172501570163837</v>
      </c>
      <c r="AD27">
        <f t="shared" si="32"/>
        <v>49.192284838440663</v>
      </c>
      <c r="AI27">
        <f t="shared" si="115"/>
        <v>0.73971114827962392</v>
      </c>
      <c r="AJ27">
        <f t="shared" si="116"/>
        <v>0.86618325330712731</v>
      </c>
      <c r="AK27">
        <f t="shared" si="33"/>
        <v>1.272317260872547</v>
      </c>
      <c r="AL27">
        <f t="shared" si="4"/>
        <v>0</v>
      </c>
      <c r="AM27">
        <f t="shared" si="5"/>
        <v>1.272317260872547</v>
      </c>
      <c r="AN27">
        <f t="shared" si="78"/>
        <v>1.272317260872547</v>
      </c>
      <c r="AO27">
        <f t="shared" si="6"/>
        <v>0</v>
      </c>
      <c r="AP27">
        <f t="shared" si="7"/>
        <v>30</v>
      </c>
      <c r="AQ27">
        <f t="shared" si="79"/>
        <v>30</v>
      </c>
      <c r="AS27">
        <f t="shared" si="80"/>
        <v>0.91965480511297937</v>
      </c>
      <c r="AU27">
        <f t="shared" si="34"/>
        <v>0.95584107022941145</v>
      </c>
      <c r="AW27">
        <f t="shared" si="8"/>
        <v>4.1601410849878739</v>
      </c>
      <c r="AX27">
        <f t="shared" si="8"/>
        <v>3.3891053321463747</v>
      </c>
      <c r="AY27">
        <f t="shared" si="81"/>
        <v>7.549246417134249</v>
      </c>
      <c r="AZ27">
        <f t="shared" si="35"/>
        <v>0.55106706750832157</v>
      </c>
      <c r="BA27">
        <f t="shared" si="82"/>
        <v>0.44893293249167843</v>
      </c>
      <c r="BB27">
        <f t="shared" si="9"/>
        <v>-36.850892223885154</v>
      </c>
      <c r="BC27">
        <f t="shared" si="83"/>
        <v>0.13</v>
      </c>
      <c r="BD27">
        <f t="shared" si="84"/>
        <v>9.1233800610767961</v>
      </c>
      <c r="BE27">
        <f t="shared" si="85"/>
        <v>7.4324633180760058</v>
      </c>
      <c r="BF27">
        <f t="shared" si="10"/>
        <v>51.59318315834517</v>
      </c>
      <c r="BG27">
        <f t="shared" si="86"/>
        <v>5.8938421549033443E-3</v>
      </c>
      <c r="BH27">
        <f t="shared" si="87"/>
        <v>2.0677318325089426E-3</v>
      </c>
      <c r="BI27">
        <f t="shared" si="88"/>
        <v>0.94220824969382777</v>
      </c>
      <c r="BJ27">
        <f t="shared" si="89"/>
        <v>2.1945592528836971E-3</v>
      </c>
      <c r="BK27">
        <f t="shared" si="36"/>
        <v>3.5745586602460237E-2</v>
      </c>
      <c r="BL27">
        <f t="shared" si="37"/>
        <v>213.9071996795779</v>
      </c>
      <c r="BM27">
        <f t="shared" si="90"/>
        <v>1.6710791715288361E-4</v>
      </c>
      <c r="BN27">
        <f t="shared" si="91"/>
        <v>0.21278670452648749</v>
      </c>
      <c r="BO27">
        <f t="shared" si="92"/>
        <v>1.2035097442514844</v>
      </c>
      <c r="BP27">
        <f t="shared" si="93"/>
        <v>0.42048202866400003</v>
      </c>
      <c r="BQ27">
        <f t="shared" si="38"/>
        <v>2.2852653380473514E-4</v>
      </c>
      <c r="BR27">
        <f t="shared" si="94"/>
        <v>1.0727369420224999</v>
      </c>
      <c r="BS27">
        <f t="shared" si="95"/>
        <v>0.98786669200167032</v>
      </c>
      <c r="BT27">
        <f t="shared" si="96"/>
        <v>1.0859126547215199</v>
      </c>
      <c r="BU27">
        <f t="shared" si="39"/>
        <v>0.45660675600921447</v>
      </c>
      <c r="BV27">
        <f t="shared" si="40"/>
        <v>0.45660675600921447</v>
      </c>
      <c r="BW27">
        <f t="shared" si="41"/>
        <v>0.45660675600921447</v>
      </c>
      <c r="BX27">
        <f t="shared" si="11"/>
        <v>204.64684522082308</v>
      </c>
      <c r="BY27">
        <f t="shared" si="12"/>
        <v>5.6086060449956276</v>
      </c>
      <c r="BZ27">
        <f t="shared" si="13"/>
        <v>1585292.4616720704</v>
      </c>
      <c r="CA27">
        <f t="shared" si="14"/>
        <v>0.11084853138407351</v>
      </c>
      <c r="CB27">
        <f t="shared" si="15"/>
        <v>943894.34991999879</v>
      </c>
      <c r="CC27">
        <f t="shared" si="97"/>
        <v>1.6187778227438283E-4</v>
      </c>
      <c r="CD27">
        <f t="shared" si="98"/>
        <v>5.3450897342775855E-6</v>
      </c>
      <c r="CE27">
        <f t="shared" si="99"/>
        <v>-3.9236741260035433</v>
      </c>
      <c r="CF27">
        <f t="shared" si="100"/>
        <v>14.951618501831</v>
      </c>
      <c r="CG27">
        <f t="shared" si="101"/>
        <v>4.4732542730939124E-3</v>
      </c>
      <c r="CH27">
        <f t="shared" si="16"/>
        <v>23.360787173003104</v>
      </c>
      <c r="CI27" s="20">
        <f t="shared" si="17"/>
        <v>116939484552.58029</v>
      </c>
      <c r="CJ27" s="33">
        <f t="shared" si="42"/>
        <v>0.17318249449983703</v>
      </c>
      <c r="CK27" s="33">
        <f t="shared" si="18"/>
        <v>34.636498899967407</v>
      </c>
      <c r="CL27">
        <f t="shared" si="102"/>
        <v>2000</v>
      </c>
      <c r="CM27" s="6">
        <f t="shared" si="19"/>
        <v>630.72663414721637</v>
      </c>
      <c r="CN27" s="20"/>
      <c r="CO27" s="20"/>
      <c r="CP27" s="20"/>
      <c r="CQ27" s="20"/>
      <c r="CR27" s="20"/>
      <c r="CS27" s="20"/>
      <c r="CT27" s="20"/>
      <c r="CU27" s="25">
        <f t="shared" si="20"/>
        <v>0.91965480511297937</v>
      </c>
      <c r="CV27" s="26">
        <v>0.8</v>
      </c>
      <c r="CW27" s="26">
        <f t="shared" si="103"/>
        <v>0.17071092319909681</v>
      </c>
      <c r="CX27" s="26">
        <f t="shared" si="43"/>
        <v>-6.0088767161630322E-2</v>
      </c>
      <c r="CY27" s="26">
        <f t="shared" si="104"/>
        <v>5.7825740067201916E-3</v>
      </c>
      <c r="CZ27" s="26">
        <f t="shared" si="105"/>
        <v>-5.3442648878592404E-6</v>
      </c>
      <c r="DA27" s="26">
        <f t="shared" si="44"/>
        <v>3.0365826963121407E-3</v>
      </c>
      <c r="DB27" s="26">
        <f t="shared" si="45"/>
        <v>0.97920766433526918</v>
      </c>
      <c r="DC27" s="26">
        <f t="shared" si="46"/>
        <v>0.94867259615959443</v>
      </c>
      <c r="DD27" s="26">
        <f t="shared" si="47"/>
        <v>0.14867259615959438</v>
      </c>
      <c r="DE27" s="26">
        <v>0.85</v>
      </c>
      <c r="DF27" s="26">
        <f t="shared" si="48"/>
        <v>0.16066910418738525</v>
      </c>
      <c r="DG27" s="26">
        <f t="shared" si="49"/>
        <v>-5.6554133799181484E-2</v>
      </c>
      <c r="DH27" s="26">
        <f t="shared" si="50"/>
        <v>5.1222800889978186E-3</v>
      </c>
      <c r="DI27" s="26">
        <f t="shared" si="51"/>
        <v>-3.9467833021578199E-6</v>
      </c>
      <c r="DJ27" s="26">
        <f t="shared" si="52"/>
        <v>2.6835241013222415E-3</v>
      </c>
      <c r="DK27" s="26">
        <f t="shared" si="106"/>
        <v>0.98155984069466062</v>
      </c>
      <c r="DL27" s="26">
        <f t="shared" si="107"/>
        <v>0.95120613256251263</v>
      </c>
      <c r="DM27" s="26">
        <f t="shared" si="108"/>
        <v>0.10120613256251265</v>
      </c>
      <c r="DN27" s="26">
        <f t="shared" si="109"/>
        <v>-0.94932927194163585</v>
      </c>
      <c r="DO27" s="26">
        <f t="shared" si="110"/>
        <v>0.95660803954303297</v>
      </c>
      <c r="DP27" s="26">
        <f t="shared" si="53"/>
        <v>0.85</v>
      </c>
      <c r="DQ27" s="26">
        <f t="shared" si="54"/>
        <v>0.16066910418738525</v>
      </c>
      <c r="DR27" s="26">
        <f t="shared" si="55"/>
        <v>-5.6554133799181484E-2</v>
      </c>
      <c r="DS27" s="26">
        <f t="shared" si="56"/>
        <v>5.1222800889978186E-3</v>
      </c>
      <c r="DT27" s="26">
        <f t="shared" si="57"/>
        <v>-3.9467833021578199E-6</v>
      </c>
      <c r="DU27" s="26">
        <f t="shared" si="58"/>
        <v>2.6835241013222419E-3</v>
      </c>
      <c r="DV27" s="26">
        <f t="shared" si="59"/>
        <v>0.98155984069466062</v>
      </c>
      <c r="DW27" s="26">
        <f t="shared" si="60"/>
        <v>0.95120613256251263</v>
      </c>
      <c r="DX27" s="26">
        <f t="shared" si="61"/>
        <v>0.10120613256251265</v>
      </c>
      <c r="DY27" s="26">
        <f t="shared" si="62"/>
        <v>0.95660803954303297</v>
      </c>
      <c r="DZ27" s="26">
        <f t="shared" si="63"/>
        <v>0.14276352791736488</v>
      </c>
      <c r="EA27" s="26">
        <f t="shared" si="64"/>
        <v>-5.0251525956511466E-2</v>
      </c>
      <c r="EB27" s="26">
        <f t="shared" si="65"/>
        <v>4.0442046178844736E-3</v>
      </c>
      <c r="EC27" s="26">
        <f t="shared" si="66"/>
        <v>-2.1860886953169202E-6</v>
      </c>
      <c r="ED27" s="26">
        <f t="shared" si="67"/>
        <v>2.1105804290328925E-3</v>
      </c>
      <c r="EE27" s="26">
        <f t="shared" si="68"/>
        <v>0.98541243732125594</v>
      </c>
      <c r="EF27" s="26">
        <f t="shared" si="69"/>
        <v>0.95587465695480411</v>
      </c>
      <c r="EG27" s="26">
        <f t="shared" si="70"/>
        <v>-7.3338258822885916E-4</v>
      </c>
      <c r="EH27" s="26">
        <f t="shared" si="71"/>
        <v>-0.95620851473957547</v>
      </c>
      <c r="EI27" s="26">
        <f t="shared" si="72"/>
        <v>0.95584107022941145</v>
      </c>
      <c r="EM27">
        <f t="shared" si="21"/>
        <v>613.40975501035723</v>
      </c>
      <c r="EW27">
        <f t="shared" si="111"/>
        <v>1.6548928095556144</v>
      </c>
      <c r="EX27">
        <f t="shared" si="73"/>
        <v>2.4693406053866662E-2</v>
      </c>
      <c r="EY27">
        <f t="shared" si="112"/>
        <v>1.0398918344303922</v>
      </c>
      <c r="EZ27">
        <f t="shared" si="113"/>
        <v>1.4260601104768686E-2</v>
      </c>
      <c r="FB27" s="30">
        <v>1126.0999999999999</v>
      </c>
      <c r="FC27" s="30">
        <v>6364.5</v>
      </c>
      <c r="FE27" s="37">
        <v>3385.2</v>
      </c>
      <c r="FF27" s="37">
        <v>8017.3</v>
      </c>
    </row>
    <row r="28" spans="3:162">
      <c r="C28" s="6">
        <f t="shared" si="74"/>
        <v>630.72663414721637</v>
      </c>
      <c r="D28" s="6">
        <f>Sheet6!J28</f>
        <v>666.06820702393725</v>
      </c>
      <c r="E28" s="6">
        <f t="shared" si="22"/>
        <v>666.06420971286309</v>
      </c>
      <c r="F28" s="6">
        <f t="shared" si="23"/>
        <v>3.9973110741584605E-3</v>
      </c>
      <c r="G28" s="6">
        <f>Sheet7!D28</f>
        <v>665.66582989138601</v>
      </c>
      <c r="H28" s="6">
        <f>Sheet7!F28</f>
        <v>-0.38598149028655371</v>
      </c>
      <c r="I28" s="6">
        <f t="shared" si="24"/>
        <v>0.96918728678263999</v>
      </c>
      <c r="J28" s="6">
        <f t="shared" si="25"/>
        <v>666.06408262906677</v>
      </c>
      <c r="K28" s="6">
        <f t="shared" si="0"/>
        <v>648.39742058557681</v>
      </c>
      <c r="M28" s="6">
        <f t="shared" si="1"/>
        <v>648.39742058557681</v>
      </c>
      <c r="Q28">
        <f t="shared" si="26"/>
        <v>84.98518141268238</v>
      </c>
      <c r="S28">
        <f t="shared" si="27"/>
        <v>1.1198314050158491</v>
      </c>
      <c r="T28">
        <f t="shared" si="28"/>
        <v>2.8302214927515567E-2</v>
      </c>
      <c r="U28">
        <f t="shared" si="29"/>
        <v>5599.1570250792456</v>
      </c>
      <c r="V28">
        <f t="shared" si="75"/>
        <v>31439.266695819966</v>
      </c>
      <c r="W28">
        <f t="shared" si="30"/>
        <v>23351.42430941627</v>
      </c>
      <c r="X28">
        <f t="shared" si="76"/>
        <v>0.88028740783855064</v>
      </c>
      <c r="Y28">
        <f t="shared" si="2"/>
        <v>54.006116207951074</v>
      </c>
      <c r="Z28">
        <f t="shared" si="114"/>
        <v>1.018182950536749</v>
      </c>
      <c r="AA28">
        <f t="shared" si="77"/>
        <v>49.136235072554562</v>
      </c>
      <c r="AB28">
        <f t="shared" si="31"/>
        <v>55.024299158487821</v>
      </c>
      <c r="AC28">
        <f t="shared" si="3"/>
        <v>1.1198314050158491</v>
      </c>
      <c r="AD28">
        <f t="shared" si="32"/>
        <v>49.136235072554562</v>
      </c>
      <c r="AI28">
        <f t="shared" si="115"/>
        <v>0.72847835349221823</v>
      </c>
      <c r="AJ28">
        <f t="shared" si="116"/>
        <v>0.85938391127421254</v>
      </c>
      <c r="AK28">
        <f t="shared" si="33"/>
        <v>1.2476737091272998</v>
      </c>
      <c r="AL28">
        <f t="shared" si="4"/>
        <v>0</v>
      </c>
      <c r="AM28">
        <f t="shared" si="5"/>
        <v>1.2476737091272998</v>
      </c>
      <c r="AN28">
        <f t="shared" si="78"/>
        <v>1.2476737091272998</v>
      </c>
      <c r="AO28">
        <f t="shared" si="6"/>
        <v>0</v>
      </c>
      <c r="AP28">
        <f t="shared" si="7"/>
        <v>30</v>
      </c>
      <c r="AQ28">
        <f t="shared" si="79"/>
        <v>30</v>
      </c>
      <c r="AS28">
        <f t="shared" si="80"/>
        <v>0.97211007584044495</v>
      </c>
      <c r="AU28">
        <f t="shared" si="34"/>
        <v>0.95360024713467584</v>
      </c>
      <c r="AW28">
        <f t="shared" si="8"/>
        <v>4.1697525008249468</v>
      </c>
      <c r="AX28">
        <f t="shared" si="8"/>
        <v>3.0970715969325964</v>
      </c>
      <c r="AY28">
        <f t="shared" si="81"/>
        <v>7.2668240977575431</v>
      </c>
      <c r="AZ28">
        <f t="shared" si="35"/>
        <v>0.57380672006519096</v>
      </c>
      <c r="BA28">
        <f t="shared" si="82"/>
        <v>0.42619327993480904</v>
      </c>
      <c r="BB28">
        <f t="shared" si="9"/>
        <v>-34.066599784040676</v>
      </c>
      <c r="BC28">
        <f t="shared" si="83"/>
        <v>0.13</v>
      </c>
      <c r="BD28">
        <f t="shared" si="84"/>
        <v>9.1418524202812197</v>
      </c>
      <c r="BE28">
        <f t="shared" si="85"/>
        <v>6.7900844159457954</v>
      </c>
      <c r="BF28">
        <f t="shared" si="10"/>
        <v>51.563782104472835</v>
      </c>
      <c r="BG28">
        <f t="shared" si="86"/>
        <v>5.7813316655279737E-3</v>
      </c>
      <c r="BH28">
        <f t="shared" si="87"/>
        <v>2.0649240178409541E-3</v>
      </c>
      <c r="BI28">
        <f t="shared" si="88"/>
        <v>0.94328732863003262</v>
      </c>
      <c r="BJ28">
        <f t="shared" si="89"/>
        <v>2.1890721471260633E-3</v>
      </c>
      <c r="BK28">
        <f t="shared" si="36"/>
        <v>3.5728405223878892E-2</v>
      </c>
      <c r="BL28">
        <f t="shared" si="37"/>
        <v>202.95732153711242</v>
      </c>
      <c r="BM28">
        <f t="shared" si="90"/>
        <v>1.7603900639448307E-4</v>
      </c>
      <c r="BN28">
        <f t="shared" si="91"/>
        <v>0.2250548249373639</v>
      </c>
      <c r="BO28">
        <f t="shared" si="92"/>
        <v>1.2155217155517919</v>
      </c>
      <c r="BP28">
        <f t="shared" si="93"/>
        <v>0.43029153566472733</v>
      </c>
      <c r="BQ28">
        <f t="shared" si="38"/>
        <v>2.0750471709404087E-4</v>
      </c>
      <c r="BR28">
        <f t="shared" si="94"/>
        <v>1.074186002986999</v>
      </c>
      <c r="BS28">
        <f t="shared" si="95"/>
        <v>0.98897621158103788</v>
      </c>
      <c r="BT28">
        <f t="shared" si="96"/>
        <v>1.0861595965687987</v>
      </c>
      <c r="BU28">
        <f t="shared" si="39"/>
        <v>0.46736528078456907</v>
      </c>
      <c r="BV28">
        <f t="shared" si="40"/>
        <v>0.46736528078456907</v>
      </c>
      <c r="BW28">
        <f t="shared" si="41"/>
        <v>0.46736528078456907</v>
      </c>
      <c r="BX28">
        <f t="shared" si="11"/>
        <v>204.88593907490684</v>
      </c>
      <c r="BY28">
        <f t="shared" si="12"/>
        <v>5.4304527532512736</v>
      </c>
      <c r="BZ28">
        <f t="shared" si="13"/>
        <v>1585751.9437616197</v>
      </c>
      <c r="CA28">
        <f t="shared" si="14"/>
        <v>0.11546732599775295</v>
      </c>
      <c r="CB28">
        <f t="shared" si="15"/>
        <v>906400.38109398703</v>
      </c>
      <c r="CC28">
        <f t="shared" si="97"/>
        <v>1.6187778227438283E-4</v>
      </c>
      <c r="CD28">
        <f t="shared" si="98"/>
        <v>5.5661935996878741E-6</v>
      </c>
      <c r="CE28">
        <f t="shared" si="99"/>
        <v>-3.9202861078616347</v>
      </c>
      <c r="CF28">
        <f t="shared" si="100"/>
        <v>14.943574214754447</v>
      </c>
      <c r="CG28">
        <f t="shared" si="101"/>
        <v>4.4780715713316098E-3</v>
      </c>
      <c r="CH28">
        <f t="shared" si="16"/>
        <v>23.898500172523008</v>
      </c>
      <c r="CI28" s="20">
        <f t="shared" si="17"/>
        <v>114497805421.47334</v>
      </c>
      <c r="CJ28" s="33">
        <f t="shared" si="42"/>
        <v>0.17668787782823378</v>
      </c>
      <c r="CK28" s="33">
        <f t="shared" si="18"/>
        <v>35.337575565646759</v>
      </c>
      <c r="CL28">
        <f t="shared" si="102"/>
        <v>2200</v>
      </c>
      <c r="CM28" s="6">
        <f t="shared" si="19"/>
        <v>666.06420971286309</v>
      </c>
      <c r="CN28" s="20"/>
      <c r="CO28" s="20"/>
      <c r="CP28" s="20"/>
      <c r="CQ28" s="20"/>
      <c r="CR28" s="20"/>
      <c r="CS28" s="20"/>
      <c r="CT28" s="20"/>
      <c r="CU28" s="25">
        <f t="shared" si="20"/>
        <v>0.97211007584044495</v>
      </c>
      <c r="CV28" s="26">
        <v>0.8</v>
      </c>
      <c r="CW28" s="26">
        <f t="shared" si="103"/>
        <v>0.18044793282788257</v>
      </c>
      <c r="CX28" s="26">
        <f t="shared" si="43"/>
        <v>-6.3516110259952671E-2</v>
      </c>
      <c r="CY28" s="26">
        <f t="shared" si="104"/>
        <v>6.4610395599002425E-3</v>
      </c>
      <c r="CZ28" s="26">
        <f t="shared" si="105"/>
        <v>-7.0524656081554564E-6</v>
      </c>
      <c r="DA28" s="26">
        <f t="shared" si="44"/>
        <v>3.4010551122601084E-3</v>
      </c>
      <c r="DB28" s="26">
        <f t="shared" si="45"/>
        <v>0.97679662621349217</v>
      </c>
      <c r="DC28" s="26">
        <f t="shared" si="46"/>
        <v>0.9462741209247777</v>
      </c>
      <c r="DD28" s="26">
        <f t="shared" si="47"/>
        <v>0.14627412092477765</v>
      </c>
      <c r="DE28" s="26">
        <v>0.85</v>
      </c>
      <c r="DF28" s="26">
        <f t="shared" si="48"/>
        <v>0.16983334854388951</v>
      </c>
      <c r="DG28" s="26">
        <f t="shared" si="49"/>
        <v>-5.9779868479955457E-2</v>
      </c>
      <c r="DH28" s="26">
        <f t="shared" si="50"/>
        <v>5.723273797005061E-3</v>
      </c>
      <c r="DI28" s="26">
        <f t="shared" si="51"/>
        <v>-5.2083034964346564E-6</v>
      </c>
      <c r="DJ28" s="26">
        <f t="shared" si="52"/>
        <v>3.0048083213686807E-3</v>
      </c>
      <c r="DK28" s="26">
        <f t="shared" si="106"/>
        <v>0.97941867990975395</v>
      </c>
      <c r="DL28" s="26">
        <f t="shared" si="107"/>
        <v>0.94889157902004295</v>
      </c>
      <c r="DM28" s="26">
        <f t="shared" si="108"/>
        <v>9.8891579020042975E-2</v>
      </c>
      <c r="DN28" s="26">
        <f t="shared" si="109"/>
        <v>-0.94765083809469475</v>
      </c>
      <c r="DO28" s="26">
        <f t="shared" si="110"/>
        <v>0.95435444685393833</v>
      </c>
      <c r="DP28" s="26">
        <f t="shared" si="53"/>
        <v>0.85</v>
      </c>
      <c r="DQ28" s="26">
        <f t="shared" si="54"/>
        <v>0.16983334854388951</v>
      </c>
      <c r="DR28" s="26">
        <f t="shared" si="55"/>
        <v>-5.9779868479955457E-2</v>
      </c>
      <c r="DS28" s="26">
        <f t="shared" si="56"/>
        <v>5.723273797005061E-3</v>
      </c>
      <c r="DT28" s="26">
        <f t="shared" si="57"/>
        <v>-5.2083034964346564E-6</v>
      </c>
      <c r="DU28" s="26">
        <f t="shared" si="58"/>
        <v>3.0048083213686807E-3</v>
      </c>
      <c r="DV28" s="26">
        <f t="shared" si="59"/>
        <v>0.97941867990975395</v>
      </c>
      <c r="DW28" s="26">
        <f t="shared" si="60"/>
        <v>0.94889157902004295</v>
      </c>
      <c r="DX28" s="26">
        <f t="shared" si="61"/>
        <v>9.8891579020042975E-2</v>
      </c>
      <c r="DY28" s="26">
        <f t="shared" si="62"/>
        <v>0.95435444685393833</v>
      </c>
      <c r="DZ28" s="26">
        <f t="shared" si="63"/>
        <v>0.15126282141628641</v>
      </c>
      <c r="EA28" s="26">
        <f t="shared" si="64"/>
        <v>-5.3243203691740043E-2</v>
      </c>
      <c r="EB28" s="26">
        <f t="shared" si="65"/>
        <v>4.5400744142042792E-3</v>
      </c>
      <c r="EC28" s="26">
        <f t="shared" si="66"/>
        <v>-2.9190558516967983E-6</v>
      </c>
      <c r="ED28" s="26">
        <f t="shared" si="67"/>
        <v>2.3735711172602997E-3</v>
      </c>
      <c r="EE28" s="26">
        <f t="shared" si="68"/>
        <v>0.98363852893327652</v>
      </c>
      <c r="EF28" s="26">
        <f t="shared" si="69"/>
        <v>0.9536345257804163</v>
      </c>
      <c r="EG28" s="26">
        <f t="shared" si="70"/>
        <v>-7.1992107352203405E-4</v>
      </c>
      <c r="EH28" s="26">
        <f t="shared" si="71"/>
        <v>-0.95454964399349551</v>
      </c>
      <c r="EI28" s="26">
        <f t="shared" si="72"/>
        <v>0.95360024713467584</v>
      </c>
      <c r="EM28">
        <f t="shared" si="21"/>
        <v>648.39742058557681</v>
      </c>
      <c r="EW28">
        <f t="shared" si="111"/>
        <v>1.7534153096847054</v>
      </c>
      <c r="EX28">
        <f t="shared" si="73"/>
        <v>2.6163504955186479E-2</v>
      </c>
      <c r="EY28">
        <f t="shared" si="112"/>
        <v>1.0431115322157971</v>
      </c>
      <c r="EZ28">
        <f t="shared" si="113"/>
        <v>1.4304754567922589E-2</v>
      </c>
      <c r="FB28" s="30">
        <v>1269.0999999999999</v>
      </c>
      <c r="FC28" s="30">
        <v>6957.3</v>
      </c>
      <c r="FE28" s="37">
        <v>3815.9</v>
      </c>
      <c r="FF28" s="37">
        <v>9017.2000000000007</v>
      </c>
    </row>
    <row r="29" spans="3:162">
      <c r="C29" s="6">
        <f t="shared" si="74"/>
        <v>666.06420971286309</v>
      </c>
      <c r="D29" s="6">
        <f>Sheet6!J29</f>
        <v>702.122250852158</v>
      </c>
      <c r="E29" s="6">
        <f t="shared" si="22"/>
        <v>702.11663883163089</v>
      </c>
      <c r="F29" s="6">
        <f t="shared" si="23"/>
        <v>5.6120205271099621E-3</v>
      </c>
      <c r="G29" s="6">
        <f>Sheet7!D29</f>
        <v>701.5886012516205</v>
      </c>
      <c r="H29" s="6">
        <f>Sheet7!F29</f>
        <v>-0.51016767229145898</v>
      </c>
      <c r="I29" s="6">
        <f t="shared" si="24"/>
        <v>0.96651378038897939</v>
      </c>
      <c r="J29" s="6">
        <f t="shared" si="25"/>
        <v>702.1164443953428</v>
      </c>
      <c r="K29" s="6">
        <f t="shared" si="0"/>
        <v>684.0932302825106</v>
      </c>
      <c r="M29" s="6">
        <f t="shared" si="1"/>
        <v>684.0932302825106</v>
      </c>
      <c r="Q29">
        <f t="shared" si="26"/>
        <v>90.566891258930482</v>
      </c>
      <c r="S29">
        <f t="shared" si="27"/>
        <v>1.1224918793729906</v>
      </c>
      <c r="T29">
        <f t="shared" si="28"/>
        <v>2.6762112859810804E-2</v>
      </c>
      <c r="U29">
        <f t="shared" si="29"/>
        <v>5612.4593968649524</v>
      </c>
      <c r="V29">
        <f t="shared" si="75"/>
        <v>31513.959513396709</v>
      </c>
      <c r="W29">
        <f t="shared" si="30"/>
        <v>21333.834248594954</v>
      </c>
      <c r="X29">
        <f t="shared" si="76"/>
        <v>0.87964949814183657</v>
      </c>
      <c r="Y29">
        <f t="shared" si="2"/>
        <v>54.006116207951074</v>
      </c>
      <c r="Z29">
        <f t="shared" si="114"/>
        <v>1.0842695092453509</v>
      </c>
      <c r="AA29">
        <f t="shared" si="77"/>
        <v>49.078649680716801</v>
      </c>
      <c r="AB29">
        <f t="shared" si="31"/>
        <v>55.090385717196426</v>
      </c>
      <c r="AC29">
        <f t="shared" si="3"/>
        <v>1.1224918793729906</v>
      </c>
      <c r="AD29">
        <f t="shared" si="32"/>
        <v>49.078649680716801</v>
      </c>
      <c r="AI29">
        <f t="shared" si="115"/>
        <v>0.71741051695439551</v>
      </c>
      <c r="AJ29">
        <f t="shared" si="116"/>
        <v>0.8525918568449451</v>
      </c>
      <c r="AK29">
        <f t="shared" si="33"/>
        <v>1.2235034840810917</v>
      </c>
      <c r="AL29">
        <f t="shared" si="4"/>
        <v>0</v>
      </c>
      <c r="AM29">
        <f t="shared" si="5"/>
        <v>1.2235034840810917</v>
      </c>
      <c r="AN29">
        <f t="shared" si="78"/>
        <v>1.2235034840810917</v>
      </c>
      <c r="AO29">
        <f t="shared" si="6"/>
        <v>0</v>
      </c>
      <c r="AP29">
        <f t="shared" si="7"/>
        <v>30</v>
      </c>
      <c r="AQ29">
        <f t="shared" si="79"/>
        <v>30</v>
      </c>
      <c r="AS29">
        <f t="shared" si="80"/>
        <v>1.025627031907812</v>
      </c>
      <c r="AU29">
        <f t="shared" si="34"/>
        <v>0.95135004341369211</v>
      </c>
      <c r="AW29">
        <f t="shared" si="8"/>
        <v>4.1796589202684284</v>
      </c>
      <c r="AX29">
        <f t="shared" si="8"/>
        <v>2.829481029915085</v>
      </c>
      <c r="AY29">
        <f t="shared" si="81"/>
        <v>7.0091399501835134</v>
      </c>
      <c r="AZ29">
        <f t="shared" si="35"/>
        <v>0.59631551802000993</v>
      </c>
      <c r="BA29">
        <f t="shared" si="82"/>
        <v>0.40368448197999007</v>
      </c>
      <c r="BB29">
        <f t="shared" si="9"/>
        <v>-31.618799706573437</v>
      </c>
      <c r="BC29">
        <f t="shared" si="83"/>
        <v>0.13</v>
      </c>
      <c r="BD29">
        <f t="shared" si="84"/>
        <v>9.1608854599728939</v>
      </c>
      <c r="BE29">
        <f t="shared" si="85"/>
        <v>6.2015949436739071</v>
      </c>
      <c r="BF29">
        <f t="shared" si="10"/>
        <v>51.533558064317418</v>
      </c>
      <c r="BG29">
        <f t="shared" si="86"/>
        <v>5.6709966320197735E-3</v>
      </c>
      <c r="BH29">
        <f t="shared" si="87"/>
        <v>2.0621562931958859E-3</v>
      </c>
      <c r="BI29">
        <f t="shared" si="88"/>
        <v>0.94434649398192771</v>
      </c>
      <c r="BJ29">
        <f t="shared" si="89"/>
        <v>2.1836860795666278E-3</v>
      </c>
      <c r="BK29">
        <f t="shared" si="36"/>
        <v>3.5714700199003628E-2</v>
      </c>
      <c r="BL29">
        <f t="shared" si="37"/>
        <v>192.53572093466147</v>
      </c>
      <c r="BM29">
        <f t="shared" si="90"/>
        <v>1.85496488784664E-4</v>
      </c>
      <c r="BN29">
        <f t="shared" si="91"/>
        <v>0.23817288639776896</v>
      </c>
      <c r="BO29">
        <f t="shared" si="92"/>
        <v>1.2283672548802826</v>
      </c>
      <c r="BP29">
        <f t="shared" si="93"/>
        <v>0.4403338216996811</v>
      </c>
      <c r="BQ29">
        <f t="shared" si="38"/>
        <v>1.8837405617022011E-4</v>
      </c>
      <c r="BR29">
        <f t="shared" si="94"/>
        <v>1.0755064910713985</v>
      </c>
      <c r="BS29">
        <f t="shared" si="95"/>
        <v>0.9899870789839591</v>
      </c>
      <c r="BT29">
        <f t="shared" si="96"/>
        <v>1.0863843719811066</v>
      </c>
      <c r="BU29">
        <f t="shared" si="39"/>
        <v>0.47837178234924865</v>
      </c>
      <c r="BV29">
        <f t="shared" si="40"/>
        <v>0.47837178234924865</v>
      </c>
      <c r="BW29">
        <f t="shared" si="41"/>
        <v>0.47837178234924865</v>
      </c>
      <c r="BX29">
        <f t="shared" si="11"/>
        <v>205.13201593273723</v>
      </c>
      <c r="BY29">
        <f t="shared" si="12"/>
        <v>5.246846852331907</v>
      </c>
      <c r="BZ29">
        <f t="shared" si="13"/>
        <v>1586222.9647813758</v>
      </c>
      <c r="CA29">
        <f t="shared" si="14"/>
        <v>0.12036073971445158</v>
      </c>
      <c r="CB29">
        <f t="shared" si="15"/>
        <v>869807.84534843394</v>
      </c>
      <c r="CC29">
        <f t="shared" si="97"/>
        <v>1.6187778227438283E-4</v>
      </c>
      <c r="CD29">
        <f t="shared" si="98"/>
        <v>5.8003615706397281E-6</v>
      </c>
      <c r="CE29">
        <f t="shared" si="99"/>
        <v>-3.916741228905102</v>
      </c>
      <c r="CF29">
        <f t="shared" si="100"/>
        <v>14.935108055199523</v>
      </c>
      <c r="CG29">
        <f t="shared" si="101"/>
        <v>4.4831499160954717E-3</v>
      </c>
      <c r="CH29">
        <f t="shared" si="16"/>
        <v>24.445122169629631</v>
      </c>
      <c r="CI29" s="20">
        <f t="shared" si="17"/>
        <v>112131024378.82217</v>
      </c>
      <c r="CJ29" s="33">
        <f t="shared" si="42"/>
        <v>0.18026214559383916</v>
      </c>
      <c r="CK29" s="33">
        <f t="shared" si="18"/>
        <v>36.052429118767833</v>
      </c>
      <c r="CL29">
        <f t="shared" si="102"/>
        <v>2400</v>
      </c>
      <c r="CM29" s="6">
        <f t="shared" si="19"/>
        <v>702.11663883163089</v>
      </c>
      <c r="CN29" s="20"/>
      <c r="CO29" s="20"/>
      <c r="CP29" s="20"/>
      <c r="CQ29" s="20"/>
      <c r="CR29" s="20"/>
      <c r="CS29" s="20"/>
      <c r="CT29" s="20"/>
      <c r="CU29" s="25">
        <f t="shared" si="20"/>
        <v>1.025627031907812</v>
      </c>
      <c r="CV29" s="26">
        <v>0.8</v>
      </c>
      <c r="CW29" s="26">
        <f t="shared" si="103"/>
        <v>0.19038201779788763</v>
      </c>
      <c r="CX29" s="26">
        <f t="shared" si="43"/>
        <v>-6.7012822172349162E-2</v>
      </c>
      <c r="CY29" s="26">
        <f t="shared" si="104"/>
        <v>7.1920124179679886E-3</v>
      </c>
      <c r="CZ29" s="26">
        <f t="shared" si="105"/>
        <v>-9.2195781088579508E-6</v>
      </c>
      <c r="DA29" s="26">
        <f t="shared" si="44"/>
        <v>3.7956598919339593E-3</v>
      </c>
      <c r="DB29" s="26">
        <f t="shared" si="45"/>
        <v>0.97420563786020253</v>
      </c>
      <c r="DC29" s="26">
        <f t="shared" si="46"/>
        <v>0.94388616308984952</v>
      </c>
      <c r="DD29" s="26">
        <f t="shared" si="47"/>
        <v>0.14388616308984947</v>
      </c>
      <c r="DE29" s="26">
        <v>0.85</v>
      </c>
      <c r="DF29" s="26">
        <f t="shared" si="48"/>
        <v>0.17918307557448249</v>
      </c>
      <c r="DG29" s="26">
        <f t="shared" si="49"/>
        <v>-6.3070891456328632E-2</v>
      </c>
      <c r="DH29" s="26">
        <f t="shared" si="50"/>
        <v>6.3707791660892917E-3</v>
      </c>
      <c r="DI29" s="26">
        <f t="shared" si="51"/>
        <v>-6.8087337915535428E-6</v>
      </c>
      <c r="DJ29" s="26">
        <f t="shared" si="52"/>
        <v>3.3524679135507329E-3</v>
      </c>
      <c r="DK29" s="26">
        <f t="shared" si="106"/>
        <v>0.97711703858892329</v>
      </c>
      <c r="DL29" s="26">
        <f t="shared" si="107"/>
        <v>0.94658244996320529</v>
      </c>
      <c r="DM29" s="26">
        <f t="shared" si="108"/>
        <v>9.6582449963205308E-2</v>
      </c>
      <c r="DN29" s="26">
        <f t="shared" si="109"/>
        <v>-0.94607426253288451</v>
      </c>
      <c r="DO29" s="26">
        <f t="shared" si="110"/>
        <v>0.95208759902698248</v>
      </c>
      <c r="DP29" s="26">
        <f t="shared" si="53"/>
        <v>0.85</v>
      </c>
      <c r="DQ29" s="26">
        <f t="shared" si="54"/>
        <v>0.17918307557448249</v>
      </c>
      <c r="DR29" s="26">
        <f t="shared" si="55"/>
        <v>-6.3070891456328632E-2</v>
      </c>
      <c r="DS29" s="26">
        <f t="shared" si="56"/>
        <v>6.3707791660892917E-3</v>
      </c>
      <c r="DT29" s="26">
        <f t="shared" si="57"/>
        <v>-6.8087337915535428E-6</v>
      </c>
      <c r="DU29" s="26">
        <f t="shared" si="58"/>
        <v>3.3524679135507325E-3</v>
      </c>
      <c r="DV29" s="26">
        <f t="shared" si="59"/>
        <v>0.97711703858892329</v>
      </c>
      <c r="DW29" s="26">
        <f t="shared" si="60"/>
        <v>0.94658244996320529</v>
      </c>
      <c r="DX29" s="26">
        <f t="shared" si="61"/>
        <v>9.6582449963205308E-2</v>
      </c>
      <c r="DY29" s="26">
        <f t="shared" si="62"/>
        <v>0.95208759902698248</v>
      </c>
      <c r="DZ29" s="26">
        <f t="shared" si="63"/>
        <v>0.15997016912515602</v>
      </c>
      <c r="EA29" s="26">
        <f t="shared" si="64"/>
        <v>-5.6308114707793816E-2</v>
      </c>
      <c r="EB29" s="26">
        <f t="shared" si="65"/>
        <v>5.0778116258005726E-3</v>
      </c>
      <c r="EC29" s="26">
        <f t="shared" si="66"/>
        <v>-3.8616814015501636E-6</v>
      </c>
      <c r="ED29" s="26">
        <f t="shared" si="67"/>
        <v>2.6598054205464548E-3</v>
      </c>
      <c r="EE29" s="26">
        <f t="shared" si="68"/>
        <v>0.98171845438750194</v>
      </c>
      <c r="EF29" s="26">
        <f t="shared" si="69"/>
        <v>0.95138473866583861</v>
      </c>
      <c r="EG29" s="26">
        <f t="shared" si="70"/>
        <v>-7.0286036114386441E-4</v>
      </c>
      <c r="EH29" s="26">
        <f t="shared" si="71"/>
        <v>-0.95295913756024331</v>
      </c>
      <c r="EI29" s="26">
        <f t="shared" si="72"/>
        <v>0.95135004341369211</v>
      </c>
      <c r="EM29">
        <f t="shared" si="21"/>
        <v>684.0932302825106</v>
      </c>
      <c r="EW29">
        <f t="shared" si="111"/>
        <v>1.8543495421453202</v>
      </c>
      <c r="EX29">
        <f t="shared" si="73"/>
        <v>2.7669590408270665E-2</v>
      </c>
      <c r="EY29">
        <f t="shared" si="112"/>
        <v>1.0464803547350008</v>
      </c>
      <c r="EZ29">
        <f t="shared" si="113"/>
        <v>1.4350953059485357E-2</v>
      </c>
      <c r="FB29" s="30">
        <v>1400.4</v>
      </c>
      <c r="FC29" s="30">
        <v>7435.5</v>
      </c>
      <c r="FE29" s="37">
        <v>4222.5</v>
      </c>
      <c r="FF29" s="37">
        <v>9997.6</v>
      </c>
    </row>
    <row r="30" spans="3:162">
      <c r="C30" s="6">
        <f t="shared" si="74"/>
        <v>702.11663883163089</v>
      </c>
      <c r="D30" s="6">
        <f>Sheet6!J30</f>
        <v>738.90786164392318</v>
      </c>
      <c r="E30" s="6">
        <f t="shared" si="22"/>
        <v>738.90023306650926</v>
      </c>
      <c r="F30" s="6">
        <f t="shared" si="23"/>
        <v>7.6285774139250861E-3</v>
      </c>
      <c r="G30" s="6">
        <f>Sheet7!D30</f>
        <v>738.21887248969847</v>
      </c>
      <c r="H30" s="6">
        <f>Sheet7!F30</f>
        <v>-0.65637898229169878</v>
      </c>
      <c r="I30" s="6">
        <f t="shared" si="24"/>
        <v>0.96374167232399921</v>
      </c>
      <c r="J30" s="6">
        <f t="shared" si="25"/>
        <v>738.89994606069899</v>
      </c>
      <c r="K30" s="6">
        <f t="shared" si="0"/>
        <v>720.51225023777704</v>
      </c>
      <c r="M30" s="6">
        <f t="shared" si="1"/>
        <v>720.51225023777704</v>
      </c>
      <c r="Q30">
        <f t="shared" si="26"/>
        <v>96.318101426586324</v>
      </c>
      <c r="S30">
        <f t="shared" si="27"/>
        <v>1.1252331446116097</v>
      </c>
      <c r="T30">
        <f t="shared" si="28"/>
        <v>2.5349099364510876E-2</v>
      </c>
      <c r="U30">
        <f t="shared" si="29"/>
        <v>5626.1657230580486</v>
      </c>
      <c r="V30">
        <f t="shared" si="75"/>
        <v>31590.920534970945</v>
      </c>
      <c r="W30">
        <f t="shared" si="30"/>
        <v>19478.488587320724</v>
      </c>
      <c r="X30">
        <f t="shared" si="76"/>
        <v>0.87899221697981866</v>
      </c>
      <c r="Y30">
        <f t="shared" si="2"/>
        <v>54.006116207951074</v>
      </c>
      <c r="Z30">
        <f t="shared" si="114"/>
        <v>1.1522615451271756</v>
      </c>
      <c r="AA30">
        <f t="shared" si="77"/>
        <v>49.019510327450362</v>
      </c>
      <c r="AB30">
        <f t="shared" si="31"/>
        <v>55.158377753078248</v>
      </c>
      <c r="AC30">
        <f t="shared" si="3"/>
        <v>1.1252331446116097</v>
      </c>
      <c r="AD30">
        <f t="shared" si="32"/>
        <v>49.019510327450362</v>
      </c>
      <c r="AI30">
        <f t="shared" si="115"/>
        <v>0.70650883559976141</v>
      </c>
      <c r="AJ30">
        <f t="shared" si="116"/>
        <v>0.84581063331172601</v>
      </c>
      <c r="AK30">
        <f t="shared" si="33"/>
        <v>1.1998062311805928</v>
      </c>
      <c r="AL30">
        <f t="shared" si="4"/>
        <v>0</v>
      </c>
      <c r="AM30">
        <f t="shared" si="5"/>
        <v>1.1998062311805928</v>
      </c>
      <c r="AN30">
        <f t="shared" si="78"/>
        <v>1.1998062311805928</v>
      </c>
      <c r="AO30">
        <f t="shared" si="6"/>
        <v>0</v>
      </c>
      <c r="AP30">
        <f t="shared" si="7"/>
        <v>30</v>
      </c>
      <c r="AQ30">
        <f t="shared" si="79"/>
        <v>30</v>
      </c>
      <c r="AS30">
        <f t="shared" si="80"/>
        <v>1.0802282612260525</v>
      </c>
      <c r="AU30">
        <f t="shared" si="34"/>
        <v>0.94909252882065764</v>
      </c>
      <c r="AW30">
        <f t="shared" si="8"/>
        <v>4.1898661689068932</v>
      </c>
      <c r="AX30">
        <f t="shared" si="8"/>
        <v>2.5834087443925502</v>
      </c>
      <c r="AY30">
        <f t="shared" si="81"/>
        <v>6.7732749132994439</v>
      </c>
      <c r="AZ30">
        <f t="shared" si="35"/>
        <v>0.61858793900126774</v>
      </c>
      <c r="BA30">
        <f t="shared" si="82"/>
        <v>0.38141206099873226</v>
      </c>
      <c r="BB30">
        <f t="shared" si="9"/>
        <v>-29.455724180222958</v>
      </c>
      <c r="BC30">
        <f t="shared" si="83"/>
        <v>0.13</v>
      </c>
      <c r="BD30">
        <f t="shared" si="84"/>
        <v>9.1804897977559179</v>
      </c>
      <c r="BE30">
        <f t="shared" si="85"/>
        <v>5.6605525487504575</v>
      </c>
      <c r="BF30">
        <f t="shared" si="10"/>
        <v>51.502499956868505</v>
      </c>
      <c r="BG30">
        <f t="shared" si="86"/>
        <v>5.5628352918023274E-3</v>
      </c>
      <c r="BH30">
        <f t="shared" si="87"/>
        <v>2.0594294067310362E-3</v>
      </c>
      <c r="BI30">
        <f t="shared" si="88"/>
        <v>0.94538570481759765</v>
      </c>
      <c r="BJ30">
        <f t="shared" si="89"/>
        <v>2.1784012559491598E-3</v>
      </c>
      <c r="BK30">
        <f t="shared" si="36"/>
        <v>3.5704510319259808E-2</v>
      </c>
      <c r="BL30">
        <f t="shared" si="37"/>
        <v>182.58028014273089</v>
      </c>
      <c r="BM30">
        <f t="shared" si="90"/>
        <v>1.9555512945509807E-4</v>
      </c>
      <c r="BN30">
        <f t="shared" si="91"/>
        <v>0.25226799124906107</v>
      </c>
      <c r="BO30">
        <f t="shared" si="92"/>
        <v>1.2421710748865706</v>
      </c>
      <c r="BP30">
        <f t="shared" si="93"/>
        <v>0.45065103047453109</v>
      </c>
      <c r="BQ30">
        <f t="shared" si="38"/>
        <v>1.7090658589914129E-4</v>
      </c>
      <c r="BR30">
        <f t="shared" si="94"/>
        <v>1.0767136655466507</v>
      </c>
      <c r="BS30">
        <f t="shared" si="95"/>
        <v>0.9909110304386799</v>
      </c>
      <c r="BT30">
        <f t="shared" si="96"/>
        <v>1.0865896457626329</v>
      </c>
      <c r="BU30">
        <f t="shared" si="39"/>
        <v>0.48967274356588625</v>
      </c>
      <c r="BV30">
        <f t="shared" si="40"/>
        <v>0.48967274356588625</v>
      </c>
      <c r="BW30">
        <f t="shared" si="41"/>
        <v>0.48967274356588625</v>
      </c>
      <c r="BX30">
        <f t="shared" si="11"/>
        <v>205.38518793736634</v>
      </c>
      <c r="BY30">
        <f t="shared" si="12"/>
        <v>5.0576772012649025</v>
      </c>
      <c r="BZ30">
        <f t="shared" si="13"/>
        <v>1586705.5322868573</v>
      </c>
      <c r="CA30">
        <f t="shared" si="14"/>
        <v>0.12557104411986478</v>
      </c>
      <c r="CB30">
        <f t="shared" si="15"/>
        <v>833970.64876651741</v>
      </c>
      <c r="CC30">
        <f t="shared" si="97"/>
        <v>1.6187778227438283E-4</v>
      </c>
      <c r="CD30">
        <f t="shared" si="98"/>
        <v>6.0496133856294499E-6</v>
      </c>
      <c r="CE30">
        <f t="shared" si="99"/>
        <v>-3.9130153079089323</v>
      </c>
      <c r="CF30">
        <f t="shared" si="100"/>
        <v>14.926156052357978</v>
      </c>
      <c r="CG30">
        <f t="shared" si="101"/>
        <v>4.4885290915022552E-3</v>
      </c>
      <c r="CH30">
        <f t="shared" si="16"/>
        <v>25.002613021490671</v>
      </c>
      <c r="CI30" s="20">
        <f t="shared" si="17"/>
        <v>109829141971.59891</v>
      </c>
      <c r="CJ30" s="33">
        <f t="shared" si="42"/>
        <v>0.18391797117439168</v>
      </c>
      <c r="CK30" s="33">
        <f t="shared" si="18"/>
        <v>36.783594234878336</v>
      </c>
      <c r="CL30">
        <f t="shared" si="102"/>
        <v>2600</v>
      </c>
      <c r="CM30" s="6">
        <f t="shared" si="19"/>
        <v>738.90023306650926</v>
      </c>
      <c r="CN30" s="20"/>
      <c r="CO30" s="20"/>
      <c r="CP30" s="20"/>
      <c r="CQ30" s="20"/>
      <c r="CR30" s="20"/>
      <c r="CS30" s="20"/>
      <c r="CT30" s="20"/>
      <c r="CU30" s="25">
        <f t="shared" si="20"/>
        <v>1.0802282612260525</v>
      </c>
      <c r="CV30" s="26">
        <v>0.8</v>
      </c>
      <c r="CW30" s="26">
        <f t="shared" si="103"/>
        <v>0.20051737099008604</v>
      </c>
      <c r="CX30" s="26">
        <f t="shared" si="43"/>
        <v>-7.0580378756625886E-2</v>
      </c>
      <c r="CY30" s="26">
        <f t="shared" si="104"/>
        <v>7.9781570556629062E-3</v>
      </c>
      <c r="CZ30" s="26">
        <f t="shared" si="105"/>
        <v>-1.1949271536290074E-5</v>
      </c>
      <c r="DA30" s="26">
        <f t="shared" si="44"/>
        <v>4.2222772381278265E-3</v>
      </c>
      <c r="DB30" s="26">
        <f t="shared" si="45"/>
        <v>0.97142675882970841</v>
      </c>
      <c r="DC30" s="26">
        <f t="shared" si="46"/>
        <v>0.94151136066288821</v>
      </c>
      <c r="DD30" s="26">
        <f t="shared" si="47"/>
        <v>0.14151136066288816</v>
      </c>
      <c r="DE30" s="26">
        <v>0.85</v>
      </c>
      <c r="DF30" s="26">
        <f t="shared" si="48"/>
        <v>0.18872223152008097</v>
      </c>
      <c r="DG30" s="26">
        <f t="shared" si="49"/>
        <v>-6.6428591770942014E-2</v>
      </c>
      <c r="DH30" s="26">
        <f t="shared" si="50"/>
        <v>7.0671564230093565E-3</v>
      </c>
      <c r="DI30" s="26">
        <f t="shared" si="51"/>
        <v>-8.8246346994358568E-6</v>
      </c>
      <c r="DJ30" s="26">
        <f t="shared" si="52"/>
        <v>3.7281168197919857E-3</v>
      </c>
      <c r="DK30" s="26">
        <f t="shared" si="106"/>
        <v>0.97464771213556289</v>
      </c>
      <c r="DL30" s="26">
        <f t="shared" si="107"/>
        <v>0.94428098981575115</v>
      </c>
      <c r="DM30" s="26">
        <f t="shared" si="108"/>
        <v>9.4280989815751171E-2</v>
      </c>
      <c r="DN30" s="26">
        <f t="shared" si="109"/>
        <v>-0.94460741694274108</v>
      </c>
      <c r="DO30" s="26">
        <f t="shared" si="110"/>
        <v>0.94980970731830083</v>
      </c>
      <c r="DP30" s="26">
        <f t="shared" si="53"/>
        <v>0.85</v>
      </c>
      <c r="DQ30" s="26">
        <f t="shared" si="54"/>
        <v>0.18872223152008097</v>
      </c>
      <c r="DR30" s="26">
        <f t="shared" si="55"/>
        <v>-6.6428591770942014E-2</v>
      </c>
      <c r="DS30" s="26">
        <f t="shared" si="56"/>
        <v>7.0671564230093565E-3</v>
      </c>
      <c r="DT30" s="26">
        <f t="shared" si="57"/>
        <v>-8.8246346994358568E-6</v>
      </c>
      <c r="DU30" s="26">
        <f t="shared" si="58"/>
        <v>3.7281168197919861E-3</v>
      </c>
      <c r="DV30" s="26">
        <f t="shared" si="59"/>
        <v>0.97464771213556289</v>
      </c>
      <c r="DW30" s="26">
        <f t="shared" si="60"/>
        <v>0.94428098981575115</v>
      </c>
      <c r="DX30" s="26">
        <f t="shared" si="61"/>
        <v>9.4280989815751171E-2</v>
      </c>
      <c r="DY30" s="26">
        <f t="shared" si="62"/>
        <v>0.94980970731830083</v>
      </c>
      <c r="DZ30" s="26">
        <f t="shared" si="63"/>
        <v>0.16889056361087582</v>
      </c>
      <c r="EA30" s="26">
        <f t="shared" si="64"/>
        <v>-5.9448016345002838E-2</v>
      </c>
      <c r="EB30" s="26">
        <f t="shared" si="65"/>
        <v>5.6599076839813755E-3</v>
      </c>
      <c r="EC30" s="26">
        <f t="shared" si="66"/>
        <v>-5.0653370141822546E-6</v>
      </c>
      <c r="ED30" s="26">
        <f t="shared" si="67"/>
        <v>2.9708698709617876E-3</v>
      </c>
      <c r="EE30" s="26">
        <f t="shared" si="68"/>
        <v>0.97964421396866819</v>
      </c>
      <c r="EF30" s="26">
        <f t="shared" si="69"/>
        <v>0.94912735215553423</v>
      </c>
      <c r="EG30" s="26">
        <f t="shared" si="70"/>
        <v>-6.8235516276660135E-4</v>
      </c>
      <c r="EH30" s="26">
        <f t="shared" si="71"/>
        <v>-0.95144397804586622</v>
      </c>
      <c r="EI30" s="26">
        <f t="shared" si="72"/>
        <v>0.94909252882065764</v>
      </c>
      <c r="EM30">
        <f t="shared" si="21"/>
        <v>720.51225023777704</v>
      </c>
      <c r="EW30">
        <f t="shared" si="111"/>
        <v>1.9577533800034186</v>
      </c>
      <c r="EX30">
        <f t="shared" si="73"/>
        <v>2.9212525963380045E-2</v>
      </c>
      <c r="EY30">
        <f t="shared" si="112"/>
        <v>1.0500036661759082</v>
      </c>
      <c r="EZ30">
        <f t="shared" si="113"/>
        <v>1.4399270141477035E-2</v>
      </c>
      <c r="FB30" s="30">
        <v>1531.7</v>
      </c>
      <c r="FC30" s="30">
        <v>7932.8</v>
      </c>
      <c r="FE30" s="34"/>
      <c r="FF30" s="34"/>
    </row>
    <row r="31" spans="3:162">
      <c r="C31" s="6">
        <f t="shared" si="74"/>
        <v>738.90023306650926</v>
      </c>
      <c r="D31" s="6">
        <f>Sheet6!J31</f>
        <v>776.44419883282546</v>
      </c>
      <c r="E31" s="6">
        <f t="shared" si="22"/>
        <v>776.43411718842867</v>
      </c>
      <c r="F31" s="6">
        <f t="shared" si="23"/>
        <v>1.0081644396791489E-2</v>
      </c>
      <c r="G31" s="6">
        <f>Sheet7!D31</f>
        <v>775.57478071318428</v>
      </c>
      <c r="H31" s="6">
        <f>Sheet7!F31</f>
        <v>-0.82529064122263662</v>
      </c>
      <c r="I31" s="6">
        <f t="shared" si="24"/>
        <v>0.96084066658766576</v>
      </c>
      <c r="J31" s="6">
        <f t="shared" si="25"/>
        <v>776.43370630815684</v>
      </c>
      <c r="K31" s="6">
        <f t="shared" si="0"/>
        <v>757.67221594966736</v>
      </c>
      <c r="M31" s="6">
        <f t="shared" si="1"/>
        <v>757.67221594966736</v>
      </c>
      <c r="Q31">
        <f t="shared" si="26"/>
        <v>102.2426234960657</v>
      </c>
      <c r="S31">
        <f t="shared" si="27"/>
        <v>1.1280570174889795</v>
      </c>
      <c r="T31">
        <f t="shared" si="28"/>
        <v>2.4048384852940956E-2</v>
      </c>
      <c r="U31">
        <f t="shared" si="29"/>
        <v>5640.2850874448977</v>
      </c>
      <c r="V31">
        <f t="shared" si="75"/>
        <v>31670.200766003101</v>
      </c>
      <c r="W31">
        <f t="shared" si="30"/>
        <v>17766.631275137537</v>
      </c>
      <c r="X31">
        <f t="shared" si="76"/>
        <v>0.87831512874330675</v>
      </c>
      <c r="Y31">
        <f t="shared" si="2"/>
        <v>54.006116207951074</v>
      </c>
      <c r="Z31">
        <f t="shared" si="114"/>
        <v>1.2221949174885953</v>
      </c>
      <c r="AA31">
        <f t="shared" si="77"/>
        <v>48.958793987538151</v>
      </c>
      <c r="AB31">
        <f t="shared" si="31"/>
        <v>55.228311125439667</v>
      </c>
      <c r="AC31">
        <f t="shared" si="3"/>
        <v>1.1280570174889795</v>
      </c>
      <c r="AD31">
        <f t="shared" si="32"/>
        <v>48.958793987538151</v>
      </c>
      <c r="AI31">
        <f t="shared" si="115"/>
        <v>0.69577326955488084</v>
      </c>
      <c r="AJ31">
        <f t="shared" si="116"/>
        <v>0.83904307098839426</v>
      </c>
      <c r="AK31">
        <f t="shared" si="33"/>
        <v>1.1765787879753222</v>
      </c>
      <c r="AL31">
        <f t="shared" si="4"/>
        <v>0</v>
      </c>
      <c r="AM31">
        <f t="shared" si="5"/>
        <v>1.1765787879753222</v>
      </c>
      <c r="AN31">
        <f t="shared" si="78"/>
        <v>1.1765787879753222</v>
      </c>
      <c r="AO31">
        <f t="shared" si="6"/>
        <v>0</v>
      </c>
      <c r="AP31">
        <f t="shared" si="7"/>
        <v>30</v>
      </c>
      <c r="AQ31">
        <f t="shared" si="79"/>
        <v>30</v>
      </c>
      <c r="AS31">
        <f t="shared" si="80"/>
        <v>1.1359403537476271</v>
      </c>
      <c r="AU31">
        <f t="shared" si="34"/>
        <v>0.94682981924434584</v>
      </c>
      <c r="AW31">
        <f t="shared" si="8"/>
        <v>4.2003810115338132</v>
      </c>
      <c r="AX31">
        <f t="shared" si="8"/>
        <v>2.3563671477295989</v>
      </c>
      <c r="AY31">
        <f t="shared" si="81"/>
        <v>6.556748159263412</v>
      </c>
      <c r="AZ31">
        <f t="shared" si="35"/>
        <v>0.64061954333254212</v>
      </c>
      <c r="BA31">
        <f t="shared" si="82"/>
        <v>0.35938045666745788</v>
      </c>
      <c r="BB31">
        <f t="shared" si="9"/>
        <v>-27.535175750532357</v>
      </c>
      <c r="BC31">
        <f t="shared" si="83"/>
        <v>0.13</v>
      </c>
      <c r="BD31">
        <f t="shared" si="84"/>
        <v>9.2006778214259075</v>
      </c>
      <c r="BE31">
        <f t="shared" si="85"/>
        <v>5.1614781839363673</v>
      </c>
      <c r="BF31">
        <f t="shared" si="10"/>
        <v>51.470594169007079</v>
      </c>
      <c r="BG31">
        <f t="shared" si="86"/>
        <v>5.4568330502074254E-3</v>
      </c>
      <c r="BH31">
        <f t="shared" si="87"/>
        <v>2.0567437680557277E-3</v>
      </c>
      <c r="BI31">
        <f t="shared" si="88"/>
        <v>0.94640504506593615</v>
      </c>
      <c r="BJ31">
        <f t="shared" si="89"/>
        <v>2.1732172485539043E-3</v>
      </c>
      <c r="BK31">
        <f t="shared" si="36"/>
        <v>3.5697871082249401E-2</v>
      </c>
      <c r="BL31">
        <f t="shared" si="37"/>
        <v>173.03582200784064</v>
      </c>
      <c r="BM31">
        <f t="shared" si="90"/>
        <v>2.0630335769799071E-4</v>
      </c>
      <c r="BN31">
        <f t="shared" si="91"/>
        <v>0.26749255133901662</v>
      </c>
      <c r="BO31">
        <f t="shared" si="92"/>
        <v>1.2570827400662601</v>
      </c>
      <c r="BP31">
        <f t="shared" si="93"/>
        <v>0.46128986707042391</v>
      </c>
      <c r="BQ31">
        <f t="shared" si="38"/>
        <v>1.5490837586401064E-4</v>
      </c>
      <c r="BR31">
        <f t="shared" si="94"/>
        <v>1.077820545887888</v>
      </c>
      <c r="BS31">
        <f t="shared" si="95"/>
        <v>0.99175807493630608</v>
      </c>
      <c r="BT31">
        <f t="shared" si="96"/>
        <v>1.0867776861379315</v>
      </c>
      <c r="BU31">
        <f t="shared" si="39"/>
        <v>0.50131953437366927</v>
      </c>
      <c r="BV31">
        <f t="shared" si="40"/>
        <v>0.50131953437366927</v>
      </c>
      <c r="BW31">
        <f t="shared" si="41"/>
        <v>0.50131953437366927</v>
      </c>
      <c r="BX31">
        <f t="shared" si="11"/>
        <v>205.64558861285107</v>
      </c>
      <c r="BY31">
        <f t="shared" si="12"/>
        <v>4.8628151058240388</v>
      </c>
      <c r="BZ31">
        <f t="shared" si="13"/>
        <v>1587199.6826942153</v>
      </c>
      <c r="CA31">
        <f t="shared" si="14"/>
        <v>0.13114825867199867</v>
      </c>
      <c r="CB31">
        <f t="shared" si="15"/>
        <v>798753.86923596577</v>
      </c>
      <c r="CC31">
        <f t="shared" si="97"/>
        <v>1.6187778227438283E-4</v>
      </c>
      <c r="CD31">
        <f t="shared" si="98"/>
        <v>6.3163387300094077E-6</v>
      </c>
      <c r="CE31">
        <f t="shared" si="99"/>
        <v>-3.9090803236971499</v>
      </c>
      <c r="CF31">
        <f t="shared" si="100"/>
        <v>14.916643389804324</v>
      </c>
      <c r="CG31">
        <f t="shared" si="101"/>
        <v>4.4942557789564921E-3</v>
      </c>
      <c r="CH31">
        <f t="shared" si="16"/>
        <v>25.573122496826237</v>
      </c>
      <c r="CI31" s="20">
        <f t="shared" si="17"/>
        <v>107582946879.95087</v>
      </c>
      <c r="CJ31" s="33">
        <f t="shared" si="42"/>
        <v>0.18766942060959724</v>
      </c>
      <c r="CK31" s="33">
        <f t="shared" si="18"/>
        <v>37.533884121919449</v>
      </c>
      <c r="CL31">
        <f t="shared" si="102"/>
        <v>2800</v>
      </c>
      <c r="CM31" s="6">
        <f t="shared" si="19"/>
        <v>776.43411718842867</v>
      </c>
      <c r="CN31" s="20"/>
      <c r="CO31" s="20"/>
      <c r="CP31" s="20"/>
      <c r="CQ31" s="20"/>
      <c r="CR31" s="20"/>
      <c r="CS31" s="20"/>
      <c r="CT31" s="20"/>
      <c r="CU31" s="25">
        <f t="shared" si="20"/>
        <v>1.1359403537476271</v>
      </c>
      <c r="CV31" s="26">
        <v>0.8</v>
      </c>
      <c r="CW31" s="26">
        <f t="shared" si="103"/>
        <v>0.2108589281644033</v>
      </c>
      <c r="CX31" s="26">
        <f t="shared" si="43"/>
        <v>-7.4220517357548907E-2</v>
      </c>
      <c r="CY31" s="26">
        <f t="shared" si="104"/>
        <v>8.8223151358668254E-3</v>
      </c>
      <c r="CZ31" s="26">
        <f t="shared" si="105"/>
        <v>-1.5365312369896987E-5</v>
      </c>
      <c r="DA31" s="26">
        <f t="shared" si="44"/>
        <v>4.6829487033749687E-3</v>
      </c>
      <c r="DB31" s="26">
        <f t="shared" si="45"/>
        <v>0.96845163778971488</v>
      </c>
      <c r="DC31" s="26">
        <f t="shared" si="46"/>
        <v>0.93915237243215655</v>
      </c>
      <c r="DD31" s="26">
        <f t="shared" si="47"/>
        <v>0.1391523724321565</v>
      </c>
      <c r="DE31" s="26">
        <v>0.85</v>
      </c>
      <c r="DF31" s="26">
        <f t="shared" si="48"/>
        <v>0.19845546180179133</v>
      </c>
      <c r="DG31" s="26">
        <f t="shared" si="49"/>
        <v>-6.9854604571810738E-2</v>
      </c>
      <c r="DH31" s="26">
        <f t="shared" si="50"/>
        <v>7.8149227501104045E-3</v>
      </c>
      <c r="DI31" s="26">
        <f t="shared" si="51"/>
        <v>-1.1347408776783224E-5</v>
      </c>
      <c r="DJ31" s="26">
        <f t="shared" si="52"/>
        <v>4.1335048052742462E-3</v>
      </c>
      <c r="DK31" s="26">
        <f t="shared" si="106"/>
        <v>0.97200310974569237</v>
      </c>
      <c r="DL31" s="26">
        <f t="shared" si="107"/>
        <v>0.94198944511195182</v>
      </c>
      <c r="DM31" s="26">
        <f t="shared" si="108"/>
        <v>9.198944511195184E-2</v>
      </c>
      <c r="DN31" s="26">
        <f t="shared" si="109"/>
        <v>-0.94325854640409446</v>
      </c>
      <c r="DO31" s="26">
        <f t="shared" si="110"/>
        <v>0.94752304441092583</v>
      </c>
      <c r="DP31" s="26">
        <f t="shared" si="53"/>
        <v>0.85</v>
      </c>
      <c r="DQ31" s="26">
        <f t="shared" si="54"/>
        <v>0.19845546180179133</v>
      </c>
      <c r="DR31" s="26">
        <f t="shared" si="55"/>
        <v>-6.9854604571810738E-2</v>
      </c>
      <c r="DS31" s="26">
        <f t="shared" si="56"/>
        <v>7.8149227501104045E-3</v>
      </c>
      <c r="DT31" s="26">
        <f t="shared" si="57"/>
        <v>-1.1347408776783224E-5</v>
      </c>
      <c r="DU31" s="26">
        <f t="shared" si="58"/>
        <v>4.1335048052742462E-3</v>
      </c>
      <c r="DV31" s="26">
        <f t="shared" si="59"/>
        <v>0.97200310974569237</v>
      </c>
      <c r="DW31" s="26">
        <f t="shared" si="60"/>
        <v>0.94198944511195182</v>
      </c>
      <c r="DX31" s="26">
        <f t="shared" si="61"/>
        <v>9.198944511195184E-2</v>
      </c>
      <c r="DY31" s="26">
        <f t="shared" si="62"/>
        <v>0.94752304441092583</v>
      </c>
      <c r="DZ31" s="26">
        <f t="shared" si="63"/>
        <v>0.1780295936088766</v>
      </c>
      <c r="EA31" s="26">
        <f t="shared" si="64"/>
        <v>-6.2664875789858382E-2</v>
      </c>
      <c r="EB31" s="26">
        <f t="shared" si="65"/>
        <v>6.2890200401286992E-3</v>
      </c>
      <c r="EC31" s="26">
        <f t="shared" si="66"/>
        <v>-6.5923828835631495E-6</v>
      </c>
      <c r="ED31" s="26">
        <f t="shared" si="67"/>
        <v>3.3084832335741055E-3</v>
      </c>
      <c r="EE31" s="26">
        <f t="shared" si="68"/>
        <v>0.97740736331509981</v>
      </c>
      <c r="EF31" s="26">
        <f t="shared" si="69"/>
        <v>0.94686447250705374</v>
      </c>
      <c r="EG31" s="26">
        <f t="shared" si="70"/>
        <v>-6.5857190387208497E-4</v>
      </c>
      <c r="EH31" s="26">
        <f t="shared" si="71"/>
        <v>-0.95001153394514248</v>
      </c>
      <c r="EI31" s="26">
        <f t="shared" si="72"/>
        <v>0.94682981924434584</v>
      </c>
      <c r="EM31">
        <f t="shared" si="21"/>
        <v>757.67221594966736</v>
      </c>
      <c r="EW31">
        <f t="shared" si="111"/>
        <v>2.063691607018646</v>
      </c>
      <c r="EX31">
        <f t="shared" si="73"/>
        <v>3.079327828836971E-2</v>
      </c>
      <c r="EY31">
        <f t="shared" si="112"/>
        <v>1.053687317543041</v>
      </c>
      <c r="EZ31">
        <f t="shared" si="113"/>
        <v>1.4449786051898133E-2</v>
      </c>
      <c r="FB31" s="30">
        <v>1687.1</v>
      </c>
      <c r="FC31" s="30">
        <v>8449.4</v>
      </c>
    </row>
    <row r="32" spans="3:162">
      <c r="C32" s="6">
        <f t="shared" si="74"/>
        <v>776.43411718842867</v>
      </c>
      <c r="D32" s="6">
        <f>Sheet6!J32</f>
        <v>814.75357705162344</v>
      </c>
      <c r="E32" s="6">
        <f t="shared" si="22"/>
        <v>814.74058802071113</v>
      </c>
      <c r="F32" s="6">
        <f t="shared" si="23"/>
        <v>1.2989030912308408E-2</v>
      </c>
      <c r="G32" s="6">
        <f>Sheet7!D32</f>
        <v>813.67818275203967</v>
      </c>
      <c r="H32" s="6">
        <f>Sheet7!F32</f>
        <v>-1.0169953205413549</v>
      </c>
      <c r="I32" s="6">
        <f t="shared" si="24"/>
        <v>0.95777367599244656</v>
      </c>
      <c r="J32" s="6">
        <f t="shared" si="25"/>
        <v>814.74001536034098</v>
      </c>
      <c r="K32" s="6">
        <f t="shared" si="0"/>
        <v>795.59384712002611</v>
      </c>
      <c r="M32" s="6">
        <f t="shared" si="1"/>
        <v>795.59384712002611</v>
      </c>
      <c r="Q32">
        <f t="shared" si="26"/>
        <v>108.34486150043409</v>
      </c>
      <c r="S32">
        <f t="shared" si="27"/>
        <v>1.1309655971498711</v>
      </c>
      <c r="T32">
        <f t="shared" si="28"/>
        <v>2.2847325044805147E-2</v>
      </c>
      <c r="U32">
        <f t="shared" si="29"/>
        <v>5654.8279857493553</v>
      </c>
      <c r="V32">
        <f t="shared" si="75"/>
        <v>31751.859139982633</v>
      </c>
      <c r="W32">
        <f t="shared" si="30"/>
        <v>16182.204967832369</v>
      </c>
      <c r="X32">
        <f t="shared" si="76"/>
        <v>0.87761773011423616</v>
      </c>
      <c r="Y32">
        <f t="shared" si="2"/>
        <v>54.006116207951074</v>
      </c>
      <c r="Z32">
        <f t="shared" si="114"/>
        <v>1.2941119050201062</v>
      </c>
      <c r="AA32">
        <f t="shared" si="77"/>
        <v>48.896472405820681</v>
      </c>
      <c r="AB32">
        <f t="shared" si="31"/>
        <v>55.300228112971183</v>
      </c>
      <c r="AC32">
        <f t="shared" si="3"/>
        <v>1.1309655971498711</v>
      </c>
      <c r="AD32">
        <f t="shared" si="32"/>
        <v>48.896472405820681</v>
      </c>
      <c r="AI32">
        <f t="shared" si="115"/>
        <v>0.68520265424170157</v>
      </c>
      <c r="AJ32">
        <f t="shared" si="116"/>
        <v>0.83229130565465959</v>
      </c>
      <c r="AK32">
        <f t="shared" si="33"/>
        <v>1.1538154914869876</v>
      </c>
      <c r="AL32">
        <f t="shared" si="4"/>
        <v>0</v>
      </c>
      <c r="AM32">
        <f t="shared" si="5"/>
        <v>1.1538154914869876</v>
      </c>
      <c r="AN32">
        <f t="shared" si="78"/>
        <v>1.1538154914869876</v>
      </c>
      <c r="AO32">
        <f t="shared" si="6"/>
        <v>0</v>
      </c>
      <c r="AP32">
        <f t="shared" si="7"/>
        <v>30</v>
      </c>
      <c r="AQ32">
        <f t="shared" si="79"/>
        <v>30</v>
      </c>
      <c r="AS32">
        <f t="shared" si="80"/>
        <v>1.1927943734932924</v>
      </c>
      <c r="AU32">
        <f t="shared" si="34"/>
        <v>0.94456408380784929</v>
      </c>
      <c r="AW32">
        <f t="shared" si="8"/>
        <v>4.2112112644277113</v>
      </c>
      <c r="AX32">
        <f t="shared" si="8"/>
        <v>2.1462265734859587</v>
      </c>
      <c r="AY32">
        <f t="shared" si="81"/>
        <v>6.35743783791367</v>
      </c>
      <c r="AZ32">
        <f t="shared" si="35"/>
        <v>0.66240699033082651</v>
      </c>
      <c r="BA32">
        <f t="shared" si="82"/>
        <v>0.33759300966917349</v>
      </c>
      <c r="BB32">
        <f t="shared" si="9"/>
        <v>-25.822482355197906</v>
      </c>
      <c r="BC32">
        <f t="shared" si="83"/>
        <v>0.13</v>
      </c>
      <c r="BD32">
        <f t="shared" si="84"/>
        <v>9.2214638999798826</v>
      </c>
      <c r="BE32">
        <f t="shared" si="85"/>
        <v>4.6996813092130312</v>
      </c>
      <c r="BF32">
        <f t="shared" si="10"/>
        <v>51.437824261492914</v>
      </c>
      <c r="BG32">
        <f t="shared" si="86"/>
        <v>5.3529638909992436E-3</v>
      </c>
      <c r="BH32">
        <f t="shared" si="87"/>
        <v>2.054099476262975E-3</v>
      </c>
      <c r="BI32">
        <f t="shared" si="88"/>
        <v>0.94740471043095631</v>
      </c>
      <c r="BJ32">
        <f t="shared" si="89"/>
        <v>2.1681330625099009E-3</v>
      </c>
      <c r="BK32">
        <f t="shared" si="36"/>
        <v>3.5694816423752183E-2</v>
      </c>
      <c r="BL32">
        <f t="shared" si="37"/>
        <v>163.85272141782087</v>
      </c>
      <c r="BM32">
        <f t="shared" si="90"/>
        <v>2.1784695496592443E-4</v>
      </c>
      <c r="BN32">
        <f t="shared" si="91"/>
        <v>0.28403144707202954</v>
      </c>
      <c r="BO32">
        <f t="shared" si="92"/>
        <v>1.2732836989894816</v>
      </c>
      <c r="BP32">
        <f t="shared" si="93"/>
        <v>0.47230291244612688</v>
      </c>
      <c r="BQ32">
        <f t="shared" si="38"/>
        <v>1.4021339493826087E-4</v>
      </c>
      <c r="BR32">
        <f t="shared" si="94"/>
        <v>1.0788383088888425</v>
      </c>
      <c r="BS32">
        <f t="shared" si="95"/>
        <v>0.99253680127336452</v>
      </c>
      <c r="BT32">
        <f t="shared" si="96"/>
        <v>1.0869504359987039</v>
      </c>
      <c r="BU32">
        <f t="shared" si="39"/>
        <v>0.51336985660677525</v>
      </c>
      <c r="BV32">
        <f t="shared" si="40"/>
        <v>0.51336985660677525</v>
      </c>
      <c r="BW32">
        <f t="shared" si="41"/>
        <v>0.51336985660677525</v>
      </c>
      <c r="BX32">
        <f t="shared" si="11"/>
        <v>205.9133753861708</v>
      </c>
      <c r="BY32">
        <f t="shared" si="12"/>
        <v>4.6621122610151877</v>
      </c>
      <c r="BZ32">
        <f t="shared" si="13"/>
        <v>1587705.4847817586</v>
      </c>
      <c r="CA32">
        <f t="shared" si="14"/>
        <v>0.13715224135501861</v>
      </c>
      <c r="CB32">
        <f t="shared" si="15"/>
        <v>764030.98454913963</v>
      </c>
      <c r="CC32">
        <f t="shared" si="97"/>
        <v>1.6187778227438283E-4</v>
      </c>
      <c r="CD32">
        <f t="shared" si="98"/>
        <v>6.6033971161224702E-6</v>
      </c>
      <c r="CE32">
        <f t="shared" si="99"/>
        <v>-3.9049034216442591</v>
      </c>
      <c r="CF32">
        <f t="shared" si="100"/>
        <v>14.906481583311558</v>
      </c>
      <c r="CG32">
        <f t="shared" si="101"/>
        <v>4.5003853708290116E-3</v>
      </c>
      <c r="CH32">
        <f t="shared" si="16"/>
        <v>26.159050914191038</v>
      </c>
      <c r="CI32" s="20">
        <f t="shared" si="17"/>
        <v>105383807344.92921</v>
      </c>
      <c r="CJ32" s="33">
        <f t="shared" si="42"/>
        <v>0.19153235416141226</v>
      </c>
      <c r="CK32" s="33">
        <f t="shared" si="18"/>
        <v>38.30647083228245</v>
      </c>
      <c r="CL32">
        <f t="shared" si="102"/>
        <v>3000</v>
      </c>
      <c r="CM32" s="6">
        <f t="shared" si="19"/>
        <v>814.74058802071113</v>
      </c>
      <c r="CN32" s="20"/>
      <c r="CO32" s="20"/>
      <c r="CP32" s="20"/>
      <c r="CQ32" s="20"/>
      <c r="CR32" s="20"/>
      <c r="CS32" s="20"/>
      <c r="CT32" s="20"/>
      <c r="CU32" s="25">
        <f t="shared" si="20"/>
        <v>1.1927943734932924</v>
      </c>
      <c r="CV32" s="26">
        <v>0.8</v>
      </c>
      <c r="CW32" s="26">
        <f t="shared" si="103"/>
        <v>0.22141245557969241</v>
      </c>
      <c r="CX32" s="26">
        <f t="shared" si="43"/>
        <v>-7.7935267648317333E-2</v>
      </c>
      <c r="CY32" s="26">
        <f t="shared" si="104"/>
        <v>9.7275321467511569E-3</v>
      </c>
      <c r="CZ32" s="26">
        <f t="shared" si="105"/>
        <v>-1.9615151341914916E-5</v>
      </c>
      <c r="DA32" s="26">
        <f t="shared" si="44"/>
        <v>5.1799004818447883E-3</v>
      </c>
      <c r="DB32" s="26">
        <f t="shared" si="45"/>
        <v>0.96527144617481853</v>
      </c>
      <c r="DC32" s="26">
        <f t="shared" si="46"/>
        <v>0.9368118896789277</v>
      </c>
      <c r="DD32" s="26">
        <f t="shared" si="47"/>
        <v>0.13681188967892766</v>
      </c>
      <c r="DE32" s="26">
        <v>0.85</v>
      </c>
      <c r="DF32" s="26">
        <f t="shared" si="48"/>
        <v>0.20838819348676937</v>
      </c>
      <c r="DG32" s="26">
        <f t="shared" si="49"/>
        <v>-7.3350840139592796E-2</v>
      </c>
      <c r="DH32" s="26">
        <f t="shared" si="50"/>
        <v>8.6167758808591618E-3</v>
      </c>
      <c r="DI32" s="26">
        <f t="shared" si="51"/>
        <v>-1.448594959457171E-5</v>
      </c>
      <c r="DJ32" s="26">
        <f t="shared" si="52"/>
        <v>4.5705371205042155E-3</v>
      </c>
      <c r="DK32" s="26">
        <f t="shared" si="106"/>
        <v>0.96917519285611509</v>
      </c>
      <c r="DL32" s="26">
        <f t="shared" si="107"/>
        <v>0.93971007288608155</v>
      </c>
      <c r="DM32" s="26">
        <f t="shared" si="108"/>
        <v>8.9710072886081571E-2</v>
      </c>
      <c r="DN32" s="26">
        <f t="shared" si="109"/>
        <v>-0.94203633585692292</v>
      </c>
      <c r="DO32" s="26">
        <f t="shared" si="110"/>
        <v>0.94522994970727625</v>
      </c>
      <c r="DP32" s="26">
        <f t="shared" si="53"/>
        <v>0.85</v>
      </c>
      <c r="DQ32" s="26">
        <f t="shared" si="54"/>
        <v>0.20838819348676937</v>
      </c>
      <c r="DR32" s="26">
        <f t="shared" si="55"/>
        <v>-7.3350840139592796E-2</v>
      </c>
      <c r="DS32" s="26">
        <f t="shared" si="56"/>
        <v>8.6167758808591618E-3</v>
      </c>
      <c r="DT32" s="26">
        <f t="shared" si="57"/>
        <v>-1.448594959457171E-5</v>
      </c>
      <c r="DU32" s="26">
        <f t="shared" si="58"/>
        <v>4.5705371205042164E-3</v>
      </c>
      <c r="DV32" s="26">
        <f t="shared" si="59"/>
        <v>0.96917519285611509</v>
      </c>
      <c r="DW32" s="26">
        <f t="shared" si="60"/>
        <v>0.93971007288608155</v>
      </c>
      <c r="DX32" s="26">
        <f t="shared" si="61"/>
        <v>8.9710072886081571E-2</v>
      </c>
      <c r="DY32" s="26">
        <f t="shared" si="62"/>
        <v>0.94522994970727625</v>
      </c>
      <c r="DZ32" s="26">
        <f t="shared" si="63"/>
        <v>0.18739351680361849</v>
      </c>
      <c r="EA32" s="26">
        <f t="shared" si="64"/>
        <v>-6.5960895693119095E-2</v>
      </c>
      <c r="EB32" s="26">
        <f t="shared" si="65"/>
        <v>6.9679929243652051E-3</v>
      </c>
      <c r="EC32" s="26">
        <f t="shared" si="66"/>
        <v>-8.5183254577760132E-6</v>
      </c>
      <c r="ED32" s="26">
        <f t="shared" si="67"/>
        <v>3.6745140759444636E-3</v>
      </c>
      <c r="EE32" s="26">
        <f t="shared" si="68"/>
        <v>0.97499896060505042</v>
      </c>
      <c r="EF32" s="26">
        <f t="shared" si="69"/>
        <v>0.94459826296147831</v>
      </c>
      <c r="EG32" s="26">
        <f t="shared" si="70"/>
        <v>-6.3168674579794359E-4</v>
      </c>
      <c r="EH32" s="26">
        <f t="shared" si="71"/>
        <v>-0.94866961401930405</v>
      </c>
      <c r="EI32" s="26">
        <f t="shared" si="72"/>
        <v>0.94456408380784929</v>
      </c>
      <c r="EM32">
        <f t="shared" si="21"/>
        <v>795.59384712002611</v>
      </c>
      <c r="EW32">
        <f t="shared" si="111"/>
        <v>2.1722367613046836</v>
      </c>
      <c r="EX32">
        <f t="shared" si="73"/>
        <v>3.241292975732768E-2</v>
      </c>
      <c r="EY32">
        <f t="shared" si="112"/>
        <v>1.0575377060369289</v>
      </c>
      <c r="EZ32">
        <f t="shared" si="113"/>
        <v>1.4502588519031459E-2</v>
      </c>
      <c r="FB32" s="30">
        <v>1818.7</v>
      </c>
      <c r="FC32" s="30">
        <v>8851.2999999999993</v>
      </c>
    </row>
    <row r="33" spans="3:159">
      <c r="C33" s="6">
        <f t="shared" si="74"/>
        <v>814.74058802071113</v>
      </c>
      <c r="D33" s="6">
        <f>Sheet6!J33</f>
        <v>853.86191429657333</v>
      </c>
      <c r="E33" s="6">
        <f t="shared" si="22"/>
        <v>853.84557483161223</v>
      </c>
      <c r="F33" s="6">
        <f t="shared" si="23"/>
        <v>1.6339464961106387E-2</v>
      </c>
      <c r="G33" s="6">
        <f>Sheet7!D33</f>
        <v>852.55533770353497</v>
      </c>
      <c r="H33" s="6">
        <f>Sheet7!F33</f>
        <v>-1.2307795719899559</v>
      </c>
      <c r="I33" s="6">
        <f t="shared" si="24"/>
        <v>0.95449363136911036</v>
      </c>
      <c r="J33" s="6">
        <f t="shared" si="25"/>
        <v>853.84479583247457</v>
      </c>
      <c r="K33" s="6">
        <f t="shared" si="0"/>
        <v>834.30125115864223</v>
      </c>
      <c r="M33" s="6">
        <f t="shared" si="1"/>
        <v>834.30125115864223</v>
      </c>
      <c r="Q33">
        <f t="shared" si="26"/>
        <v>114.6298923216076</v>
      </c>
      <c r="S33">
        <f t="shared" si="27"/>
        <v>1.1339613034467175</v>
      </c>
      <c r="T33">
        <f t="shared" si="28"/>
        <v>2.1735043606134288E-2</v>
      </c>
      <c r="U33">
        <f t="shared" si="29"/>
        <v>5669.8065172335873</v>
      </c>
      <c r="V33">
        <f t="shared" si="75"/>
        <v>31835.963594266595</v>
      </c>
      <c r="W33">
        <f t="shared" si="30"/>
        <v>14711.375966784763</v>
      </c>
      <c r="X33">
        <f t="shared" si="76"/>
        <v>0.87689944087753058</v>
      </c>
      <c r="Y33">
        <f t="shared" si="2"/>
        <v>54.006116207951074</v>
      </c>
      <c r="Z33">
        <f t="shared" si="114"/>
        <v>1.3680620722763484</v>
      </c>
      <c r="AA33">
        <f t="shared" si="77"/>
        <v>48.832511402210592</v>
      </c>
      <c r="AB33">
        <f t="shared" si="31"/>
        <v>55.374178280227419</v>
      </c>
      <c r="AC33">
        <f t="shared" si="3"/>
        <v>1.1339613034467175</v>
      </c>
      <c r="AD33">
        <f t="shared" si="32"/>
        <v>48.832511402210592</v>
      </c>
      <c r="AI33">
        <f t="shared" si="115"/>
        <v>0.67479478629953416</v>
      </c>
      <c r="AJ33">
        <f t="shared" si="116"/>
        <v>0.82555678572992375</v>
      </c>
      <c r="AK33">
        <f t="shared" si="33"/>
        <v>1.1315084232602137</v>
      </c>
      <c r="AL33">
        <f t="shared" si="4"/>
        <v>0</v>
      </c>
      <c r="AM33">
        <f t="shared" si="5"/>
        <v>1.1315084232602137</v>
      </c>
      <c r="AN33">
        <f t="shared" si="78"/>
        <v>1.1315084232602137</v>
      </c>
      <c r="AO33">
        <f t="shared" si="6"/>
        <v>0</v>
      </c>
      <c r="AP33">
        <f t="shared" si="7"/>
        <v>30</v>
      </c>
      <c r="AQ33">
        <f t="shared" si="79"/>
        <v>30</v>
      </c>
      <c r="AS33">
        <f t="shared" si="80"/>
        <v>1.2508264635062103</v>
      </c>
      <c r="AU33">
        <f t="shared" si="34"/>
        <v>0.94229755116324476</v>
      </c>
      <c r="AW33">
        <f t="shared" si="8"/>
        <v>4.2223659380393475</v>
      </c>
      <c r="AX33">
        <f t="shared" si="8"/>
        <v>1.9511522746881584</v>
      </c>
      <c r="AY33">
        <f t="shared" si="81"/>
        <v>6.1735182127275063</v>
      </c>
      <c r="AZ33">
        <f t="shared" si="35"/>
        <v>0.68394808155492182</v>
      </c>
      <c r="BA33">
        <f t="shared" si="82"/>
        <v>0.31605191844507818</v>
      </c>
      <c r="BB33">
        <f t="shared" si="9"/>
        <v>-24.288942467563171</v>
      </c>
      <c r="BC33">
        <f t="shared" si="83"/>
        <v>0.13</v>
      </c>
      <c r="BD33">
        <f t="shared" si="84"/>
        <v>9.242864652149219</v>
      </c>
      <c r="BE33">
        <f t="shared" si="85"/>
        <v>4.2711211333449475</v>
      </c>
      <c r="BF33">
        <f t="shared" si="10"/>
        <v>51.404170591659522</v>
      </c>
      <c r="BG33">
        <f t="shared" si="86"/>
        <v>5.2511915021173092E-3</v>
      </c>
      <c r="BH33">
        <f t="shared" si="87"/>
        <v>2.0514963420905944E-3</v>
      </c>
      <c r="BI33">
        <f t="shared" si="88"/>
        <v>0.94838499794981612</v>
      </c>
      <c r="BJ33">
        <f t="shared" si="89"/>
        <v>2.1631471886685723E-3</v>
      </c>
      <c r="BK33">
        <f t="shared" si="36"/>
        <v>3.5695380448543007E-2</v>
      </c>
      <c r="BL33">
        <f t="shared" si="37"/>
        <v>154.9857165835823</v>
      </c>
      <c r="BM33">
        <f t="shared" si="90"/>
        <v>2.3031400076982471E-4</v>
      </c>
      <c r="BN33">
        <f t="shared" si="91"/>
        <v>0.30211176496780068</v>
      </c>
      <c r="BO33">
        <f t="shared" si="92"/>
        <v>1.2909968504070157</v>
      </c>
      <c r="BP33">
        <f t="shared" si="93"/>
        <v>0.48375027807708521</v>
      </c>
      <c r="BQ33">
        <f t="shared" si="38"/>
        <v>1.2667863990760666E-4</v>
      </c>
      <c r="BR33">
        <f t="shared" si="94"/>
        <v>1.0797766053784852</v>
      </c>
      <c r="BS33">
        <f t="shared" si="95"/>
        <v>0.99325462275778686</v>
      </c>
      <c r="BT33">
        <f t="shared" si="96"/>
        <v>1.0871095695285753</v>
      </c>
      <c r="BU33">
        <f t="shared" si="39"/>
        <v>0.5258895565597087</v>
      </c>
      <c r="BV33">
        <f t="shared" si="40"/>
        <v>0.5258895565597087</v>
      </c>
      <c r="BW33">
        <f t="shared" si="41"/>
        <v>0.5258895565597087</v>
      </c>
      <c r="BX33">
        <f t="shared" si="11"/>
        <v>206.18873281361206</v>
      </c>
      <c r="BY33">
        <f t="shared" si="12"/>
        <v>4.4553981291759648</v>
      </c>
      <c r="BZ33">
        <f t="shared" si="13"/>
        <v>1588223.0442476708</v>
      </c>
      <c r="CA33">
        <f t="shared" si="14"/>
        <v>0.1436554847377336</v>
      </c>
      <c r="CB33">
        <f t="shared" si="15"/>
        <v>729681.30045098648</v>
      </c>
      <c r="CC33">
        <f t="shared" si="97"/>
        <v>1.6187778227438283E-4</v>
      </c>
      <c r="CD33">
        <f t="shared" si="98"/>
        <v>6.9142514641416274E-6</v>
      </c>
      <c r="CE33">
        <f t="shared" si="99"/>
        <v>-3.9004456110339554</v>
      </c>
      <c r="CF33">
        <f t="shared" si="100"/>
        <v>14.895564753823919</v>
      </c>
      <c r="CG33">
        <f t="shared" si="101"/>
        <v>4.5069843744903592E-3</v>
      </c>
      <c r="CH33">
        <f t="shared" si="16"/>
        <v>26.763124849295586</v>
      </c>
      <c r="CI33" s="20">
        <f t="shared" si="17"/>
        <v>103223478972.02644</v>
      </c>
      <c r="CJ33" s="33">
        <f t="shared" si="42"/>
        <v>0.19552493405450524</v>
      </c>
      <c r="CK33" s="33">
        <f t="shared" si="18"/>
        <v>39.104986810901046</v>
      </c>
      <c r="CL33">
        <f t="shared" si="102"/>
        <v>3200</v>
      </c>
      <c r="CM33" s="6">
        <f t="shared" si="19"/>
        <v>853.84557483161223</v>
      </c>
      <c r="CN33" s="20"/>
      <c r="CO33" s="20"/>
      <c r="CP33" s="20"/>
      <c r="CQ33" s="20"/>
      <c r="CR33" s="20"/>
      <c r="CS33" s="20"/>
      <c r="CT33" s="20"/>
      <c r="CU33" s="25">
        <f t="shared" si="20"/>
        <v>1.2508264635062103</v>
      </c>
      <c r="CV33" s="26">
        <v>0.8</v>
      </c>
      <c r="CW33" s="26">
        <f t="shared" si="103"/>
        <v>0.23218466228834028</v>
      </c>
      <c r="CX33" s="26">
        <f t="shared" si="43"/>
        <v>-8.1726991157292636E-2</v>
      </c>
      <c r="CY33" s="26">
        <f t="shared" si="104"/>
        <v>1.0697089585199455E-2</v>
      </c>
      <c r="CZ33" s="26">
        <f t="shared" si="105"/>
        <v>-2.4874196386858059E-5</v>
      </c>
      <c r="DA33" s="26">
        <f t="shared" si="44"/>
        <v>5.7155712528049419E-3</v>
      </c>
      <c r="DB33" s="26">
        <f t="shared" si="45"/>
        <v>0.96187679692094452</v>
      </c>
      <c r="DC33" s="26">
        <f t="shared" si="46"/>
        <v>0.93449264799351506</v>
      </c>
      <c r="DD33" s="26">
        <f t="shared" si="47"/>
        <v>0.13449264799351501</v>
      </c>
      <c r="DE33" s="26">
        <v>0.85</v>
      </c>
      <c r="DF33" s="26">
        <f t="shared" si="48"/>
        <v>0.21852674097726146</v>
      </c>
      <c r="DG33" s="26">
        <f t="shared" si="49"/>
        <v>-7.6919521089216611E-2</v>
      </c>
      <c r="DH33" s="26">
        <f t="shared" si="50"/>
        <v>9.4756226083427715E-3</v>
      </c>
      <c r="DI33" s="26">
        <f t="shared" si="51"/>
        <v>-1.8369797346173651E-5</v>
      </c>
      <c r="DJ33" s="26">
        <f t="shared" si="52"/>
        <v>5.041298023364978E-3</v>
      </c>
      <c r="DK33" s="26">
        <f t="shared" si="106"/>
        <v>0.96615539991310151</v>
      </c>
      <c r="DL33" s="26">
        <f t="shared" si="107"/>
        <v>0.9374451486243176</v>
      </c>
      <c r="DM33" s="26">
        <f t="shared" si="108"/>
        <v>8.7445148624317626E-2</v>
      </c>
      <c r="DN33" s="26">
        <f t="shared" si="109"/>
        <v>-0.94094998738394897</v>
      </c>
      <c r="DO33" s="26">
        <f t="shared" si="110"/>
        <v>0.94293283362215097</v>
      </c>
      <c r="DP33" s="26">
        <f t="shared" si="53"/>
        <v>0.85</v>
      </c>
      <c r="DQ33" s="26">
        <f t="shared" si="54"/>
        <v>0.21852674097726146</v>
      </c>
      <c r="DR33" s="26">
        <f t="shared" si="55"/>
        <v>-7.6919521089216611E-2</v>
      </c>
      <c r="DS33" s="26">
        <f t="shared" si="56"/>
        <v>9.4756226083427715E-3</v>
      </c>
      <c r="DT33" s="26">
        <f t="shared" si="57"/>
        <v>-1.8369797346173651E-5</v>
      </c>
      <c r="DU33" s="26">
        <f t="shared" si="58"/>
        <v>5.041298023364978E-3</v>
      </c>
      <c r="DV33" s="26">
        <f t="shared" si="59"/>
        <v>0.96615539991310151</v>
      </c>
      <c r="DW33" s="26">
        <f t="shared" si="60"/>
        <v>0.9374451486243176</v>
      </c>
      <c r="DX33" s="26">
        <f t="shared" si="61"/>
        <v>8.7445148624317626E-2</v>
      </c>
      <c r="DY33" s="26">
        <f t="shared" si="62"/>
        <v>0.94293283362215097</v>
      </c>
      <c r="DZ33" s="26">
        <f t="shared" si="63"/>
        <v>0.19698935407429505</v>
      </c>
      <c r="EA33" s="26">
        <f t="shared" si="64"/>
        <v>-6.933854734348302E-2</v>
      </c>
      <c r="EB33" s="26">
        <f t="shared" si="65"/>
        <v>7.6998823596779072E-3</v>
      </c>
      <c r="EC33" s="26">
        <f t="shared" si="66"/>
        <v>-1.0934406153463233E-5</v>
      </c>
      <c r="ED33" s="26">
        <f t="shared" si="67"/>
        <v>4.071001708550649E-3</v>
      </c>
      <c r="EE33" s="26">
        <f t="shared" si="68"/>
        <v>0.9724095020369572</v>
      </c>
      <c r="EF33" s="26">
        <f t="shared" si="69"/>
        <v>0.94233095016655177</v>
      </c>
      <c r="EG33" s="26">
        <f t="shared" si="70"/>
        <v>-6.0188345559919476E-4</v>
      </c>
      <c r="EH33" s="26">
        <f t="shared" si="71"/>
        <v>-0.94742652998079235</v>
      </c>
      <c r="EI33" s="26">
        <f t="shared" si="72"/>
        <v>0.94229755116324476</v>
      </c>
      <c r="EM33">
        <f t="shared" si="21"/>
        <v>834.30125115864223</v>
      </c>
      <c r="EW33">
        <f t="shared" si="111"/>
        <v>2.2834702278109202</v>
      </c>
      <c r="EX33">
        <f t="shared" si="73"/>
        <v>3.4072694751989333E-2</v>
      </c>
      <c r="EY33">
        <f t="shared" si="112"/>
        <v>1.06156184873008</v>
      </c>
      <c r="EZ33">
        <f t="shared" si="113"/>
        <v>1.4557773771800687E-2</v>
      </c>
      <c r="FB33" s="30">
        <v>1938.3</v>
      </c>
      <c r="FC33" s="30">
        <v>9234</v>
      </c>
    </row>
    <row r="34" spans="3:159">
      <c r="C34" s="6">
        <f t="shared" si="74"/>
        <v>853.84557483161223</v>
      </c>
      <c r="D34" s="6">
        <f>Sheet6!J34</f>
        <v>893.79930393378754</v>
      </c>
      <c r="E34" s="6">
        <f t="shared" si="22"/>
        <v>893.77923101657871</v>
      </c>
      <c r="F34" s="6">
        <f t="shared" si="23"/>
        <v>2.0072917208835861E-2</v>
      </c>
      <c r="G34" s="6">
        <f>Sheet7!D34</f>
        <v>892.23782091879536</v>
      </c>
      <c r="H34" s="6">
        <f>Sheet7!F34</f>
        <v>-1.4648017320193958</v>
      </c>
      <c r="I34" s="6">
        <f t="shared" si="24"/>
        <v>0.95093871337157687</v>
      </c>
      <c r="J34" s="6">
        <f t="shared" si="25"/>
        <v>893.7781954049974</v>
      </c>
      <c r="K34" s="6">
        <f t="shared" si="0"/>
        <v>873.82243938269994</v>
      </c>
      <c r="M34" s="6">
        <f t="shared" si="1"/>
        <v>873.82243938269994</v>
      </c>
      <c r="Q34">
        <f t="shared" si="26"/>
        <v>121.10356790450652</v>
      </c>
      <c r="S34">
        <f t="shared" si="27"/>
        <v>1.1370469256591176</v>
      </c>
      <c r="T34">
        <f t="shared" si="28"/>
        <v>2.0702129975585973E-2</v>
      </c>
      <c r="U34">
        <f t="shared" si="29"/>
        <v>5685.2346282955878</v>
      </c>
      <c r="V34">
        <f t="shared" si="75"/>
        <v>31922.592437879728</v>
      </c>
      <c r="W34">
        <f t="shared" si="30"/>
        <v>13342.153453150986</v>
      </c>
      <c r="X34">
        <f t="shared" si="76"/>
        <v>0.87615959223948503</v>
      </c>
      <c r="Y34">
        <f t="shared" si="2"/>
        <v>54.006116207951074</v>
      </c>
      <c r="Z34">
        <f t="shared" si="114"/>
        <v>1.4441033768925851</v>
      </c>
      <c r="AA34">
        <f t="shared" si="77"/>
        <v>48.766869980058701</v>
      </c>
      <c r="AB34">
        <f t="shared" si="31"/>
        <v>55.450219584843659</v>
      </c>
      <c r="AC34">
        <f t="shared" si="3"/>
        <v>1.1370469256591176</v>
      </c>
      <c r="AD34">
        <f t="shared" si="32"/>
        <v>48.766869980058701</v>
      </c>
      <c r="AI34">
        <f t="shared" si="115"/>
        <v>0.66454648272597105</v>
      </c>
      <c r="AJ34">
        <f t="shared" si="116"/>
        <v>0.81884026632233475</v>
      </c>
      <c r="AK34">
        <f t="shared" si="33"/>
        <v>1.1096475924045086</v>
      </c>
      <c r="AL34">
        <f t="shared" si="4"/>
        <v>0</v>
      </c>
      <c r="AM34">
        <f t="shared" si="5"/>
        <v>1.1096475924045086</v>
      </c>
      <c r="AN34">
        <f t="shared" si="78"/>
        <v>1.1096475924045086</v>
      </c>
      <c r="AO34">
        <f t="shared" si="6"/>
        <v>0</v>
      </c>
      <c r="AP34">
        <f t="shared" si="7"/>
        <v>30</v>
      </c>
      <c r="AQ34">
        <f t="shared" si="79"/>
        <v>30</v>
      </c>
      <c r="AS34">
        <f t="shared" si="80"/>
        <v>1.3100786197641678</v>
      </c>
      <c r="AU34">
        <f t="shared" si="34"/>
        <v>0.94003251484536754</v>
      </c>
      <c r="AW34">
        <f t="shared" si="8"/>
        <v>4.2338554184014159</v>
      </c>
      <c r="AX34">
        <f t="shared" si="8"/>
        <v>1.7695539233128272</v>
      </c>
      <c r="AY34">
        <f t="shared" si="81"/>
        <v>6.0034093417142431</v>
      </c>
      <c r="AZ34">
        <f t="shared" si="35"/>
        <v>0.70524183466597667</v>
      </c>
      <c r="BA34">
        <f t="shared" si="82"/>
        <v>0.29475816533402333</v>
      </c>
      <c r="BB34">
        <f t="shared" si="9"/>
        <v>-22.910630646070601</v>
      </c>
      <c r="BC34">
        <f t="shared" si="83"/>
        <v>0.13</v>
      </c>
      <c r="BD34">
        <f t="shared" si="84"/>
        <v>9.264899288173833</v>
      </c>
      <c r="BE34">
        <f t="shared" si="85"/>
        <v>3.872295405561208</v>
      </c>
      <c r="BF34">
        <f t="shared" si="10"/>
        <v>51.369609830237863</v>
      </c>
      <c r="BG34">
        <f t="shared" si="86"/>
        <v>5.1514701182708662E-3</v>
      </c>
      <c r="BH34">
        <f t="shared" si="87"/>
        <v>2.0489339039530272E-3</v>
      </c>
      <c r="BI34">
        <f t="shared" si="88"/>
        <v>0.94934629820055916</v>
      </c>
      <c r="BJ34">
        <f t="shared" si="89"/>
        <v>2.1582576430083356E-3</v>
      </c>
      <c r="BK34">
        <f t="shared" si="36"/>
        <v>3.5699599214529192E-2</v>
      </c>
      <c r="BL34">
        <f t="shared" si="37"/>
        <v>146.39285381846676</v>
      </c>
      <c r="BM34">
        <f t="shared" si="90"/>
        <v>2.438616249588124E-4</v>
      </c>
      <c r="BN34">
        <f t="shared" si="91"/>
        <v>0.32201628946220417</v>
      </c>
      <c r="BO34">
        <f t="shared" si="92"/>
        <v>1.3104997989901115</v>
      </c>
      <c r="BP34">
        <f t="shared" si="93"/>
        <v>0.49570173772616144</v>
      </c>
      <c r="BQ34">
        <f t="shared" si="38"/>
        <v>1.1418023159221605E-4</v>
      </c>
      <c r="BR34">
        <f t="shared" si="94"/>
        <v>1.0806438150984812</v>
      </c>
      <c r="BS34">
        <f t="shared" si="95"/>
        <v>0.99391797400565129</v>
      </c>
      <c r="BT34">
        <f t="shared" si="96"/>
        <v>1.0872565376228287</v>
      </c>
      <c r="BU34">
        <f t="shared" si="39"/>
        <v>0.53895495505376578</v>
      </c>
      <c r="BV34">
        <f t="shared" si="40"/>
        <v>0.53895495505376578</v>
      </c>
      <c r="BW34">
        <f t="shared" si="41"/>
        <v>0.53895495505376578</v>
      </c>
      <c r="BX34">
        <f t="shared" si="11"/>
        <v>206.47187670354887</v>
      </c>
      <c r="BY34">
        <f t="shared" si="12"/>
        <v>4.2424765990101552</v>
      </c>
      <c r="BZ34">
        <f t="shared" si="13"/>
        <v>1588752.5096047667</v>
      </c>
      <c r="CA34">
        <f t="shared" si="14"/>
        <v>0.1507469189122215</v>
      </c>
      <c r="CB34">
        <f t="shared" si="15"/>
        <v>695587.45472583908</v>
      </c>
      <c r="CC34">
        <f t="shared" si="97"/>
        <v>1.6187778227438283E-4</v>
      </c>
      <c r="CD34">
        <f t="shared" si="98"/>
        <v>7.2531497883160219E-6</v>
      </c>
      <c r="CE34">
        <f t="shared" si="99"/>
        <v>-3.895660028500429</v>
      </c>
      <c r="CF34">
        <f t="shared" si="100"/>
        <v>14.883764624842771</v>
      </c>
      <c r="CG34">
        <f t="shared" si="101"/>
        <v>4.5141336516412662E-3</v>
      </c>
      <c r="CH34">
        <f t="shared" si="16"/>
        <v>27.388494175406848</v>
      </c>
      <c r="CI34" s="20">
        <f t="shared" si="17"/>
        <v>101093918531.02007</v>
      </c>
      <c r="CJ34" s="33">
        <f t="shared" si="42"/>
        <v>0.19966828092483266</v>
      </c>
      <c r="CK34" s="33">
        <f t="shared" si="18"/>
        <v>39.93365618496653</v>
      </c>
      <c r="CL34">
        <f t="shared" si="102"/>
        <v>3400</v>
      </c>
      <c r="CM34" s="6">
        <f t="shared" si="19"/>
        <v>893.77923101657871</v>
      </c>
      <c r="CN34" s="20"/>
      <c r="CO34" s="20"/>
      <c r="CP34" s="20"/>
      <c r="CQ34" s="20"/>
      <c r="CR34" s="20"/>
      <c r="CS34" s="20"/>
      <c r="CT34" s="20"/>
      <c r="CU34" s="25">
        <f t="shared" si="20"/>
        <v>1.3100786197641678</v>
      </c>
      <c r="CV34" s="26">
        <v>0.8</v>
      </c>
      <c r="CW34" s="26">
        <f t="shared" si="103"/>
        <v>0.24318334379372367</v>
      </c>
      <c r="CX34" s="26">
        <f t="shared" si="43"/>
        <v>-8.5598431834179617E-2</v>
      </c>
      <c r="CY34" s="26">
        <f t="shared" si="104"/>
        <v>1.1734544309427532E-2</v>
      </c>
      <c r="CZ34" s="26">
        <f t="shared" si="105"/>
        <v>-3.1350938748251066E-5</v>
      </c>
      <c r="DA34" s="26">
        <f t="shared" si="44"/>
        <v>6.2926458436669361E-3</v>
      </c>
      <c r="DB34" s="26">
        <f t="shared" si="45"/>
        <v>0.95825764372215039</v>
      </c>
      <c r="DC34" s="26">
        <f t="shared" si="46"/>
        <v>0.93219743939292654</v>
      </c>
      <c r="DD34" s="26">
        <f t="shared" si="47"/>
        <v>0.1321974393929265</v>
      </c>
      <c r="DE34" s="26">
        <v>0.85</v>
      </c>
      <c r="DF34" s="26">
        <f t="shared" si="48"/>
        <v>0.22887844121762227</v>
      </c>
      <c r="DG34" s="26">
        <f t="shared" si="49"/>
        <v>-8.0563229961580815E-2</v>
      </c>
      <c r="DH34" s="26">
        <f t="shared" si="50"/>
        <v>1.039461364433719E-2</v>
      </c>
      <c r="DI34" s="26">
        <f t="shared" si="51"/>
        <v>-2.3152924519079109E-5</v>
      </c>
      <c r="DJ34" s="26">
        <f t="shared" si="52"/>
        <v>5.5480792405504077E-3</v>
      </c>
      <c r="DK34" s="26">
        <f t="shared" si="106"/>
        <v>0.96293455330430722</v>
      </c>
      <c r="DL34" s="26">
        <f t="shared" si="107"/>
        <v>0.93519697381247169</v>
      </c>
      <c r="DM34" s="26">
        <f t="shared" si="108"/>
        <v>8.519697381247171E-2</v>
      </c>
      <c r="DN34" s="26">
        <f t="shared" si="109"/>
        <v>-0.94000931160909695</v>
      </c>
      <c r="DO34" s="26">
        <f t="shared" si="110"/>
        <v>0.94063418070469162</v>
      </c>
      <c r="DP34" s="26">
        <f t="shared" si="53"/>
        <v>0.85</v>
      </c>
      <c r="DQ34" s="26">
        <f t="shared" si="54"/>
        <v>0.22887844121762227</v>
      </c>
      <c r="DR34" s="26">
        <f t="shared" si="55"/>
        <v>-8.0563229961580815E-2</v>
      </c>
      <c r="DS34" s="26">
        <f t="shared" si="56"/>
        <v>1.039461364433719E-2</v>
      </c>
      <c r="DT34" s="26">
        <f t="shared" si="57"/>
        <v>-2.3152924519079109E-5</v>
      </c>
      <c r="DU34" s="26">
        <f t="shared" si="58"/>
        <v>5.5480792405504077E-3</v>
      </c>
      <c r="DV34" s="26">
        <f t="shared" si="59"/>
        <v>0.96293455330430722</v>
      </c>
      <c r="DW34" s="26">
        <f t="shared" si="60"/>
        <v>0.93519697381247169</v>
      </c>
      <c r="DX34" s="26">
        <f t="shared" si="61"/>
        <v>8.519697381247171E-2</v>
      </c>
      <c r="DY34" s="26">
        <f t="shared" si="62"/>
        <v>0.94063418070469162</v>
      </c>
      <c r="DZ34" s="26">
        <f t="shared" si="63"/>
        <v>0.20682501128040137</v>
      </c>
      <c r="EA34" s="26">
        <f t="shared" si="64"/>
        <v>-7.2800613535053252E-2</v>
      </c>
      <c r="EB34" s="26">
        <f t="shared" si="65"/>
        <v>8.4879867129793798E-3</v>
      </c>
      <c r="EC34" s="26">
        <f t="shared" si="66"/>
        <v>-1.3950722632756124E-5</v>
      </c>
      <c r="ED34" s="26">
        <f t="shared" si="67"/>
        <v>4.5001814363391218E-3</v>
      </c>
      <c r="EE34" s="26">
        <f t="shared" si="68"/>
        <v>0.96962884183270004</v>
      </c>
      <c r="EF34" s="26">
        <f t="shared" si="69"/>
        <v>0.94006482961471338</v>
      </c>
      <c r="EG34" s="26">
        <f t="shared" si="70"/>
        <v>-5.693510899782428E-4</v>
      </c>
      <c r="EH34" s="26">
        <f t="shared" si="71"/>
        <v>-0.9462911700156218</v>
      </c>
      <c r="EI34" s="26">
        <f t="shared" si="72"/>
        <v>0.94003251484536754</v>
      </c>
      <c r="EM34">
        <f t="shared" si="21"/>
        <v>873.82243938269994</v>
      </c>
      <c r="EW34">
        <f t="shared" si="111"/>
        <v>2.3974836500419867</v>
      </c>
      <c r="EX34">
        <f t="shared" si="73"/>
        <v>3.5773940726644742E-2</v>
      </c>
      <c r="EY34">
        <f t="shared" si="112"/>
        <v>1.0657674746772339</v>
      </c>
      <c r="EZ34">
        <f t="shared" si="113"/>
        <v>1.461544780292824E-2</v>
      </c>
      <c r="FB34" s="30">
        <v>2093.8000000000002</v>
      </c>
      <c r="FC34" s="30">
        <v>9712.4</v>
      </c>
    </row>
    <row r="35" spans="3:159">
      <c r="C35" s="6">
        <f t="shared" si="74"/>
        <v>893.77923101657871</v>
      </c>
      <c r="D35" s="6">
        <f>Sheet6!J35</f>
        <v>934.60074765789864</v>
      </c>
      <c r="E35" s="6">
        <f t="shared" si="22"/>
        <v>934.57669918483043</v>
      </c>
      <c r="F35" s="6">
        <f t="shared" si="23"/>
        <v>2.4048473068205567E-2</v>
      </c>
      <c r="G35" s="6">
        <f>Sheet7!D35</f>
        <v>932.76376153035164</v>
      </c>
      <c r="H35" s="6">
        <f>Sheet7!F35</f>
        <v>-1.7156230024222623</v>
      </c>
      <c r="I35" s="6">
        <f t="shared" si="24"/>
        <v>0.94702483018395267</v>
      </c>
      <c r="J35" s="6">
        <f t="shared" si="25"/>
        <v>934.57535394877743</v>
      </c>
      <c r="K35" s="6">
        <f t="shared" si="0"/>
        <v>914.18998933723867</v>
      </c>
      <c r="M35" s="6">
        <f t="shared" si="1"/>
        <v>914.18998933723867</v>
      </c>
      <c r="Q35">
        <f t="shared" si="26"/>
        <v>127.77264578853253</v>
      </c>
      <c r="S35">
        <f t="shared" si="27"/>
        <v>1.1402256847105499</v>
      </c>
      <c r="T35">
        <f t="shared" si="28"/>
        <v>1.9740395134957577E-2</v>
      </c>
      <c r="U35">
        <f t="shared" si="29"/>
        <v>5701.1284235527492</v>
      </c>
      <c r="V35">
        <f t="shared" si="75"/>
        <v>32011.836098248688</v>
      </c>
      <c r="W35">
        <f t="shared" si="30"/>
        <v>12064.081342173944</v>
      </c>
      <c r="X35">
        <f t="shared" si="76"/>
        <v>0.87539741190988196</v>
      </c>
      <c r="Y35">
        <f t="shared" si="2"/>
        <v>54.006116207951074</v>
      </c>
      <c r="Z35">
        <f t="shared" si="114"/>
        <v>1.5223035891661303</v>
      </c>
      <c r="AA35">
        <f t="shared" si="77"/>
        <v>48.699499179597311</v>
      </c>
      <c r="AB35">
        <f t="shared" si="31"/>
        <v>55.528419797117202</v>
      </c>
      <c r="AC35">
        <f t="shared" si="3"/>
        <v>1.1402256847105499</v>
      </c>
      <c r="AD35">
        <f t="shared" si="32"/>
        <v>48.699499179597311</v>
      </c>
      <c r="AI35">
        <f t="shared" si="115"/>
        <v>0.65445361145035119</v>
      </c>
      <c r="AJ35">
        <f t="shared" si="116"/>
        <v>0.81214178743209853</v>
      </c>
      <c r="AK35">
        <f t="shared" si="33"/>
        <v>1.0882210545520627</v>
      </c>
      <c r="AL35">
        <f t="shared" si="4"/>
        <v>0</v>
      </c>
      <c r="AM35">
        <f t="shared" si="5"/>
        <v>1.0882210545520627</v>
      </c>
      <c r="AN35">
        <f t="shared" si="78"/>
        <v>1.0882210545520627</v>
      </c>
      <c r="AO35">
        <f t="shared" si="6"/>
        <v>0</v>
      </c>
      <c r="AP35">
        <f t="shared" si="7"/>
        <v>30</v>
      </c>
      <c r="AQ35">
        <f t="shared" si="79"/>
        <v>30</v>
      </c>
      <c r="AS35">
        <f t="shared" si="80"/>
        <v>1.3705996841637762</v>
      </c>
      <c r="AU35">
        <f t="shared" si="34"/>
        <v>0.93777133745269925</v>
      </c>
      <c r="AW35">
        <f t="shared" si="8"/>
        <v>4.245691698795822</v>
      </c>
      <c r="AX35">
        <f t="shared" si="8"/>
        <v>1.6000447412907892</v>
      </c>
      <c r="AY35">
        <f t="shared" si="81"/>
        <v>5.8457364400866112</v>
      </c>
      <c r="AZ35">
        <f t="shared" si="35"/>
        <v>0.72628859379998278</v>
      </c>
      <c r="BA35">
        <f t="shared" si="82"/>
        <v>0.27371140620001722</v>
      </c>
      <c r="BB35">
        <f t="shared" si="9"/>
        <v>-21.667471014236845</v>
      </c>
      <c r="BC35">
        <f t="shared" si="83"/>
        <v>0.13</v>
      </c>
      <c r="BD35">
        <f t="shared" si="84"/>
        <v>9.2875900466298358</v>
      </c>
      <c r="BE35">
        <f t="shared" si="85"/>
        <v>3.5001504272176778</v>
      </c>
      <c r="BF35">
        <f t="shared" si="10"/>
        <v>51.334114340901834</v>
      </c>
      <c r="BG35">
        <f t="shared" si="86"/>
        <v>5.0537450711702894E-3</v>
      </c>
      <c r="BH35">
        <f t="shared" si="87"/>
        <v>2.0464114373190474E-3</v>
      </c>
      <c r="BI35">
        <f t="shared" si="88"/>
        <v>0.95028909026877995</v>
      </c>
      <c r="BJ35">
        <f t="shared" si="89"/>
        <v>2.1534619920136515E-3</v>
      </c>
      <c r="BK35">
        <f t="shared" si="36"/>
        <v>3.5707512638098377E-2</v>
      </c>
      <c r="BL35">
        <f t="shared" si="37"/>
        <v>138.03450592522398</v>
      </c>
      <c r="BM35">
        <f t="shared" si="90"/>
        <v>2.5868540912112108E-4</v>
      </c>
      <c r="BN35">
        <f t="shared" si="91"/>
        <v>0.34410258428283003</v>
      </c>
      <c r="BO35">
        <f t="shared" si="92"/>
        <v>1.3321436050512321</v>
      </c>
      <c r="BP35">
        <f t="shared" si="93"/>
        <v>0.50823953501161856</v>
      </c>
      <c r="BQ35">
        <f t="shared" si="38"/>
        <v>1.0261025756594999E-4</v>
      </c>
      <c r="BR35">
        <f t="shared" si="94"/>
        <v>1.0814472536505293</v>
      </c>
      <c r="BS35">
        <f t="shared" si="95"/>
        <v>0.99453247063077654</v>
      </c>
      <c r="BT35">
        <f t="shared" si="96"/>
        <v>1.0873926046523423</v>
      </c>
      <c r="BU35">
        <f t="shared" si="39"/>
        <v>0.5526559117635792</v>
      </c>
      <c r="BV35">
        <f t="shared" si="40"/>
        <v>0.5526559117635792</v>
      </c>
      <c r="BW35">
        <f t="shared" si="41"/>
        <v>0.5526559117635792</v>
      </c>
      <c r="BX35">
        <f t="shared" si="11"/>
        <v>206.76305940233024</v>
      </c>
      <c r="BY35">
        <f t="shared" si="12"/>
        <v>4.0231217110176063</v>
      </c>
      <c r="BZ35">
        <f t="shared" si="13"/>
        <v>1589294.0798056645</v>
      </c>
      <c r="CA35">
        <f t="shared" si="14"/>
        <v>0.15853718009123627</v>
      </c>
      <c r="CB35">
        <f t="shared" si="15"/>
        <v>661632.86874920432</v>
      </c>
      <c r="CC35">
        <f t="shared" si="97"/>
        <v>1.6187778227438283E-4</v>
      </c>
      <c r="CD35">
        <f t="shared" si="98"/>
        <v>7.6253769096112002E-6</v>
      </c>
      <c r="CE35">
        <f t="shared" si="99"/>
        <v>-3.8904895817339815</v>
      </c>
      <c r="CF35">
        <f t="shared" si="100"/>
        <v>14.870923688572537</v>
      </c>
      <c r="CG35">
        <f t="shared" si="101"/>
        <v>4.5219328617287242E-3</v>
      </c>
      <c r="CH35">
        <f t="shared" si="16"/>
        <v>28.03885948963763</v>
      </c>
      <c r="CI35" s="20">
        <f t="shared" si="17"/>
        <v>98987093058.162811</v>
      </c>
      <c r="CJ35" s="33">
        <f t="shared" si="42"/>
        <v>0.20398734084125864</v>
      </c>
      <c r="CK35" s="33">
        <f t="shared" si="18"/>
        <v>40.797468168251726</v>
      </c>
      <c r="CL35">
        <f t="shared" si="102"/>
        <v>3600</v>
      </c>
      <c r="CM35" s="6">
        <f t="shared" si="19"/>
        <v>934.57669918483043</v>
      </c>
      <c r="CN35" s="20"/>
      <c r="CO35" s="20"/>
      <c r="CP35" s="20"/>
      <c r="CQ35" s="20"/>
      <c r="CR35" s="20"/>
      <c r="CS35" s="20"/>
      <c r="CT35" s="20"/>
      <c r="CU35" s="25">
        <f t="shared" si="20"/>
        <v>1.3705996841637762</v>
      </c>
      <c r="CV35" s="26">
        <v>0.8</v>
      </c>
      <c r="CW35" s="26">
        <f t="shared" si="103"/>
        <v>0.25441756637290097</v>
      </c>
      <c r="CX35" s="26">
        <f t="shared" si="43"/>
        <v>-8.9552780930018172E-2</v>
      </c>
      <c r="CY35" s="26">
        <f t="shared" si="104"/>
        <v>1.2843777274645375E-2</v>
      </c>
      <c r="CZ35" s="26">
        <f t="shared" si="105"/>
        <v>-3.9293154066578476E-5</v>
      </c>
      <c r="DA35" s="26">
        <f t="shared" si="44"/>
        <v>6.9140964330297603E-3</v>
      </c>
      <c r="DB35" s="26">
        <f t="shared" si="45"/>
        <v>0.95440315456768343</v>
      </c>
      <c r="DC35" s="26">
        <f t="shared" si="46"/>
        <v>0.92992912494536251</v>
      </c>
      <c r="DD35" s="26">
        <f t="shared" si="47"/>
        <v>0.12992912494536246</v>
      </c>
      <c r="DE35" s="26">
        <v>0.85</v>
      </c>
      <c r="DF35" s="26">
        <f t="shared" si="48"/>
        <v>0.23945182717449506</v>
      </c>
      <c r="DG35" s="26">
        <f t="shared" si="49"/>
        <v>-8.4284970287075947E-2</v>
      </c>
      <c r="DH35" s="26">
        <f t="shared" si="50"/>
        <v>1.1377186789997291E-2</v>
      </c>
      <c r="DI35" s="26">
        <f t="shared" si="51"/>
        <v>-2.9018315449032271E-5</v>
      </c>
      <c r="DJ35" s="26">
        <f t="shared" si="52"/>
        <v>6.0934148335011979E-3</v>
      </c>
      <c r="DK35" s="26">
        <f t="shared" si="106"/>
        <v>0.959502742763511</v>
      </c>
      <c r="DL35" s="26">
        <f t="shared" si="107"/>
        <v>0.93296788306391065</v>
      </c>
      <c r="DM35" s="26">
        <f t="shared" si="108"/>
        <v>8.2967883063910675E-2</v>
      </c>
      <c r="DN35" s="26">
        <f t="shared" si="109"/>
        <v>-0.93922483762903697</v>
      </c>
      <c r="DO35" s="26">
        <f t="shared" si="110"/>
        <v>0.93833655131326532</v>
      </c>
      <c r="DP35" s="26">
        <f t="shared" si="53"/>
        <v>0.85</v>
      </c>
      <c r="DQ35" s="26">
        <f t="shared" si="54"/>
        <v>0.23945182717449506</v>
      </c>
      <c r="DR35" s="26">
        <f t="shared" si="55"/>
        <v>-8.4284970287075947E-2</v>
      </c>
      <c r="DS35" s="26">
        <f t="shared" si="56"/>
        <v>1.1377186789997291E-2</v>
      </c>
      <c r="DT35" s="26">
        <f t="shared" si="57"/>
        <v>-2.9018315449032271E-5</v>
      </c>
      <c r="DU35" s="26">
        <f t="shared" si="58"/>
        <v>6.0934148335011979E-3</v>
      </c>
      <c r="DV35" s="26">
        <f t="shared" si="59"/>
        <v>0.959502742763511</v>
      </c>
      <c r="DW35" s="26">
        <f t="shared" si="60"/>
        <v>0.93296788306391065</v>
      </c>
      <c r="DX35" s="26">
        <f t="shared" si="61"/>
        <v>8.2967883063910675E-2</v>
      </c>
      <c r="DY35" s="26">
        <f t="shared" si="62"/>
        <v>0.93833655131326532</v>
      </c>
      <c r="DZ35" s="26">
        <f t="shared" si="63"/>
        <v>0.21690943703883342</v>
      </c>
      <c r="EA35" s="26">
        <f t="shared" si="64"/>
        <v>-7.6350244103511072E-2</v>
      </c>
      <c r="EB35" s="26">
        <f t="shared" si="65"/>
        <v>9.3358845413991105E-3</v>
      </c>
      <c r="EC35" s="26">
        <f t="shared" si="66"/>
        <v>-1.7700015909922871E-5</v>
      </c>
      <c r="ED35" s="26">
        <f t="shared" si="67"/>
        <v>4.9645154010676991E-3</v>
      </c>
      <c r="EE35" s="26">
        <f t="shared" si="68"/>
        <v>0.96664609156033432</v>
      </c>
      <c r="EF35" s="26">
        <f t="shared" si="69"/>
        <v>0.93780226986273119</v>
      </c>
      <c r="EG35" s="26">
        <f t="shared" si="70"/>
        <v>-5.3428145053413534E-4</v>
      </c>
      <c r="EH35" s="26">
        <f t="shared" si="71"/>
        <v>-0.94527308654289111</v>
      </c>
      <c r="EI35" s="26">
        <f t="shared" si="72"/>
        <v>0.93777133745269925</v>
      </c>
      <c r="EM35">
        <f t="shared" si="21"/>
        <v>914.18998933723867</v>
      </c>
      <c r="EW35">
        <f t="shared" si="111"/>
        <v>2.5143807589855709</v>
      </c>
      <c r="EX35">
        <f t="shared" si="73"/>
        <v>3.7518215498399982E-2</v>
      </c>
      <c r="EY35">
        <f t="shared" si="112"/>
        <v>1.0701631411686983</v>
      </c>
      <c r="EZ35">
        <f t="shared" si="113"/>
        <v>1.4675727963180396E-2</v>
      </c>
      <c r="FB35" s="30">
        <v>2189.6999999999998</v>
      </c>
      <c r="FC35" s="30">
        <v>9961.2999999999993</v>
      </c>
    </row>
    <row r="36" spans="3:159">
      <c r="C36" s="6">
        <f t="shared" si="74"/>
        <v>934.57669918483043</v>
      </c>
      <c r="D36" s="6">
        <f>Sheet6!J36</f>
        <v>976.30710113670887</v>
      </c>
      <c r="E36" s="6">
        <f t="shared" si="22"/>
        <v>976.27911023587774</v>
      </c>
      <c r="F36" s="6">
        <f t="shared" si="23"/>
        <v>2.7990900831127874E-2</v>
      </c>
      <c r="G36" s="6">
        <f>Sheet7!D36</f>
        <v>974.1795439570792</v>
      </c>
      <c r="H36" s="6">
        <f>Sheet7!F36</f>
        <v>-1.9775149553383926</v>
      </c>
      <c r="I36" s="6">
        <f t="shared" si="24"/>
        <v>0.94263311715956499</v>
      </c>
      <c r="J36" s="6">
        <f t="shared" si="25"/>
        <v>976.27740676217275</v>
      </c>
      <c r="K36" s="6">
        <f t="shared" si="0"/>
        <v>955.44190016076959</v>
      </c>
      <c r="M36" s="6">
        <f t="shared" si="1"/>
        <v>955.44190016076959</v>
      </c>
      <c r="Q36">
        <f t="shared" si="26"/>
        <v>134.64495706479357</v>
      </c>
      <c r="S36">
        <f t="shared" si="27"/>
        <v>1.1435013132237513</v>
      </c>
      <c r="T36">
        <f t="shared" si="28"/>
        <v>1.8842672300770195E-2</v>
      </c>
      <c r="U36">
        <f t="shared" si="29"/>
        <v>5717.5065661187564</v>
      </c>
      <c r="V36">
        <f t="shared" si="75"/>
        <v>32103.79936875682</v>
      </c>
      <c r="W36">
        <f t="shared" si="30"/>
        <v>10867.986361346853</v>
      </c>
      <c r="X36">
        <f t="shared" si="76"/>
        <v>0.87461200490688074</v>
      </c>
      <c r="Y36">
        <f t="shared" si="2"/>
        <v>54.006116207951074</v>
      </c>
      <c r="Z36">
        <f t="shared" si="114"/>
        <v>1.6027421245054343</v>
      </c>
      <c r="AA36">
        <f t="shared" si="77"/>
        <v>48.630340594611461</v>
      </c>
      <c r="AB36">
        <f t="shared" si="31"/>
        <v>55.608858332456506</v>
      </c>
      <c r="AC36">
        <f t="shared" si="3"/>
        <v>1.1435013132237513</v>
      </c>
      <c r="AD36">
        <f t="shared" si="32"/>
        <v>48.630340594611461</v>
      </c>
      <c r="AI36">
        <f t="shared" si="115"/>
        <v>0.6445110899532227</v>
      </c>
      <c r="AJ36">
        <f t="shared" si="116"/>
        <v>0.80546063235881882</v>
      </c>
      <c r="AK36">
        <f t="shared" si="33"/>
        <v>1.0672149614939392</v>
      </c>
      <c r="AL36">
        <f t="shared" si="4"/>
        <v>0</v>
      </c>
      <c r="AM36">
        <f t="shared" si="5"/>
        <v>1.0672149614939392</v>
      </c>
      <c r="AN36">
        <f t="shared" si="78"/>
        <v>1.0672149614939392</v>
      </c>
      <c r="AO36">
        <f t="shared" si="6"/>
        <v>0</v>
      </c>
      <c r="AP36">
        <f t="shared" si="7"/>
        <v>30</v>
      </c>
      <c r="AQ36">
        <f t="shared" si="79"/>
        <v>30</v>
      </c>
      <c r="AS36">
        <f t="shared" si="80"/>
        <v>1.4324466269276905</v>
      </c>
      <c r="AU36">
        <f t="shared" si="34"/>
        <v>0.93551645329217292</v>
      </c>
      <c r="AW36">
        <f t="shared" si="8"/>
        <v>4.2578886778442007</v>
      </c>
      <c r="AX36">
        <f t="shared" si="8"/>
        <v>1.4414080884139255</v>
      </c>
      <c r="AY36">
        <f t="shared" si="81"/>
        <v>5.6992967662581258</v>
      </c>
      <c r="AZ36">
        <f t="shared" si="35"/>
        <v>0.74709018541593131</v>
      </c>
      <c r="BA36">
        <f t="shared" si="82"/>
        <v>0.25290981458406869</v>
      </c>
      <c r="BB36">
        <f t="shared" si="9"/>
        <v>-20.542511907322371</v>
      </c>
      <c r="BC36">
        <f t="shared" si="83"/>
        <v>0.13</v>
      </c>
      <c r="BD36">
        <f t="shared" si="84"/>
        <v>9.3109627568870863</v>
      </c>
      <c r="BE36">
        <f t="shared" si="85"/>
        <v>3.1520074957650057</v>
      </c>
      <c r="BF36">
        <f t="shared" si="10"/>
        <v>51.297651378442779</v>
      </c>
      <c r="BG36">
        <f t="shared" si="86"/>
        <v>4.9579530238107652E-3</v>
      </c>
      <c r="BH36">
        <f t="shared" si="87"/>
        <v>2.0439279565424009E-3</v>
      </c>
      <c r="BI36">
        <f t="shared" si="88"/>
        <v>0.9512139397203988</v>
      </c>
      <c r="BJ36">
        <f t="shared" si="89"/>
        <v>2.14875736276867E-3</v>
      </c>
      <c r="BK36">
        <f t="shared" si="36"/>
        <v>3.5719166608625709E-2</v>
      </c>
      <c r="BL36">
        <f t="shared" si="37"/>
        <v>129.87240386279953</v>
      </c>
      <c r="BM36">
        <f t="shared" si="90"/>
        <v>2.7503276713319587E-4</v>
      </c>
      <c r="BN36">
        <f t="shared" si="91"/>
        <v>0.36883060959061303</v>
      </c>
      <c r="BO36">
        <f t="shared" si="92"/>
        <v>1.3563799250364923</v>
      </c>
      <c r="BP36">
        <f t="shared" si="93"/>
        <v>0.52146216267917866</v>
      </c>
      <c r="BQ36">
        <f t="shared" si="38"/>
        <v>9.1874194728538898E-5</v>
      </c>
      <c r="BR36">
        <f t="shared" si="94"/>
        <v>1.0821933420745966</v>
      </c>
      <c r="BS36">
        <f t="shared" si="95"/>
        <v>0.99510304002122563</v>
      </c>
      <c r="BT36">
        <f t="shared" si="96"/>
        <v>1.0875188784987666</v>
      </c>
      <c r="BU36">
        <f t="shared" si="39"/>
        <v>0.56709994633640182</v>
      </c>
      <c r="BV36">
        <f t="shared" si="40"/>
        <v>0.56709994633640182</v>
      </c>
      <c r="BW36">
        <f t="shared" si="41"/>
        <v>0.56709994633640182</v>
      </c>
      <c r="BX36">
        <f t="shared" si="11"/>
        <v>207.06257661750334</v>
      </c>
      <c r="BY36">
        <f t="shared" si="12"/>
        <v>3.7970721487057859</v>
      </c>
      <c r="BZ36">
        <f t="shared" si="13"/>
        <v>1589848.0141534139</v>
      </c>
      <c r="CA36">
        <f t="shared" si="14"/>
        <v>0.16716606062275488</v>
      </c>
      <c r="CB36">
        <f t="shared" si="15"/>
        <v>627698.99908643367</v>
      </c>
      <c r="CC36">
        <f t="shared" si="97"/>
        <v>1.6187778227438283E-4</v>
      </c>
      <c r="CD36">
        <f t="shared" si="98"/>
        <v>8.0376103950187766E-6</v>
      </c>
      <c r="CE36">
        <f t="shared" si="99"/>
        <v>-3.8848636901149467</v>
      </c>
      <c r="CF36">
        <f t="shared" si="100"/>
        <v>14.856845688067564</v>
      </c>
      <c r="CG36">
        <f t="shared" si="101"/>
        <v>4.5305066782314078E-3</v>
      </c>
      <c r="CH36">
        <f t="shared" si="16"/>
        <v>28.718643389641549</v>
      </c>
      <c r="CI36" s="20">
        <f t="shared" si="17"/>
        <v>96894772000.048096</v>
      </c>
      <c r="CJ36" s="33">
        <f t="shared" si="42"/>
        <v>0.20851205525523631</v>
      </c>
      <c r="CK36" s="33">
        <f t="shared" si="18"/>
        <v>41.702411051047264</v>
      </c>
      <c r="CL36">
        <f t="shared" si="102"/>
        <v>3800</v>
      </c>
      <c r="CM36" s="6">
        <f t="shared" si="19"/>
        <v>976.27911023587774</v>
      </c>
      <c r="CN36" s="20"/>
      <c r="CO36" s="20"/>
      <c r="CP36" s="20"/>
      <c r="CQ36" s="20"/>
      <c r="CR36" s="20"/>
      <c r="CS36" s="20"/>
      <c r="CT36" s="20"/>
      <c r="CU36" s="25">
        <f t="shared" si="20"/>
        <v>1.4324466269276905</v>
      </c>
      <c r="CV36" s="26">
        <v>0.8</v>
      </c>
      <c r="CW36" s="26">
        <f t="shared" si="103"/>
        <v>0.26589790512345257</v>
      </c>
      <c r="CX36" s="26">
        <f t="shared" si="43"/>
        <v>-9.3593760787610475E-2</v>
      </c>
      <c r="CY36" s="26">
        <f t="shared" si="104"/>
        <v>1.4029054720384328E-2</v>
      </c>
      <c r="CZ36" s="26">
        <f t="shared" si="105"/>
        <v>-4.8995478060552693E-5</v>
      </c>
      <c r="DA36" s="26">
        <f t="shared" si="44"/>
        <v>7.5832336665785866E-3</v>
      </c>
      <c r="DB36" s="26">
        <f t="shared" si="45"/>
        <v>0.95030155087718993</v>
      </c>
      <c r="DC36" s="26">
        <f t="shared" si="46"/>
        <v>0.92769064812484814</v>
      </c>
      <c r="DD36" s="26">
        <f t="shared" si="47"/>
        <v>0.12769064812484809</v>
      </c>
      <c r="DE36" s="26">
        <v>0.85</v>
      </c>
      <c r="DF36" s="26">
        <f t="shared" si="48"/>
        <v>0.25025685188089658</v>
      </c>
      <c r="DG36" s="26">
        <f t="shared" si="49"/>
        <v>-8.8088245447162816E-2</v>
      </c>
      <c r="DH36" s="26">
        <f t="shared" si="50"/>
        <v>1.2427121136395809E-2</v>
      </c>
      <c r="DI36" s="26">
        <f t="shared" si="51"/>
        <v>-3.6183561022569271E-5</v>
      </c>
      <c r="DJ36" s="26">
        <f t="shared" si="52"/>
        <v>6.6801244903778251E-3</v>
      </c>
      <c r="DK36" s="26">
        <f t="shared" si="106"/>
        <v>0.95584917733619301</v>
      </c>
      <c r="DL36" s="26">
        <f t="shared" si="107"/>
        <v>0.93076025074888658</v>
      </c>
      <c r="DM36" s="26">
        <f t="shared" si="108"/>
        <v>8.0760250748886597E-2</v>
      </c>
      <c r="DN36" s="26">
        <f t="shared" si="109"/>
        <v>-0.93860794751923116</v>
      </c>
      <c r="DO36" s="26">
        <f t="shared" si="110"/>
        <v>0.93604258142320051</v>
      </c>
      <c r="DP36" s="26">
        <f t="shared" si="53"/>
        <v>0.85</v>
      </c>
      <c r="DQ36" s="26">
        <f t="shared" si="54"/>
        <v>0.25025685188089658</v>
      </c>
      <c r="DR36" s="26">
        <f t="shared" si="55"/>
        <v>-8.8088245447162816E-2</v>
      </c>
      <c r="DS36" s="26">
        <f t="shared" si="56"/>
        <v>1.2427121136395809E-2</v>
      </c>
      <c r="DT36" s="26">
        <f t="shared" si="57"/>
        <v>-3.6183561022569271E-5</v>
      </c>
      <c r="DU36" s="26">
        <f t="shared" si="58"/>
        <v>6.680124490377826E-3</v>
      </c>
      <c r="DV36" s="26">
        <f t="shared" si="59"/>
        <v>0.95584917733619301</v>
      </c>
      <c r="DW36" s="26">
        <f t="shared" si="60"/>
        <v>0.93076025074888658</v>
      </c>
      <c r="DX36" s="26">
        <f t="shared" si="61"/>
        <v>8.0760250748886597E-2</v>
      </c>
      <c r="DY36" s="26">
        <f t="shared" si="62"/>
        <v>0.93604258142320051</v>
      </c>
      <c r="DZ36" s="26">
        <f t="shared" si="63"/>
        <v>0.22725282836528196</v>
      </c>
      <c r="EA36" s="26">
        <f t="shared" si="64"/>
        <v>-7.9991028310106488E-2</v>
      </c>
      <c r="EB36" s="26">
        <f t="shared" si="65"/>
        <v>1.0247482183252029E-2</v>
      </c>
      <c r="EC36" s="26">
        <f t="shared" si="66"/>
        <v>-2.2342301406404254E-5</v>
      </c>
      <c r="ED36" s="26">
        <f t="shared" si="67"/>
        <v>5.4667307848781247E-3</v>
      </c>
      <c r="EE36" s="26">
        <f t="shared" si="68"/>
        <v>0.96344949149335457</v>
      </c>
      <c r="EF36" s="26">
        <f t="shared" si="69"/>
        <v>0.93554571516937379</v>
      </c>
      <c r="EG36" s="26">
        <f t="shared" si="70"/>
        <v>-4.9686625382672212E-4</v>
      </c>
      <c r="EH36" s="26">
        <f t="shared" si="71"/>
        <v>-0.94438260287717424</v>
      </c>
      <c r="EI36" s="26">
        <f t="shared" si="72"/>
        <v>0.93551645329217292</v>
      </c>
      <c r="EM36">
        <f t="shared" si="21"/>
        <v>955.44190016076959</v>
      </c>
      <c r="EW36">
        <f t="shared" si="111"/>
        <v>2.6342797568757574</v>
      </c>
      <c r="EX36">
        <f t="shared" si="73"/>
        <v>3.9307282816390877E-2</v>
      </c>
      <c r="EY36">
        <f t="shared" si="112"/>
        <v>1.0747583821046527</v>
      </c>
      <c r="EZ36">
        <f t="shared" si="113"/>
        <v>1.4738744996104638E-2</v>
      </c>
    </row>
    <row r="37" spans="3:159">
      <c r="C37" s="6">
        <f t="shared" si="74"/>
        <v>976.27911023587774</v>
      </c>
      <c r="D37" s="6">
        <f>Sheet6!J37</f>
        <v>1018.9663050642007</v>
      </c>
      <c r="E37" s="6">
        <f t="shared" si="22"/>
        <v>1018.9349053374451</v>
      </c>
      <c r="F37" s="6">
        <f t="shared" si="23"/>
        <v>3.1399726755580559E-2</v>
      </c>
      <c r="G37" s="6">
        <f>Sheet7!D37</f>
        <v>1016.542193671292</v>
      </c>
      <c r="H37" s="6">
        <f>Sheet7!F37</f>
        <v>-2.2414178854415923</v>
      </c>
      <c r="I37" s="6">
        <f t="shared" si="24"/>
        <v>0.93758794205823393</v>
      </c>
      <c r="J37" s="6">
        <f t="shared" si="25"/>
        <v>1018.9328151638435</v>
      </c>
      <c r="K37" s="6">
        <f t="shared" si="0"/>
        <v>997.62270765003927</v>
      </c>
      <c r="M37" s="6">
        <f t="shared" si="1"/>
        <v>997.62270765003927</v>
      </c>
      <c r="Q37">
        <f t="shared" si="26"/>
        <v>141.72962468487142</v>
      </c>
      <c r="S37">
        <f t="shared" si="27"/>
        <v>1.1468781595757265</v>
      </c>
      <c r="T37">
        <f t="shared" si="28"/>
        <v>1.8002652548111495E-2</v>
      </c>
      <c r="U37">
        <f t="shared" si="29"/>
        <v>5734.3907978786319</v>
      </c>
      <c r="V37">
        <f t="shared" si="75"/>
        <v>32198.604330088521</v>
      </c>
      <c r="W37">
        <f t="shared" si="30"/>
        <v>9745.7697402594367</v>
      </c>
      <c r="X37">
        <f t="shared" si="76"/>
        <v>0.87380232860744322</v>
      </c>
      <c r="Y37">
        <f t="shared" si="2"/>
        <v>54.006116207951074</v>
      </c>
      <c r="Z37">
        <f t="shared" si="114"/>
        <v>1.6855124314800978</v>
      </c>
      <c r="AA37">
        <f t="shared" si="77"/>
        <v>48.559324436026934</v>
      </c>
      <c r="AB37">
        <f t="shared" si="31"/>
        <v>55.691628639431173</v>
      </c>
      <c r="AC37">
        <f t="shared" si="3"/>
        <v>1.1468781595757265</v>
      </c>
      <c r="AD37">
        <f t="shared" si="32"/>
        <v>48.559324436026934</v>
      </c>
      <c r="AI37">
        <f t="shared" si="115"/>
        <v>0.63471284631489677</v>
      </c>
      <c r="AJ37">
        <f t="shared" si="116"/>
        <v>0.79879526058460748</v>
      </c>
      <c r="AK37">
        <f t="shared" si="33"/>
        <v>1.0466135319131509</v>
      </c>
      <c r="AL37">
        <f t="shared" si="4"/>
        <v>0</v>
      </c>
      <c r="AM37">
        <f t="shared" si="5"/>
        <v>1.0466135319131509</v>
      </c>
      <c r="AN37">
        <f t="shared" si="78"/>
        <v>1.0466135319131509</v>
      </c>
      <c r="AO37">
        <f t="shared" si="6"/>
        <v>0</v>
      </c>
      <c r="AP37">
        <f t="shared" si="7"/>
        <v>30</v>
      </c>
      <c r="AQ37">
        <f t="shared" si="79"/>
        <v>30</v>
      </c>
      <c r="AS37">
        <f t="shared" si="80"/>
        <v>1.4956862183658759</v>
      </c>
      <c r="AU37">
        <f t="shared" si="34"/>
        <v>0.93327036894252069</v>
      </c>
      <c r="AW37">
        <f t="shared" si="8"/>
        <v>4.2704625469623396</v>
      </c>
      <c r="AX37">
        <f t="shared" si="8"/>
        <v>1.292569834407552</v>
      </c>
      <c r="AY37">
        <f t="shared" si="81"/>
        <v>5.5630323813698919</v>
      </c>
      <c r="AZ37">
        <f t="shared" si="35"/>
        <v>0.76765013291379436</v>
      </c>
      <c r="BA37">
        <f t="shared" si="82"/>
        <v>0.23234986708620564</v>
      </c>
      <c r="BB37">
        <f t="shared" si="9"/>
        <v>-19.521352900363496</v>
      </c>
      <c r="BC37">
        <f t="shared" si="83"/>
        <v>0.13</v>
      </c>
      <c r="BD37">
        <f t="shared" si="84"/>
        <v>9.3350475705948028</v>
      </c>
      <c r="BE37">
        <f t="shared" si="85"/>
        <v>2.8255020995543587</v>
      </c>
      <c r="BF37">
        <f t="shared" si="10"/>
        <v>51.260182042931596</v>
      </c>
      <c r="BG37">
        <f t="shared" si="86"/>
        <v>4.8640218454914239E-3</v>
      </c>
      <c r="BH37">
        <f t="shared" si="87"/>
        <v>2.041482207730711E-3</v>
      </c>
      <c r="BI37">
        <f t="shared" si="88"/>
        <v>0.95212150001845375</v>
      </c>
      <c r="BJ37">
        <f t="shared" si="89"/>
        <v>2.1441404355338508E-3</v>
      </c>
      <c r="BK37">
        <f t="shared" si="36"/>
        <v>3.5734615430292035E-2</v>
      </c>
      <c r="BL37">
        <f t="shared" si="37"/>
        <v>121.86861271958398</v>
      </c>
      <c r="BM37">
        <f t="shared" si="90"/>
        <v>2.9322246830294454E-4</v>
      </c>
      <c r="BN37">
        <f t="shared" si="91"/>
        <v>0.39680375625925596</v>
      </c>
      <c r="BO37">
        <f t="shared" si="92"/>
        <v>1.3838013429100939</v>
      </c>
      <c r="BP37">
        <f t="shared" si="93"/>
        <v>0.53548956653169877</v>
      </c>
      <c r="BQ37">
        <f t="shared" si="38"/>
        <v>8.1888784005467602E-5</v>
      </c>
      <c r="BR37">
        <f t="shared" si="94"/>
        <v>1.0828877471956746</v>
      </c>
      <c r="BS37">
        <f t="shared" si="95"/>
        <v>0.99563402951051627</v>
      </c>
      <c r="BT37">
        <f t="shared" si="96"/>
        <v>1.0876363353390552</v>
      </c>
      <c r="BU37">
        <f t="shared" si="39"/>
        <v>0.58241790975483609</v>
      </c>
      <c r="BV37">
        <f t="shared" si="40"/>
        <v>0.58241790975483609</v>
      </c>
      <c r="BW37">
        <f t="shared" si="41"/>
        <v>0.58241790975483609</v>
      </c>
      <c r="BX37">
        <f t="shared" si="11"/>
        <v>207.37077630984615</v>
      </c>
      <c r="BY37">
        <f t="shared" si="12"/>
        <v>3.5640240690499381</v>
      </c>
      <c r="BZ37">
        <f t="shared" si="13"/>
        <v>1590414.6452888157</v>
      </c>
      <c r="CA37">
        <f t="shared" si="14"/>
        <v>0.17681328862452383</v>
      </c>
      <c r="CB37">
        <f t="shared" si="15"/>
        <v>593662.20381754148</v>
      </c>
      <c r="CC37">
        <f t="shared" si="97"/>
        <v>1.6187778227438283E-4</v>
      </c>
      <c r="CD37">
        <f t="shared" si="98"/>
        <v>8.4984355877077395E-6</v>
      </c>
      <c r="CE37">
        <f t="shared" si="99"/>
        <v>-3.8786936788392814</v>
      </c>
      <c r="CF37">
        <f t="shared" si="100"/>
        <v>14.841282071738343</v>
      </c>
      <c r="CG37">
        <f t="shared" si="101"/>
        <v>4.5400136788824519E-3</v>
      </c>
      <c r="CH37">
        <f t="shared" si="16"/>
        <v>29.433226204398377</v>
      </c>
      <c r="CI37" s="20">
        <f t="shared" si="17"/>
        <v>94808286900.966507</v>
      </c>
      <c r="CJ37" s="33">
        <f t="shared" si="42"/>
        <v>0.21327897550783703</v>
      </c>
      <c r="CK37" s="33">
        <f t="shared" si="18"/>
        <v>42.655795101567406</v>
      </c>
      <c r="CL37">
        <f t="shared" si="102"/>
        <v>4000</v>
      </c>
      <c r="CM37" s="6">
        <f t="shared" si="19"/>
        <v>1018.9349053374451</v>
      </c>
      <c r="CN37" s="20"/>
      <c r="CO37" s="20"/>
      <c r="CP37" s="20"/>
      <c r="CQ37" s="20"/>
      <c r="CR37" s="20"/>
      <c r="CS37" s="20"/>
      <c r="CT37" s="20"/>
      <c r="CU37" s="25">
        <f t="shared" si="20"/>
        <v>1.4956862183658759</v>
      </c>
      <c r="CV37" s="26">
        <v>0.8</v>
      </c>
      <c r="CW37" s="26">
        <f t="shared" si="103"/>
        <v>0.27763675428416573</v>
      </c>
      <c r="CX37" s="26">
        <f t="shared" si="43"/>
        <v>-9.7725734071715628E-2</v>
      </c>
      <c r="CY37" s="26">
        <f t="shared" si="104"/>
        <v>1.5295106134512694E-2</v>
      </c>
      <c r="CZ37" s="26">
        <f t="shared" si="105"/>
        <v>-6.0808769307920445E-5</v>
      </c>
      <c r="DA37" s="26">
        <f t="shared" si="44"/>
        <v>8.3037710158213353E-3</v>
      </c>
      <c r="DB37" s="26">
        <f t="shared" si="45"/>
        <v>0.9459398999614782</v>
      </c>
      <c r="DC37" s="26">
        <f t="shared" si="46"/>
        <v>0.92548504915611407</v>
      </c>
      <c r="DD37" s="26">
        <f t="shared" si="47"/>
        <v>0.12548504915611403</v>
      </c>
      <c r="DE37" s="26">
        <v>0.85</v>
      </c>
      <c r="DF37" s="26">
        <f t="shared" si="48"/>
        <v>0.26130518050274426</v>
      </c>
      <c r="DG37" s="26">
        <f t="shared" si="49"/>
        <v>-9.1977161479261771E-2</v>
      </c>
      <c r="DH37" s="26">
        <f t="shared" si="50"/>
        <v>1.3548606126073533E-2</v>
      </c>
      <c r="DI37" s="26">
        <f t="shared" si="51"/>
        <v>-4.4907773167172499E-5</v>
      </c>
      <c r="DJ37" s="26">
        <f t="shared" si="52"/>
        <v>7.3113680819898432E-3</v>
      </c>
      <c r="DK37" s="26">
        <f t="shared" si="106"/>
        <v>0.95196199472519039</v>
      </c>
      <c r="DL37" s="26">
        <f t="shared" si="107"/>
        <v>0.9285764969634801</v>
      </c>
      <c r="DM37" s="26">
        <f t="shared" si="108"/>
        <v>7.8576496963480125E-2</v>
      </c>
      <c r="DN37" s="26">
        <f t="shared" si="109"/>
        <v>-0.93817104385267924</v>
      </c>
      <c r="DO37" s="26">
        <f t="shared" si="110"/>
        <v>0.93375497994566004</v>
      </c>
      <c r="DP37" s="26">
        <f t="shared" si="53"/>
        <v>0.85</v>
      </c>
      <c r="DQ37" s="26">
        <f t="shared" si="54"/>
        <v>0.26130518050274426</v>
      </c>
      <c r="DR37" s="26">
        <f t="shared" si="55"/>
        <v>-9.1977161479261771E-2</v>
      </c>
      <c r="DS37" s="26">
        <f t="shared" si="56"/>
        <v>1.3548606126073533E-2</v>
      </c>
      <c r="DT37" s="26">
        <f t="shared" si="57"/>
        <v>-4.4907773167172499E-5</v>
      </c>
      <c r="DU37" s="26">
        <f t="shared" si="58"/>
        <v>7.3113680819898432E-3</v>
      </c>
      <c r="DV37" s="26">
        <f t="shared" si="59"/>
        <v>0.95196199472519039</v>
      </c>
      <c r="DW37" s="26">
        <f t="shared" si="60"/>
        <v>0.9285764969634801</v>
      </c>
      <c r="DX37" s="26">
        <f t="shared" si="61"/>
        <v>7.8576496963480125E-2</v>
      </c>
      <c r="DY37" s="26">
        <f t="shared" si="62"/>
        <v>0.93375497994566004</v>
      </c>
      <c r="DZ37" s="26">
        <f t="shared" si="63"/>
        <v>0.23786690105819652</v>
      </c>
      <c r="EA37" s="26">
        <f t="shared" si="64"/>
        <v>-8.3727090014472774E-2</v>
      </c>
      <c r="EB37" s="26">
        <f t="shared" si="65"/>
        <v>1.1227074560843616E-2</v>
      </c>
      <c r="EC37" s="26">
        <f t="shared" si="66"/>
        <v>-2.8070586950846413E-5</v>
      </c>
      <c r="ED37" s="26">
        <f t="shared" si="67"/>
        <v>6.0098678670827991E-3</v>
      </c>
      <c r="EE37" s="26">
        <f t="shared" si="68"/>
        <v>0.96002624365976408</v>
      </c>
      <c r="EF37" s="26">
        <f t="shared" si="69"/>
        <v>0.93329768600664875</v>
      </c>
      <c r="EG37" s="26">
        <f t="shared" si="70"/>
        <v>-4.572939390112829E-4</v>
      </c>
      <c r="EH37" s="26">
        <f t="shared" si="71"/>
        <v>-0.94363094533325964</v>
      </c>
      <c r="EI37" s="26">
        <f t="shared" si="72"/>
        <v>0.93327036894252069</v>
      </c>
      <c r="EM37">
        <f t="shared" si="21"/>
        <v>997.62270765003927</v>
      </c>
      <c r="EW37">
        <f t="shared" si="111"/>
        <v>2.7573164514422577</v>
      </c>
      <c r="EX37">
        <f t="shared" si="73"/>
        <v>4.1143169129337034E-2</v>
      </c>
      <c r="EY37">
        <f t="shared" si="112"/>
        <v>1.0795638997991694</v>
      </c>
      <c r="EZ37">
        <f t="shared" si="113"/>
        <v>1.4804645668342293E-2</v>
      </c>
    </row>
    <row r="38" spans="3:159">
      <c r="C38" s="6">
        <f t="shared" si="74"/>
        <v>1018.9349053374451</v>
      </c>
      <c r="D38" s="6">
        <f>Sheet6!J38</f>
        <v>1062.6350044732346</v>
      </c>
      <c r="E38" s="6">
        <f t="shared" si="22"/>
        <v>1062.6016144378514</v>
      </c>
      <c r="F38" s="6">
        <f t="shared" si="23"/>
        <v>3.3390035383263239E-2</v>
      </c>
      <c r="G38" s="6">
        <f>Sheet7!D38</f>
        <v>1059.9228045467466</v>
      </c>
      <c r="H38" s="6">
        <f>Sheet7!F38</f>
        <v>-2.4933374352237934</v>
      </c>
      <c r="I38" s="6">
        <f t="shared" si="24"/>
        <v>0.93161549262295928</v>
      </c>
      <c r="J38" s="6">
        <f t="shared" si="25"/>
        <v>1062.5991634683912</v>
      </c>
      <c r="K38" s="6">
        <f t="shared" si="0"/>
        <v>1040.7849549053399</v>
      </c>
      <c r="M38" s="6">
        <f t="shared" si="1"/>
        <v>1040.7849549053399</v>
      </c>
      <c r="Q38">
        <f t="shared" si="26"/>
        <v>149.03735071090867</v>
      </c>
      <c r="S38">
        <f t="shared" si="27"/>
        <v>1.1503613248130513</v>
      </c>
      <c r="T38">
        <f t="shared" si="28"/>
        <v>1.7214747556344383E-2</v>
      </c>
      <c r="U38">
        <f t="shared" si="29"/>
        <v>5751.806624065257</v>
      </c>
      <c r="V38">
        <f t="shared" si="75"/>
        <v>32296.39419412642</v>
      </c>
      <c r="W38">
        <f t="shared" si="30"/>
        <v>8690.2326006572002</v>
      </c>
      <c r="X38">
        <f t="shared" si="76"/>
        <v>0.87296715991875329</v>
      </c>
      <c r="Y38">
        <f t="shared" si="2"/>
        <v>54.006116207951074</v>
      </c>
      <c r="Z38">
        <f t="shared" si="114"/>
        <v>1.7707251408257922</v>
      </c>
      <c r="AA38">
        <f t="shared" si="77"/>
        <v>48.486366975038322</v>
      </c>
      <c r="AB38">
        <f t="shared" si="31"/>
        <v>55.776841348776863</v>
      </c>
      <c r="AC38">
        <f t="shared" si="3"/>
        <v>1.1503613248130513</v>
      </c>
      <c r="AD38">
        <f t="shared" si="32"/>
        <v>48.486366975038322</v>
      </c>
      <c r="AI38">
        <f t="shared" si="115"/>
        <v>0.62505173390036728</v>
      </c>
      <c r="AJ38">
        <f t="shared" si="116"/>
        <v>0.79214320680191308</v>
      </c>
      <c r="AK38">
        <f t="shared" si="33"/>
        <v>1.026398927520012</v>
      </c>
      <c r="AL38">
        <f t="shared" si="4"/>
        <v>0</v>
      </c>
      <c r="AM38">
        <f t="shared" si="5"/>
        <v>1.026398927520012</v>
      </c>
      <c r="AN38">
        <f t="shared" si="78"/>
        <v>1.026398927520012</v>
      </c>
      <c r="AO38">
        <f t="shared" si="6"/>
        <v>0</v>
      </c>
      <c r="AP38">
        <f t="shared" si="7"/>
        <v>30</v>
      </c>
      <c r="AQ38">
        <f t="shared" si="79"/>
        <v>30</v>
      </c>
      <c r="AS38">
        <f t="shared" si="80"/>
        <v>1.5603972337411391</v>
      </c>
      <c r="AU38">
        <f t="shared" si="34"/>
        <v>0.93103566094038137</v>
      </c>
      <c r="AW38">
        <f t="shared" si="8"/>
        <v>4.2834323001716772</v>
      </c>
      <c r="AX38">
        <f t="shared" si="8"/>
        <v>1.152575200621923</v>
      </c>
      <c r="AY38">
        <f t="shared" si="81"/>
        <v>5.4360075007936004</v>
      </c>
      <c r="AZ38">
        <f t="shared" si="35"/>
        <v>0.78797394954777766</v>
      </c>
      <c r="BA38">
        <f t="shared" si="82"/>
        <v>0.21202605045222234</v>
      </c>
      <c r="BB38">
        <f t="shared" si="9"/>
        <v>-18.591688140894522</v>
      </c>
      <c r="BC38">
        <f t="shared" si="83"/>
        <v>0.13</v>
      </c>
      <c r="BD38">
        <f t="shared" si="84"/>
        <v>9.3598799246152335</v>
      </c>
      <c r="BE38">
        <f t="shared" si="85"/>
        <v>2.518532972139687</v>
      </c>
      <c r="BF38">
        <f t="shared" si="10"/>
        <v>51.221659899736487</v>
      </c>
      <c r="BG38">
        <f t="shared" si="86"/>
        <v>4.7718700564979505E-3</v>
      </c>
      <c r="BH38">
        <f t="shared" si="87"/>
        <v>2.0390726504874233E-3</v>
      </c>
      <c r="BI38">
        <f t="shared" si="88"/>
        <v>0.95301251809136733</v>
      </c>
      <c r="BJ38">
        <f t="shared" si="89"/>
        <v>2.1396074152007444E-3</v>
      </c>
      <c r="BK38">
        <f t="shared" si="36"/>
        <v>3.5753924755198785E-2</v>
      </c>
      <c r="BL38">
        <f t="shared" si="37"/>
        <v>113.98436265420726</v>
      </c>
      <c r="BM38">
        <f t="shared" si="90"/>
        <v>3.1367394546622993E-4</v>
      </c>
      <c r="BN38">
        <f t="shared" si="91"/>
        <v>0.4288316825817452</v>
      </c>
      <c r="BO38">
        <f t="shared" si="92"/>
        <v>1.4152031392460216</v>
      </c>
      <c r="BP38">
        <f t="shared" si="93"/>
        <v>0.55047048799223131</v>
      </c>
      <c r="BQ38">
        <f t="shared" si="38"/>
        <v>7.258025758070038E-5</v>
      </c>
      <c r="BR38">
        <f t="shared" si="94"/>
        <v>1.0835354991242316</v>
      </c>
      <c r="BS38">
        <f t="shared" si="95"/>
        <v>0.99612929688795782</v>
      </c>
      <c r="BT38">
        <f t="shared" si="96"/>
        <v>1.0877458403335216</v>
      </c>
      <c r="BU38">
        <f t="shared" si="39"/>
        <v>0.59877198353991334</v>
      </c>
      <c r="BV38">
        <f t="shared" si="40"/>
        <v>0.59877198353991334</v>
      </c>
      <c r="BW38">
        <f t="shared" si="41"/>
        <v>0.59877198353991334</v>
      </c>
      <c r="BX38">
        <f t="shared" si="11"/>
        <v>207.68807041885646</v>
      </c>
      <c r="BY38">
        <f t="shared" si="12"/>
        <v>3.3236216588538929</v>
      </c>
      <c r="BZ38">
        <f t="shared" si="13"/>
        <v>1590994.3963952034</v>
      </c>
      <c r="CA38">
        <f t="shared" si="14"/>
        <v>0.18771453802077928</v>
      </c>
      <c r="CB38">
        <f t="shared" si="15"/>
        <v>559389.97197148204</v>
      </c>
      <c r="CC38">
        <f t="shared" si="97"/>
        <v>1.6187778227438283E-4</v>
      </c>
      <c r="CD38">
        <f t="shared" si="98"/>
        <v>9.0191105539825568E-6</v>
      </c>
      <c r="CE38">
        <f t="shared" si="99"/>
        <v>-3.8718661119634987</v>
      </c>
      <c r="CF38">
        <f t="shared" si="100"/>
        <v>14.823912239491984</v>
      </c>
      <c r="CG38">
        <f t="shared" si="101"/>
        <v>4.5506593810656151E-3</v>
      </c>
      <c r="CH38">
        <f t="shared" si="16"/>
        <v>30.189278664934967</v>
      </c>
      <c r="CI38" s="20">
        <f t="shared" si="17"/>
        <v>92718237409.810593</v>
      </c>
      <c r="CJ38" s="33">
        <f t="shared" si="42"/>
        <v>0.21833354550203093</v>
      </c>
      <c r="CK38" s="33">
        <f t="shared" si="18"/>
        <v>43.666709100406187</v>
      </c>
      <c r="CL38">
        <f t="shared" si="102"/>
        <v>4200</v>
      </c>
      <c r="CM38" s="6">
        <f t="shared" si="19"/>
        <v>1062.6016144378514</v>
      </c>
      <c r="CN38" s="20"/>
      <c r="CO38" s="20"/>
      <c r="CP38" s="20"/>
      <c r="CQ38" s="20"/>
      <c r="CR38" s="20"/>
      <c r="CS38" s="20"/>
      <c r="CT38" s="20"/>
      <c r="CU38" s="25">
        <f t="shared" si="20"/>
        <v>1.5603972337411391</v>
      </c>
      <c r="CV38" s="26">
        <v>0.8</v>
      </c>
      <c r="CW38" s="26">
        <f t="shared" si="103"/>
        <v>0.28964873651319895</v>
      </c>
      <c r="CX38" s="26">
        <f t="shared" si="43"/>
        <v>-0.10195384783142046</v>
      </c>
      <c r="CY38" s="26">
        <f t="shared" si="104"/>
        <v>1.6647225193991259E-2</v>
      </c>
      <c r="CZ38" s="26">
        <f t="shared" si="105"/>
        <v>-7.5151839045209937E-5</v>
      </c>
      <c r="DA38" s="26">
        <f t="shared" si="44"/>
        <v>9.0799071374585896E-3</v>
      </c>
      <c r="DB38" s="26">
        <f t="shared" si="45"/>
        <v>0.94130384317811555</v>
      </c>
      <c r="DC38" s="26">
        <f t="shared" si="46"/>
        <v>0.92331548068580616</v>
      </c>
      <c r="DD38" s="26">
        <f t="shared" si="47"/>
        <v>0.12331548068580611</v>
      </c>
      <c r="DE38" s="26">
        <v>0.85</v>
      </c>
      <c r="DF38" s="26">
        <f t="shared" si="48"/>
        <v>0.27261057554183432</v>
      </c>
      <c r="DG38" s="26">
        <f t="shared" si="49"/>
        <v>-9.5956562664866324E-2</v>
      </c>
      <c r="DH38" s="26">
        <f t="shared" si="50"/>
        <v>1.4746330967687758E-2</v>
      </c>
      <c r="DI38" s="26">
        <f t="shared" si="51"/>
        <v>-5.5500247404259779E-5</v>
      </c>
      <c r="DJ38" s="26">
        <f t="shared" si="52"/>
        <v>7.9907155374991014E-3</v>
      </c>
      <c r="DK38" s="26">
        <f t="shared" si="106"/>
        <v>0.94782801195742095</v>
      </c>
      <c r="DL38" s="26">
        <f t="shared" si="107"/>
        <v>0.92641909257225075</v>
      </c>
      <c r="DM38" s="26">
        <f t="shared" si="108"/>
        <v>7.6419092572250769E-2</v>
      </c>
      <c r="DN38" s="26">
        <f t="shared" si="109"/>
        <v>-0.93792776227110808</v>
      </c>
      <c r="DO38" s="26">
        <f t="shared" si="110"/>
        <v>0.93147652265586933</v>
      </c>
      <c r="DP38" s="26">
        <f t="shared" si="53"/>
        <v>0.85</v>
      </c>
      <c r="DQ38" s="26">
        <f t="shared" si="54"/>
        <v>0.27261057554183432</v>
      </c>
      <c r="DR38" s="26">
        <f t="shared" si="55"/>
        <v>-9.5956562664866324E-2</v>
      </c>
      <c r="DS38" s="26">
        <f t="shared" si="56"/>
        <v>1.4746330967687758E-2</v>
      </c>
      <c r="DT38" s="26">
        <f t="shared" si="57"/>
        <v>-5.5500247404259779E-5</v>
      </c>
      <c r="DU38" s="26">
        <f t="shared" si="58"/>
        <v>7.9907155374991014E-3</v>
      </c>
      <c r="DV38" s="26">
        <f t="shared" si="59"/>
        <v>0.94782801195742095</v>
      </c>
      <c r="DW38" s="26">
        <f t="shared" si="60"/>
        <v>0.92641909257225075</v>
      </c>
      <c r="DX38" s="26">
        <f t="shared" si="61"/>
        <v>7.6419092572250769E-2</v>
      </c>
      <c r="DY38" s="26">
        <f t="shared" si="62"/>
        <v>0.93147652265586933</v>
      </c>
      <c r="DZ38" s="26">
        <f t="shared" si="63"/>
        <v>0.24876524912283476</v>
      </c>
      <c r="EA38" s="26">
        <f t="shared" si="64"/>
        <v>-8.7563214188780547E-2</v>
      </c>
      <c r="EB38" s="26">
        <f t="shared" si="65"/>
        <v>1.2279424183433824E-2</v>
      </c>
      <c r="EC38" s="26">
        <f t="shared" si="66"/>
        <v>-3.5118016743044578E-5</v>
      </c>
      <c r="ED38" s="26">
        <f t="shared" si="67"/>
        <v>6.5973415045198405E-3</v>
      </c>
      <c r="EE38" s="26">
        <f t="shared" si="68"/>
        <v>0.95636229165649422</v>
      </c>
      <c r="EF38" s="26">
        <f t="shared" si="69"/>
        <v>0.93106077665149944</v>
      </c>
      <c r="EG38" s="26">
        <f t="shared" si="70"/>
        <v>-4.1574600436988796E-4</v>
      </c>
      <c r="EH38" s="26">
        <f t="shared" si="71"/>
        <v>-0.9430304101360133</v>
      </c>
      <c r="EI38" s="26">
        <f t="shared" si="72"/>
        <v>0.93103566094038137</v>
      </c>
      <c r="EM38">
        <f t="shared" si="21"/>
        <v>1040.7849549053399</v>
      </c>
      <c r="EW38">
        <f t="shared" si="111"/>
        <v>2.8836484222985934</v>
      </c>
      <c r="EX38">
        <f t="shared" si="73"/>
        <v>4.3028225754109271E-2</v>
      </c>
      <c r="EY38">
        <f t="shared" si="112"/>
        <v>1.0845918164824688</v>
      </c>
      <c r="EZ38">
        <f t="shared" si="113"/>
        <v>1.4873596218615455E-2</v>
      </c>
    </row>
    <row r="39" spans="3:159">
      <c r="C39" s="6">
        <f t="shared" si="74"/>
        <v>1062.6016144378514</v>
      </c>
      <c r="D39" s="6">
        <f>Sheet6!J39</f>
        <v>1107.3807015930045</v>
      </c>
      <c r="E39" s="6">
        <f t="shared" si="22"/>
        <v>1107.3482978765041</v>
      </c>
      <c r="F39" s="6">
        <f t="shared" si="23"/>
        <v>3.240371650031193E-2</v>
      </c>
      <c r="G39" s="6">
        <f>Sheet7!D39</f>
        <v>1104.4116109807924</v>
      </c>
      <c r="H39" s="6">
        <f>Sheet7!F39</f>
        <v>-2.7118048721001742</v>
      </c>
      <c r="I39" s="6">
        <f t="shared" si="24"/>
        <v>0.92425895569281624</v>
      </c>
      <c r="J39" s="6">
        <f t="shared" si="25"/>
        <v>1107.3456424612527</v>
      </c>
      <c r="K39" s="6">
        <f t="shared" si="0"/>
        <v>1084.991158015428</v>
      </c>
      <c r="M39" s="6">
        <f t="shared" si="1"/>
        <v>1084.991158015428</v>
      </c>
      <c r="Q39">
        <f t="shared" si="26"/>
        <v>156.58079956612951</v>
      </c>
      <c r="S39">
        <f t="shared" si="27"/>
        <v>1.1539568453249629</v>
      </c>
      <c r="T39">
        <f t="shared" si="28"/>
        <v>1.6473973212086768E-2</v>
      </c>
      <c r="U39">
        <f t="shared" si="29"/>
        <v>5769.7842266248144</v>
      </c>
      <c r="V39">
        <f t="shared" si="75"/>
        <v>32397.338432498334</v>
      </c>
      <c r="W39">
        <f t="shared" si="30"/>
        <v>7694.9270272107351</v>
      </c>
      <c r="X39">
        <f t="shared" si="76"/>
        <v>0.87210505147815665</v>
      </c>
      <c r="Y39">
        <f t="shared" si="2"/>
        <v>54.006116207951074</v>
      </c>
      <c r="Z39">
        <f t="shared" si="114"/>
        <v>1.8585122742817612</v>
      </c>
      <c r="AA39">
        <f t="shared" si="77"/>
        <v>48.41136712222626</v>
      </c>
      <c r="AB39">
        <f t="shared" si="31"/>
        <v>55.864628482232845</v>
      </c>
      <c r="AC39">
        <f t="shared" si="3"/>
        <v>1.1539568453249629</v>
      </c>
      <c r="AD39">
        <f t="shared" si="32"/>
        <v>48.41136712222626</v>
      </c>
      <c r="AI39">
        <f t="shared" si="115"/>
        <v>0.61551938634356385</v>
      </c>
      <c r="AJ39">
        <f t="shared" si="116"/>
        <v>0.78550093394432874</v>
      </c>
      <c r="AK39">
        <f t="shared" si="33"/>
        <v>1.0065510102404724</v>
      </c>
      <c r="AL39">
        <f t="shared" si="4"/>
        <v>0</v>
      </c>
      <c r="AM39">
        <f t="shared" si="5"/>
        <v>1.0065510102404724</v>
      </c>
      <c r="AN39">
        <f t="shared" si="78"/>
        <v>1.0065510102404724</v>
      </c>
      <c r="AO39">
        <f t="shared" si="6"/>
        <v>0</v>
      </c>
      <c r="AP39">
        <f t="shared" si="7"/>
        <v>30</v>
      </c>
      <c r="AQ39">
        <f t="shared" si="79"/>
        <v>30</v>
      </c>
      <c r="AS39">
        <f t="shared" si="80"/>
        <v>1.6266734003229806</v>
      </c>
      <c r="AU39">
        <f t="shared" si="34"/>
        <v>0.92881496947085662</v>
      </c>
      <c r="AW39">
        <f t="shared" si="8"/>
        <v>4.29682041429239</v>
      </c>
      <c r="AX39">
        <f t="shared" si="8"/>
        <v>1.0205690077257257</v>
      </c>
      <c r="AY39">
        <f t="shared" si="81"/>
        <v>5.3173894220181159</v>
      </c>
      <c r="AZ39">
        <f t="shared" si="35"/>
        <v>0.80806953812715343</v>
      </c>
      <c r="BA39">
        <f t="shared" si="82"/>
        <v>0.19193046187284657</v>
      </c>
      <c r="BB39">
        <f t="shared" si="9"/>
        <v>-17.742938978590608</v>
      </c>
      <c r="BC39">
        <f t="shared" si="83"/>
        <v>0.13</v>
      </c>
      <c r="BD39">
        <f t="shared" si="84"/>
        <v>9.385501826261244</v>
      </c>
      <c r="BE39">
        <f t="shared" si="85"/>
        <v>2.2292186692221443</v>
      </c>
      <c r="BF39">
        <f t="shared" si="10"/>
        <v>51.182029134235066</v>
      </c>
      <c r="BG39">
        <f t="shared" si="86"/>
        <v>4.6814057320991925E-3</v>
      </c>
      <c r="BH39">
        <f t="shared" si="87"/>
        <v>2.03669742528209E-3</v>
      </c>
      <c r="BI39">
        <f t="shared" si="88"/>
        <v>0.95388784514286007</v>
      </c>
      <c r="BJ39">
        <f t="shared" si="89"/>
        <v>2.1351539760704904E-3</v>
      </c>
      <c r="BK39">
        <f t="shared" si="36"/>
        <v>3.5777175241819795E-2</v>
      </c>
      <c r="BL39">
        <f t="shared" si="37"/>
        <v>106.17860600529158</v>
      </c>
      <c r="BM39">
        <f t="shared" si="90"/>
        <v>3.3695276843281197E-4</v>
      </c>
      <c r="BN39">
        <f t="shared" si="91"/>
        <v>0.46602997175961836</v>
      </c>
      <c r="BO39">
        <f t="shared" si="92"/>
        <v>1.4516812704996871</v>
      </c>
      <c r="BP39">
        <f t="shared" si="93"/>
        <v>0.5665931078333839</v>
      </c>
      <c r="BQ39">
        <f t="shared" si="38"/>
        <v>6.388283919142842E-5</v>
      </c>
      <c r="BR39">
        <f t="shared" si="94"/>
        <v>1.084141091041114</v>
      </c>
      <c r="BS39">
        <f t="shared" si="95"/>
        <v>0.99659228721673376</v>
      </c>
      <c r="BT39">
        <f t="shared" si="96"/>
        <v>1.0878481651397134</v>
      </c>
      <c r="BU39">
        <f t="shared" si="39"/>
        <v>0.61636727273735448</v>
      </c>
      <c r="BV39">
        <f t="shared" si="40"/>
        <v>0.61636727273735448</v>
      </c>
      <c r="BW39">
        <f t="shared" si="41"/>
        <v>0.61636727273735448</v>
      </c>
      <c r="BX39">
        <f t="shared" si="11"/>
        <v>208.01495053458524</v>
      </c>
      <c r="BY39">
        <f t="shared" si="12"/>
        <v>3.0754445243275832</v>
      </c>
      <c r="BZ39">
        <f t="shared" si="13"/>
        <v>1591587.8042809931</v>
      </c>
      <c r="CA39">
        <f t="shared" si="14"/>
        <v>0.20018593062496692</v>
      </c>
      <c r="CB39">
        <f t="shared" si="15"/>
        <v>524736.15280855563</v>
      </c>
      <c r="CC39">
        <f t="shared" si="97"/>
        <v>1.6187778227438283E-4</v>
      </c>
      <c r="CD39">
        <f t="shared" si="98"/>
        <v>9.6147368024796408E-6</v>
      </c>
      <c r="CE39">
        <f t="shared" si="99"/>
        <v>-3.8642328740986063</v>
      </c>
      <c r="CF39">
        <f t="shared" si="100"/>
        <v>14.804313920087472</v>
      </c>
      <c r="CG39">
        <f t="shared" si="101"/>
        <v>4.562715908558561E-3</v>
      </c>
      <c r="CH39">
        <f t="shared" si="16"/>
        <v>30.99524444235383</v>
      </c>
      <c r="CI39" s="20">
        <f t="shared" si="17"/>
        <v>90614112669.592453</v>
      </c>
      <c r="CJ39" s="33">
        <f t="shared" si="42"/>
        <v>0.22373341719326426</v>
      </c>
      <c r="CK39" s="33">
        <f t="shared" si="18"/>
        <v>44.746683438652852</v>
      </c>
      <c r="CL39">
        <f t="shared" si="102"/>
        <v>4400</v>
      </c>
      <c r="CM39" s="6">
        <f t="shared" si="19"/>
        <v>1107.3482978765041</v>
      </c>
      <c r="CN39" s="20"/>
      <c r="CO39" s="20"/>
      <c r="CP39" s="20"/>
      <c r="CQ39" s="20"/>
      <c r="CR39" s="20"/>
      <c r="CS39" s="20"/>
      <c r="CT39" s="20"/>
      <c r="CU39" s="25">
        <f t="shared" si="20"/>
        <v>1.6266734003229806</v>
      </c>
      <c r="CV39" s="26">
        <v>0.8</v>
      </c>
      <c r="CW39" s="26">
        <f t="shared" si="103"/>
        <v>0.30195124993495326</v>
      </c>
      <c r="CX39" s="26">
        <f t="shared" si="43"/>
        <v>-0.10628422605590269</v>
      </c>
      <c r="CY39" s="26">
        <f t="shared" si="104"/>
        <v>1.8091402714207241E-2</v>
      </c>
      <c r="CZ39" s="26">
        <f t="shared" si="105"/>
        <v>-9.2526381745387418E-5</v>
      </c>
      <c r="DA39" s="26">
        <f t="shared" si="44"/>
        <v>9.9164331521481869E-3</v>
      </c>
      <c r="DB39" s="26">
        <f t="shared" si="45"/>
        <v>0.93637723407534834</v>
      </c>
      <c r="DC39" s="26">
        <f t="shared" si="46"/>
        <v>0.92118522528695157</v>
      </c>
      <c r="DD39" s="26">
        <f t="shared" si="47"/>
        <v>0.12118522528695153</v>
      </c>
      <c r="DE39" s="26">
        <v>0.85</v>
      </c>
      <c r="DF39" s="26">
        <f t="shared" si="48"/>
        <v>0.28418941170348544</v>
      </c>
      <c r="DG39" s="26">
        <f t="shared" si="49"/>
        <v>-0.10003221275849666</v>
      </c>
      <c r="DH39" s="26">
        <f t="shared" si="50"/>
        <v>1.6025602404280467E-2</v>
      </c>
      <c r="DI39" s="26">
        <f t="shared" si="51"/>
        <v>-6.8331489202822125E-5</v>
      </c>
      <c r="DJ39" s="26">
        <f t="shared" si="52"/>
        <v>8.7222379386654916E-3</v>
      </c>
      <c r="DK39" s="26">
        <f t="shared" si="106"/>
        <v>0.94343239395808454</v>
      </c>
      <c r="DL39" s="26">
        <f t="shared" si="107"/>
        <v>0.9242905629541337</v>
      </c>
      <c r="DM39" s="26">
        <f t="shared" si="108"/>
        <v>7.4290562954133721E-2</v>
      </c>
      <c r="DN39" s="26">
        <f t="shared" si="109"/>
        <v>-0.93789324665635732</v>
      </c>
      <c r="DO39" s="26">
        <f t="shared" si="110"/>
        <v>0.92921004146152431</v>
      </c>
      <c r="DP39" s="26">
        <f t="shared" si="53"/>
        <v>0.85</v>
      </c>
      <c r="DQ39" s="26">
        <f t="shared" si="54"/>
        <v>0.28418941170348544</v>
      </c>
      <c r="DR39" s="26">
        <f t="shared" si="55"/>
        <v>-0.10003221275849666</v>
      </c>
      <c r="DS39" s="26">
        <f t="shared" si="56"/>
        <v>1.6025602404280467E-2</v>
      </c>
      <c r="DT39" s="26">
        <f t="shared" si="57"/>
        <v>-6.8331489202822125E-5</v>
      </c>
      <c r="DU39" s="26">
        <f t="shared" si="58"/>
        <v>8.7222379386654916E-3</v>
      </c>
      <c r="DV39" s="26">
        <f t="shared" si="59"/>
        <v>0.94343239395808454</v>
      </c>
      <c r="DW39" s="26">
        <f t="shared" si="60"/>
        <v>0.9242905629541337</v>
      </c>
      <c r="DX39" s="26">
        <f t="shared" si="61"/>
        <v>7.4290562954133721E-2</v>
      </c>
      <c r="DY39" s="26">
        <f t="shared" si="62"/>
        <v>0.92921004146152431</v>
      </c>
      <c r="DZ39" s="26">
        <f t="shared" si="63"/>
        <v>0.25996382859575984</v>
      </c>
      <c r="EA39" s="26">
        <f t="shared" si="64"/>
        <v>-9.1505017219772333E-2</v>
      </c>
      <c r="EB39" s="26">
        <f t="shared" si="65"/>
        <v>1.3409865639144689E-2</v>
      </c>
      <c r="EC39" s="26">
        <f t="shared" si="66"/>
        <v>-4.3766925791926086E-5</v>
      </c>
      <c r="ED39" s="26">
        <f t="shared" si="67"/>
        <v>7.2330212401632279E-3</v>
      </c>
      <c r="EE39" s="26">
        <f t="shared" si="68"/>
        <v>0.95244202539523937</v>
      </c>
      <c r="EF39" s="26">
        <f t="shared" si="69"/>
        <v>0.92883764874487207</v>
      </c>
      <c r="EG39" s="26">
        <f t="shared" si="70"/>
        <v>-3.7239271665223672E-4</v>
      </c>
      <c r="EH39" s="26">
        <f t="shared" si="71"/>
        <v>-0.94259457883320152</v>
      </c>
      <c r="EI39" s="26">
        <f t="shared" si="72"/>
        <v>0.92881496947085662</v>
      </c>
      <c r="EM39">
        <f t="shared" si="21"/>
        <v>1084.991158015428</v>
      </c>
      <c r="EW39">
        <f t="shared" si="111"/>
        <v>3.0134606293610848</v>
      </c>
      <c r="EX39">
        <f t="shared" si="73"/>
        <v>4.4965212561492572E-2</v>
      </c>
      <c r="EY39">
        <f t="shared" si="112"/>
        <v>1.0898560092250669</v>
      </c>
      <c r="EZ39">
        <f t="shared" si="113"/>
        <v>1.4945786950723596E-2</v>
      </c>
    </row>
    <row r="40" spans="3:159">
      <c r="C40" s="6">
        <f t="shared" si="74"/>
        <v>1107.3482978765041</v>
      </c>
      <c r="D40" s="6">
        <f>Sheet6!J40</f>
        <v>1153.2846432903079</v>
      </c>
      <c r="E40" s="6">
        <f t="shared" si="22"/>
        <v>1153.2589810268153</v>
      </c>
      <c r="F40" s="6">
        <f t="shared" si="23"/>
        <v>2.5662263492677084E-2</v>
      </c>
      <c r="G40" s="6">
        <f>Sheet7!D40</f>
        <v>1150.1257730970635</v>
      </c>
      <c r="H40" s="6">
        <f>Sheet7!F40</f>
        <v>-2.8637081037222742</v>
      </c>
      <c r="I40" s="6">
        <f t="shared" si="24"/>
        <v>0.91468474184035342</v>
      </c>
      <c r="J40" s="6">
        <f t="shared" si="25"/>
        <v>1153.2565874342092</v>
      </c>
      <c r="K40" s="6">
        <f t="shared" si="0"/>
        <v>1130.316470583406</v>
      </c>
      <c r="M40" s="6">
        <f t="shared" si="1"/>
        <v>1130.316470583406</v>
      </c>
      <c r="Q40">
        <f t="shared" si="26"/>
        <v>164.37511692165143</v>
      </c>
      <c r="S40">
        <f t="shared" si="27"/>
        <v>1.1576719401663271</v>
      </c>
      <c r="T40">
        <f t="shared" si="28"/>
        <v>1.5775848879954806E-2</v>
      </c>
      <c r="U40">
        <f t="shared" si="29"/>
        <v>5788.3597008316356</v>
      </c>
      <c r="V40">
        <f t="shared" si="75"/>
        <v>32501.639720169635</v>
      </c>
      <c r="W40">
        <f t="shared" si="30"/>
        <v>6754.026079039133</v>
      </c>
      <c r="X40">
        <f t="shared" si="76"/>
        <v>0.87121427235181126</v>
      </c>
      <c r="Y40">
        <f t="shared" si="2"/>
        <v>54.006116207951074</v>
      </c>
      <c r="Z40">
        <f t="shared" si="114"/>
        <v>1.9490329506691266</v>
      </c>
      <c r="AA40">
        <f t="shared" si="77"/>
        <v>48.334201786544909</v>
      </c>
      <c r="AB40">
        <f t="shared" si="31"/>
        <v>55.955149158620202</v>
      </c>
      <c r="AC40">
        <f t="shared" si="3"/>
        <v>1.1576719401663271</v>
      </c>
      <c r="AD40">
        <f t="shared" si="32"/>
        <v>48.334201786544909</v>
      </c>
      <c r="AI40">
        <f t="shared" si="115"/>
        <v>0.6061059931712427</v>
      </c>
      <c r="AJ40">
        <f t="shared" si="116"/>
        <v>0.77886362264220577</v>
      </c>
      <c r="AK40">
        <f t="shared" si="33"/>
        <v>0.98704694422058703</v>
      </c>
      <c r="AL40">
        <f t="shared" si="4"/>
        <v>0</v>
      </c>
      <c r="AM40">
        <f t="shared" si="5"/>
        <v>0.98704694422058703</v>
      </c>
      <c r="AN40">
        <f t="shared" si="78"/>
        <v>0.98704694422058703</v>
      </c>
      <c r="AO40">
        <f t="shared" si="6"/>
        <v>0</v>
      </c>
      <c r="AP40">
        <f t="shared" si="7"/>
        <v>30</v>
      </c>
      <c r="AQ40">
        <f t="shared" si="79"/>
        <v>30</v>
      </c>
      <c r="AS40">
        <f t="shared" si="80"/>
        <v>1.6946273921790196</v>
      </c>
      <c r="AU40">
        <f t="shared" si="34"/>
        <v>0.92661098661648811</v>
      </c>
      <c r="AW40">
        <f t="shared" si="8"/>
        <v>4.3106537698637686</v>
      </c>
      <c r="AX40">
        <f t="shared" si="8"/>
        <v>0.89577843548923231</v>
      </c>
      <c r="AY40">
        <f t="shared" si="81"/>
        <v>5.2064322053530008</v>
      </c>
      <c r="AZ40">
        <f t="shared" si="35"/>
        <v>0.82794773845931646</v>
      </c>
      <c r="BA40">
        <f t="shared" si="82"/>
        <v>0.17205226154068354</v>
      </c>
      <c r="BB40">
        <f t="shared" si="9"/>
        <v>-16.965955419966622</v>
      </c>
      <c r="BC40">
        <f t="shared" si="83"/>
        <v>0.13</v>
      </c>
      <c r="BD40">
        <f t="shared" si="84"/>
        <v>9.411963593896937</v>
      </c>
      <c r="BE40">
        <f t="shared" si="85"/>
        <v>1.9558597078626101</v>
      </c>
      <c r="BF40">
        <f t="shared" si="10"/>
        <v>51.141222049370889</v>
      </c>
      <c r="BG40">
        <f t="shared" si="86"/>
        <v>4.5925247015913447E-3</v>
      </c>
      <c r="BH40">
        <f t="shared" si="87"/>
        <v>2.0343543017021081E-3</v>
      </c>
      <c r="BI40">
        <f t="shared" si="88"/>
        <v>0.95474845432046906</v>
      </c>
      <c r="BJ40">
        <f t="shared" si="89"/>
        <v>2.1307751717179117E-3</v>
      </c>
      <c r="BK40">
        <f t="shared" si="36"/>
        <v>3.5804467279911212E-2</v>
      </c>
      <c r="BL40">
        <f t="shared" si="37"/>
        <v>98.406098229134017</v>
      </c>
      <c r="BM40">
        <f t="shared" si="90"/>
        <v>3.6384398857621788E-4</v>
      </c>
      <c r="BN40">
        <f t="shared" si="91"/>
        <v>0.5099848535980912</v>
      </c>
      <c r="BO40">
        <f t="shared" si="92"/>
        <v>1.494794343834887</v>
      </c>
      <c r="BP40">
        <f t="shared" si="93"/>
        <v>0.58410095459888522</v>
      </c>
      <c r="BQ40">
        <f t="shared" si="38"/>
        <v>5.5737452218897642E-5</v>
      </c>
      <c r="BR40">
        <f t="shared" si="94"/>
        <v>1.0847085655144471</v>
      </c>
      <c r="BS40">
        <f t="shared" si="95"/>
        <v>0.99702609924100694</v>
      </c>
      <c r="BT40">
        <f t="shared" si="96"/>
        <v>1.0879440030107426</v>
      </c>
      <c r="BU40">
        <f t="shared" si="39"/>
        <v>0.63546913070870714</v>
      </c>
      <c r="BV40">
        <f t="shared" si="40"/>
        <v>0.63546913070870714</v>
      </c>
      <c r="BW40">
        <f t="shared" si="41"/>
        <v>0.63546913070870714</v>
      </c>
      <c r="BX40">
        <f t="shared" si="11"/>
        <v>208.35200914452591</v>
      </c>
      <c r="BY40">
        <f t="shared" si="12"/>
        <v>2.8189906063681014</v>
      </c>
      <c r="BZ40">
        <f t="shared" si="13"/>
        <v>1592195.5507617805</v>
      </c>
      <c r="CA40">
        <f t="shared" si="14"/>
        <v>0.21466286349730815</v>
      </c>
      <c r="CB40">
        <f t="shared" si="15"/>
        <v>489534.6341617924</v>
      </c>
      <c r="CC40">
        <f t="shared" si="97"/>
        <v>1.6187778227438283E-4</v>
      </c>
      <c r="CD40">
        <f t="shared" si="98"/>
        <v>1.0306114517594171E-5</v>
      </c>
      <c r="CE40">
        <f t="shared" si="99"/>
        <v>-3.8555959414498311</v>
      </c>
      <c r="CF40">
        <f t="shared" si="100"/>
        <v>14.781917293818241</v>
      </c>
      <c r="CG40">
        <f t="shared" si="101"/>
        <v>4.5765526601023116E-3</v>
      </c>
      <c r="CH40">
        <f t="shared" si="16"/>
        <v>31.862062018869786</v>
      </c>
      <c r="CI40" s="20">
        <f t="shared" si="17"/>
        <v>88483780732.629059</v>
      </c>
      <c r="CJ40" s="33">
        <f t="shared" si="42"/>
        <v>0.22955341575155566</v>
      </c>
      <c r="CK40" s="33">
        <f t="shared" si="18"/>
        <v>45.910683150311129</v>
      </c>
      <c r="CL40">
        <f t="shared" si="102"/>
        <v>4600</v>
      </c>
      <c r="CM40" s="6">
        <f t="shared" si="19"/>
        <v>1153.2589810268153</v>
      </c>
      <c r="CN40" s="20"/>
      <c r="CO40" s="20"/>
      <c r="CP40" s="20"/>
      <c r="CQ40" s="20"/>
      <c r="CR40" s="20"/>
      <c r="CS40" s="20"/>
      <c r="CT40" s="20"/>
      <c r="CU40" s="25">
        <f t="shared" si="20"/>
        <v>1.6946273921790196</v>
      </c>
      <c r="CV40" s="26">
        <v>0.8</v>
      </c>
      <c r="CW40" s="26">
        <f t="shared" si="103"/>
        <v>0.31456520967323054</v>
      </c>
      <c r="CX40" s="26">
        <f t="shared" si="43"/>
        <v>-0.11072423068768324</v>
      </c>
      <c r="CY40" s="26">
        <f t="shared" si="104"/>
        <v>1.9634504926583432E-2</v>
      </c>
      <c r="CZ40" s="26">
        <f t="shared" si="105"/>
        <v>-1.1353633336811926E-4</v>
      </c>
      <c r="DA40" s="26">
        <f t="shared" si="44"/>
        <v>1.0818875056025844E-2</v>
      </c>
      <c r="DB40" s="26">
        <f t="shared" si="45"/>
        <v>0.931141648660198</v>
      </c>
      <c r="DC40" s="26">
        <f t="shared" si="46"/>
        <v>0.9190977157285849</v>
      </c>
      <c r="DD40" s="26">
        <f t="shared" si="47"/>
        <v>0.11909771572858485</v>
      </c>
      <c r="DE40" s="26">
        <v>0.85</v>
      </c>
      <c r="DF40" s="26">
        <f t="shared" si="48"/>
        <v>0.29606137381009934</v>
      </c>
      <c r="DG40" s="26">
        <f t="shared" si="49"/>
        <v>-0.10421104064723129</v>
      </c>
      <c r="DH40" s="26">
        <f t="shared" si="50"/>
        <v>1.7392502633928577E-2</v>
      </c>
      <c r="DI40" s="26">
        <f t="shared" si="51"/>
        <v>-8.3847510205470725E-5</v>
      </c>
      <c r="DJ40" s="26">
        <f t="shared" si="52"/>
        <v>9.5106285396259725E-3</v>
      </c>
      <c r="DK40" s="26">
        <f t="shared" si="106"/>
        <v>0.93875820553870537</v>
      </c>
      <c r="DL40" s="26">
        <f t="shared" si="107"/>
        <v>0.9221934900783072</v>
      </c>
      <c r="DM40" s="26">
        <f t="shared" si="108"/>
        <v>7.2193490078307221E-2</v>
      </c>
      <c r="DN40" s="26">
        <f t="shared" si="109"/>
        <v>-0.93808451300555384</v>
      </c>
      <c r="DO40" s="26">
        <f t="shared" si="110"/>
        <v>0.92695840734754764</v>
      </c>
      <c r="DP40" s="26">
        <f t="shared" si="53"/>
        <v>0.85</v>
      </c>
      <c r="DQ40" s="26">
        <f t="shared" si="54"/>
        <v>0.29606137381009934</v>
      </c>
      <c r="DR40" s="26">
        <f t="shared" si="55"/>
        <v>-0.10421104064723129</v>
      </c>
      <c r="DS40" s="26">
        <f t="shared" si="56"/>
        <v>1.7392502633928577E-2</v>
      </c>
      <c r="DT40" s="26">
        <f t="shared" si="57"/>
        <v>-8.3847510205470725E-5</v>
      </c>
      <c r="DU40" s="26">
        <f t="shared" si="58"/>
        <v>9.5106285396259725E-3</v>
      </c>
      <c r="DV40" s="26">
        <f t="shared" si="59"/>
        <v>0.93875820553870537</v>
      </c>
      <c r="DW40" s="26">
        <f t="shared" si="60"/>
        <v>0.9221934900783072</v>
      </c>
      <c r="DX40" s="26">
        <f t="shared" si="61"/>
        <v>7.2193490078307221E-2</v>
      </c>
      <c r="DY40" s="26">
        <f t="shared" si="62"/>
        <v>0.92695840734754764</v>
      </c>
      <c r="DZ40" s="26">
        <f t="shared" si="63"/>
        <v>0.27148161745323235</v>
      </c>
      <c r="EA40" s="26">
        <f t="shared" si="64"/>
        <v>-9.5559179190804006E-2</v>
      </c>
      <c r="EB40" s="26">
        <f t="shared" si="65"/>
        <v>1.4624446352204589E-2</v>
      </c>
      <c r="EC40" s="26">
        <f t="shared" si="66"/>
        <v>-5.43605147821046E-5</v>
      </c>
      <c r="ED40" s="26">
        <f t="shared" si="67"/>
        <v>7.9213377379990998E-3</v>
      </c>
      <c r="EE40" s="26">
        <f t="shared" si="68"/>
        <v>0.94824787852218739</v>
      </c>
      <c r="EF40" s="26">
        <f t="shared" si="69"/>
        <v>0.9266310193812981</v>
      </c>
      <c r="EG40" s="26">
        <f t="shared" si="70"/>
        <v>-3.2738796624953714E-4</v>
      </c>
      <c r="EH40" s="26">
        <f t="shared" si="71"/>
        <v>-0.94233860268247471</v>
      </c>
      <c r="EI40" s="26">
        <f t="shared" si="72"/>
        <v>0.92661098661648811</v>
      </c>
      <c r="EM40">
        <f t="shared" si="21"/>
        <v>1130.316470583406</v>
      </c>
      <c r="EW40">
        <f t="shared" si="111"/>
        <v>3.1469730624052148</v>
      </c>
      <c r="EX40">
        <f t="shared" si="73"/>
        <v>4.6957412118685461E-2</v>
      </c>
      <c r="EY40">
        <f t="shared" si="112"/>
        <v>1.0953725631824922</v>
      </c>
      <c r="EZ40">
        <f t="shared" si="113"/>
        <v>1.502143844913436E-2</v>
      </c>
    </row>
    <row r="41" spans="3:159">
      <c r="C41" s="6">
        <f t="shared" si="74"/>
        <v>1153.2589810268153</v>
      </c>
      <c r="D41" s="6">
        <f>Sheet6!J41</f>
        <v>1200.4457006838538</v>
      </c>
      <c r="E41" s="6">
        <f t="shared" si="22"/>
        <v>1200.4376295353084</v>
      </c>
      <c r="F41" s="6">
        <f t="shared" si="23"/>
        <v>8.0711485454685317E-3</v>
      </c>
      <c r="G41" s="6">
        <f>Sheet7!D41</f>
        <v>1197.2218814727757</v>
      </c>
      <c r="H41" s="6">
        <f>Sheet7!F41</f>
        <v>-2.8971336076228908</v>
      </c>
      <c r="I41" s="6">
        <f t="shared" si="24"/>
        <v>0.90116863445231077</v>
      </c>
      <c r="J41" s="6">
        <f t="shared" si="25"/>
        <v>1200.4367443706435</v>
      </c>
      <c r="K41" s="6">
        <f t="shared" si="0"/>
        <v>1176.8523408553347</v>
      </c>
      <c r="M41" s="6">
        <f t="shared" si="1"/>
        <v>1176.8523408553347</v>
      </c>
      <c r="Q41">
        <f t="shared" si="26"/>
        <v>172.43864167130664</v>
      </c>
      <c r="S41">
        <f t="shared" si="27"/>
        <v>1.1615153504143629</v>
      </c>
      <c r="T41">
        <f t="shared" si="28"/>
        <v>1.5116307926089869E-2</v>
      </c>
      <c r="U41">
        <f t="shared" si="29"/>
        <v>5807.5767520718146</v>
      </c>
      <c r="V41">
        <f t="shared" si="75"/>
        <v>32609.543462883241</v>
      </c>
      <c r="W41">
        <f t="shared" si="30"/>
        <v>5862.2068783116201</v>
      </c>
      <c r="X41">
        <f t="shared" si="76"/>
        <v>0.87029272666613644</v>
      </c>
      <c r="Y41">
        <f t="shared" si="2"/>
        <v>54.006116207951074</v>
      </c>
      <c r="Z41">
        <f t="shared" si="114"/>
        <v>2.0424812216975052</v>
      </c>
      <c r="AA41">
        <f t="shared" si="77"/>
        <v>48.254719500395424</v>
      </c>
      <c r="AB41">
        <f t="shared" si="31"/>
        <v>56.048597429648581</v>
      </c>
      <c r="AC41">
        <f t="shared" si="3"/>
        <v>1.1615153504143629</v>
      </c>
      <c r="AD41">
        <f t="shared" si="32"/>
        <v>48.254719500395424</v>
      </c>
      <c r="AI41">
        <f t="shared" si="115"/>
        <v>0.59679996862285034</v>
      </c>
      <c r="AJ41">
        <f t="shared" si="116"/>
        <v>0.77222487251782301</v>
      </c>
      <c r="AK41">
        <f t="shared" si="33"/>
        <v>0.96786059215187081</v>
      </c>
      <c r="AL41">
        <f t="shared" si="4"/>
        <v>0</v>
      </c>
      <c r="AM41">
        <f t="shared" si="5"/>
        <v>0.96786059215187081</v>
      </c>
      <c r="AN41">
        <f t="shared" si="78"/>
        <v>0.96786059215187081</v>
      </c>
      <c r="AO41">
        <f t="shared" si="6"/>
        <v>0</v>
      </c>
      <c r="AP41">
        <f t="shared" si="7"/>
        <v>30</v>
      </c>
      <c r="AQ41">
        <f t="shared" si="79"/>
        <v>30</v>
      </c>
      <c r="AS41">
        <f t="shared" si="80"/>
        <v>1.7643963131264389</v>
      </c>
      <c r="AU41">
        <f t="shared" si="34"/>
        <v>0.92442643774209676</v>
      </c>
      <c r="AW41">
        <f t="shared" si="8"/>
        <v>4.3249649147572411</v>
      </c>
      <c r="AX41">
        <f t="shared" si="8"/>
        <v>0.77749751696476588</v>
      </c>
      <c r="AY41">
        <f t="shared" si="81"/>
        <v>5.1024624317220066</v>
      </c>
      <c r="AZ41">
        <f t="shared" si="35"/>
        <v>0.84762307858827846</v>
      </c>
      <c r="BA41">
        <f t="shared" si="82"/>
        <v>0.15237692141172154</v>
      </c>
      <c r="BB41">
        <f t="shared" si="9"/>
        <v>-16.252770755791264</v>
      </c>
      <c r="BC41">
        <f t="shared" si="83"/>
        <v>0.13</v>
      </c>
      <c r="BD41">
        <f t="shared" si="84"/>
        <v>9.4393262456687417</v>
      </c>
      <c r="BE41">
        <f t="shared" si="85"/>
        <v>1.6969045674304</v>
      </c>
      <c r="BF41">
        <f t="shared" si="10"/>
        <v>51.099155629008827</v>
      </c>
      <c r="BG41">
        <f t="shared" si="86"/>
        <v>4.5051078135408575E-3</v>
      </c>
      <c r="BH41">
        <f t="shared" si="87"/>
        <v>2.0320406010048068E-3</v>
      </c>
      <c r="BI41">
        <f t="shared" si="88"/>
        <v>0.95559546749282764</v>
      </c>
      <c r="BJ41">
        <f t="shared" si="89"/>
        <v>2.1264652984763748E-3</v>
      </c>
      <c r="BK41">
        <f t="shared" si="36"/>
        <v>3.5835927282914563E-2</v>
      </c>
      <c r="BL41">
        <f t="shared" si="37"/>
        <v>90.614661622297263</v>
      </c>
      <c r="BM41">
        <f t="shared" si="90"/>
        <v>3.9547603711512984E-4</v>
      </c>
      <c r="BN41">
        <f t="shared" si="91"/>
        <v>0.56303926707734553</v>
      </c>
      <c r="BO41">
        <f t="shared" si="92"/>
        <v>1.5468449610333559</v>
      </c>
      <c r="BP41">
        <f t="shared" si="93"/>
        <v>0.60331753591767379</v>
      </c>
      <c r="BQ41">
        <f t="shared" si="38"/>
        <v>4.8090580706008611E-5</v>
      </c>
      <c r="BR41">
        <f t="shared" si="94"/>
        <v>1.0852415909496009</v>
      </c>
      <c r="BS41">
        <f t="shared" si="95"/>
        <v>0.997433544160236</v>
      </c>
      <c r="BT41">
        <f t="shared" si="96"/>
        <v>1.0880339821168665</v>
      </c>
      <c r="BU41">
        <f t="shared" si="39"/>
        <v>0.65642998108544226</v>
      </c>
      <c r="BV41">
        <f t="shared" si="40"/>
        <v>0.65642998108544226</v>
      </c>
      <c r="BW41">
        <f t="shared" si="41"/>
        <v>0.65642998108544226</v>
      </c>
      <c r="BX41">
        <f t="shared" si="11"/>
        <v>208.69996881066228</v>
      </c>
      <c r="BY41">
        <f t="shared" si="12"/>
        <v>2.5536527262688424</v>
      </c>
      <c r="BZ41">
        <f t="shared" si="13"/>
        <v>1592818.5058090147</v>
      </c>
      <c r="CA41">
        <f t="shared" si="14"/>
        <v>0.23176410882749235</v>
      </c>
      <c r="CB41">
        <f t="shared" si="15"/>
        <v>453590.60087100381</v>
      </c>
      <c r="CC41">
        <f t="shared" si="97"/>
        <v>1.6187778227438283E-4</v>
      </c>
      <c r="CD41">
        <f t="shared" si="98"/>
        <v>1.1122805433604653E-5</v>
      </c>
      <c r="CE41">
        <f t="shared" si="99"/>
        <v>-3.8456831197244674</v>
      </c>
      <c r="CF41">
        <f t="shared" si="100"/>
        <v>14.755931210973834</v>
      </c>
      <c r="CG41">
        <f t="shared" si="101"/>
        <v>4.5926860227999879E-3</v>
      </c>
      <c r="CH41">
        <f t="shared" si="16"/>
        <v>32.80428360239307</v>
      </c>
      <c r="CI41" s="20">
        <f t="shared" si="17"/>
        <v>86312770587.505386</v>
      </c>
      <c r="CJ41" s="33">
        <f t="shared" si="42"/>
        <v>0.23589324254246516</v>
      </c>
      <c r="CK41" s="33">
        <f t="shared" si="18"/>
        <v>47.178648508493033</v>
      </c>
      <c r="CL41">
        <f t="shared" si="102"/>
        <v>4800</v>
      </c>
      <c r="CM41" s="6">
        <f t="shared" si="19"/>
        <v>1200.4376295353084</v>
      </c>
      <c r="CN41" s="20"/>
      <c r="CO41" s="20"/>
      <c r="CP41" s="20"/>
      <c r="CQ41" s="20"/>
      <c r="CR41" s="20"/>
      <c r="CS41" s="20"/>
      <c r="CT41" s="20"/>
      <c r="CU41" s="25">
        <f t="shared" si="20"/>
        <v>1.7643963131264389</v>
      </c>
      <c r="CV41" s="26">
        <v>0.8</v>
      </c>
      <c r="CW41" s="26">
        <f t="shared" si="103"/>
        <v>0.32751606562409519</v>
      </c>
      <c r="CX41" s="26">
        <f t="shared" si="43"/>
        <v>-0.11528281986986298</v>
      </c>
      <c r="CY41" s="26">
        <f t="shared" si="104"/>
        <v>2.1284516747294594E-2</v>
      </c>
      <c r="CZ41" s="26">
        <f t="shared" si="105"/>
        <v>-1.3891350267743126E-4</v>
      </c>
      <c r="DA41" s="26">
        <f t="shared" si="44"/>
        <v>1.1793686437353665E-2</v>
      </c>
      <c r="DB41" s="26">
        <f t="shared" si="45"/>
        <v>0.92557571220004409</v>
      </c>
      <c r="DC41" s="26">
        <f t="shared" si="46"/>
        <v>0.91705656010382663</v>
      </c>
      <c r="DD41" s="26">
        <f t="shared" si="47"/>
        <v>0.11705656010382659</v>
      </c>
      <c r="DE41" s="26">
        <v>0.85</v>
      </c>
      <c r="DF41" s="26">
        <f t="shared" si="48"/>
        <v>0.30825041470503084</v>
      </c>
      <c r="DG41" s="26">
        <f t="shared" si="49"/>
        <v>-0.10850147752457695</v>
      </c>
      <c r="DH41" s="26">
        <f t="shared" si="50"/>
        <v>1.8854104800371693E-2</v>
      </c>
      <c r="DI41" s="26">
        <f t="shared" si="51"/>
        <v>-1.0258875716603175E-4</v>
      </c>
      <c r="DJ41" s="26">
        <f t="shared" si="52"/>
        <v>1.0361366640345449E-2</v>
      </c>
      <c r="DK41" s="26">
        <f t="shared" si="106"/>
        <v>0.9337857961208087</v>
      </c>
      <c r="DL41" s="26">
        <f t="shared" si="107"/>
        <v>0.92013051303011528</v>
      </c>
      <c r="DM41" s="26">
        <f t="shared" si="108"/>
        <v>7.0130513030115305E-2</v>
      </c>
      <c r="DN41" s="26">
        <f t="shared" si="109"/>
        <v>-0.93852094147422693</v>
      </c>
      <c r="DO41" s="26">
        <f t="shared" si="110"/>
        <v>0.9247245052624552</v>
      </c>
      <c r="DP41" s="26">
        <f t="shared" si="53"/>
        <v>0.85</v>
      </c>
      <c r="DQ41" s="26">
        <f t="shared" si="54"/>
        <v>0.30825041470503084</v>
      </c>
      <c r="DR41" s="26">
        <f t="shared" si="55"/>
        <v>-0.10850147752457695</v>
      </c>
      <c r="DS41" s="26">
        <f t="shared" si="56"/>
        <v>1.8854104800371693E-2</v>
      </c>
      <c r="DT41" s="26">
        <f t="shared" si="57"/>
        <v>-1.0258875716603175E-4</v>
      </c>
      <c r="DU41" s="26">
        <f t="shared" si="58"/>
        <v>1.0361366640345449E-2</v>
      </c>
      <c r="DV41" s="26">
        <f t="shared" si="59"/>
        <v>0.9337857961208087</v>
      </c>
      <c r="DW41" s="26">
        <f t="shared" si="60"/>
        <v>0.92013051303011528</v>
      </c>
      <c r="DX41" s="26">
        <f t="shared" si="61"/>
        <v>7.0130513030115305E-2</v>
      </c>
      <c r="DY41" s="26">
        <f t="shared" si="62"/>
        <v>0.9247245052624552</v>
      </c>
      <c r="DZ41" s="26">
        <f t="shared" si="63"/>
        <v>0.28334152605257468</v>
      </c>
      <c r="EA41" s="26">
        <f t="shared" si="64"/>
        <v>-9.9733764349323434E-2</v>
      </c>
      <c r="EB41" s="26">
        <f t="shared" si="65"/>
        <v>1.5930119547473118E-2</v>
      </c>
      <c r="EC41" s="26">
        <f t="shared" si="66"/>
        <v>-6.7318210694435079E-5</v>
      </c>
      <c r="ED41" s="26">
        <f t="shared" si="67"/>
        <v>8.6674269925041663E-3</v>
      </c>
      <c r="EE41" s="26">
        <f t="shared" si="68"/>
        <v>0.9437597709970289</v>
      </c>
      <c r="EF41" s="26">
        <f t="shared" si="69"/>
        <v>0.92444364232242326</v>
      </c>
      <c r="EG41" s="26">
        <f t="shared" si="70"/>
        <v>-2.8086294003193402E-4</v>
      </c>
      <c r="EH41" s="26">
        <f t="shared" si="71"/>
        <v>-0.94227958716944382</v>
      </c>
      <c r="EI41" s="26">
        <f t="shared" si="72"/>
        <v>0.92442643774209676</v>
      </c>
      <c r="EM41">
        <f t="shared" si="21"/>
        <v>1176.8523408553347</v>
      </c>
      <c r="EW41">
        <f t="shared" si="111"/>
        <v>3.2844512947615847</v>
      </c>
      <c r="EX41">
        <f t="shared" si="73"/>
        <v>4.9008787165783087E-2</v>
      </c>
      <c r="EY41">
        <f t="shared" si="112"/>
        <v>1.1011603942135091</v>
      </c>
      <c r="EZ41">
        <f t="shared" si="113"/>
        <v>1.5100810117285158E-2</v>
      </c>
    </row>
    <row r="42" spans="3:159">
      <c r="C42" s="6">
        <f t="shared" si="74"/>
        <v>1200.4376295353084</v>
      </c>
      <c r="D42" s="6">
        <f>Sheet6!J42</f>
        <v>1248.9854818087028</v>
      </c>
      <c r="E42" s="6">
        <f t="shared" si="22"/>
        <v>1249.0156155707266</v>
      </c>
      <c r="F42" s="6">
        <f t="shared" si="23"/>
        <v>-3.0133762023751842E-2</v>
      </c>
      <c r="G42" s="6">
        <f>Sheet7!D42</f>
        <v>1245.91723739279</v>
      </c>
      <c r="H42" s="6">
        <f>Sheet7!F42</f>
        <v>-2.7283448828909513</v>
      </c>
      <c r="I42" s="6">
        <f t="shared" si="24"/>
        <v>0.87939901621703376</v>
      </c>
      <c r="J42" s="6">
        <f t="shared" si="25"/>
        <v>1249.0197481217963</v>
      </c>
      <c r="K42" s="6">
        <f t="shared" si="0"/>
        <v>1224.7115556720055</v>
      </c>
      <c r="M42" s="6">
        <f t="shared" si="1"/>
        <v>1224.7115556720055</v>
      </c>
      <c r="Q42">
        <f t="shared" si="26"/>
        <v>180.79388922327766</v>
      </c>
      <c r="S42">
        <f t="shared" si="27"/>
        <v>1.1654978078462068</v>
      </c>
      <c r="T42">
        <f t="shared" si="28"/>
        <v>1.4491615940396321E-2</v>
      </c>
      <c r="U42">
        <f t="shared" si="29"/>
        <v>5827.4890392310344</v>
      </c>
      <c r="V42">
        <f t="shared" si="75"/>
        <v>32721.350955282258</v>
      </c>
      <c r="W42">
        <f t="shared" si="30"/>
        <v>5014.5418905239158</v>
      </c>
      <c r="X42">
        <f t="shared" si="76"/>
        <v>0.86933784123162539</v>
      </c>
      <c r="Y42">
        <f t="shared" si="2"/>
        <v>54.006116207951074</v>
      </c>
      <c r="Z42">
        <f t="shared" si="114"/>
        <v>2.1390968930608323</v>
      </c>
      <c r="AA42">
        <f t="shared" si="77"/>
        <v>48.172731619947022</v>
      </c>
      <c r="AB42">
        <f t="shared" si="31"/>
        <v>56.145213101011905</v>
      </c>
      <c r="AC42">
        <f t="shared" si="3"/>
        <v>1.1654978078462068</v>
      </c>
      <c r="AD42">
        <f t="shared" si="32"/>
        <v>48.172731619947022</v>
      </c>
      <c r="AI42">
        <f t="shared" si="115"/>
        <v>0.58758748132409011</v>
      </c>
      <c r="AJ42">
        <f t="shared" si="116"/>
        <v>0.7655762851452943</v>
      </c>
      <c r="AK42">
        <f t="shared" si="33"/>
        <v>0.94896164788868387</v>
      </c>
      <c r="AL42">
        <f t="shared" si="4"/>
        <v>0</v>
      </c>
      <c r="AM42">
        <f t="shared" si="5"/>
        <v>0.94896164788868387</v>
      </c>
      <c r="AN42">
        <f t="shared" si="78"/>
        <v>0.94896164788868387</v>
      </c>
      <c r="AO42">
        <f t="shared" si="6"/>
        <v>0</v>
      </c>
      <c r="AP42">
        <f t="shared" si="7"/>
        <v>30</v>
      </c>
      <c r="AQ42">
        <f t="shared" si="79"/>
        <v>30</v>
      </c>
      <c r="AS42">
        <f t="shared" si="80"/>
        <v>1.8361492588785691</v>
      </c>
      <c r="AU42">
        <f t="shared" si="34"/>
        <v>0.92226405646248244</v>
      </c>
      <c r="AW42">
        <f t="shared" si="8"/>
        <v>4.3397938093225132</v>
      </c>
      <c r="AX42">
        <f t="shared" si="8"/>
        <v>0.66507271911922738</v>
      </c>
      <c r="AY42">
        <f t="shared" si="81"/>
        <v>5.0048665284417408</v>
      </c>
      <c r="AZ42">
        <f t="shared" si="35"/>
        <v>0.86711479410295145</v>
      </c>
      <c r="BA42">
        <f t="shared" si="82"/>
        <v>0.13288520589704855</v>
      </c>
      <c r="BB42">
        <f t="shared" si="9"/>
        <v>-15.596397638985467</v>
      </c>
      <c r="BC42">
        <f t="shared" si="83"/>
        <v>0.13</v>
      </c>
      <c r="BD42">
        <f t="shared" si="84"/>
        <v>9.4676647984757274</v>
      </c>
      <c r="BE42">
        <f t="shared" si="85"/>
        <v>1.4509181421719712</v>
      </c>
      <c r="BF42">
        <f t="shared" si="10"/>
        <v>51.055726793632061</v>
      </c>
      <c r="BG42">
        <f t="shared" si="86"/>
        <v>4.4190170046096442E-3</v>
      </c>
      <c r="BH42">
        <f t="shared" si="87"/>
        <v>2.0297530853156656E-3</v>
      </c>
      <c r="BI42">
        <f t="shared" si="88"/>
        <v>0.95643019372380433</v>
      </c>
      <c r="BJ42">
        <f t="shared" si="89"/>
        <v>2.1222176993523616E-3</v>
      </c>
      <c r="BK42">
        <f t="shared" si="36"/>
        <v>3.5871716264400458E-2</v>
      </c>
      <c r="BL42">
        <f t="shared" si="37"/>
        <v>82.741019970569809</v>
      </c>
      <c r="BM42">
        <f t="shared" si="90"/>
        <v>4.3354210858362254E-4</v>
      </c>
      <c r="BN42">
        <f t="shared" si="91"/>
        <v>0.62882048951949199</v>
      </c>
      <c r="BO42">
        <f t="shared" si="92"/>
        <v>1.6113987504794287</v>
      </c>
      <c r="BP42">
        <f t="shared" si="93"/>
        <v>0.62468608332133235</v>
      </c>
      <c r="BQ42">
        <f t="shared" si="38"/>
        <v>4.0893239512624343E-5</v>
      </c>
      <c r="BR42">
        <f t="shared" si="94"/>
        <v>1.0857435310586263</v>
      </c>
      <c r="BS42">
        <f t="shared" si="95"/>
        <v>0.99781719899600496</v>
      </c>
      <c r="BT42">
        <f t="shared" si="96"/>
        <v>1.0881186776005585</v>
      </c>
      <c r="BU42">
        <f t="shared" si="39"/>
        <v>0.67973259489908044</v>
      </c>
      <c r="BV42">
        <f t="shared" si="40"/>
        <v>0.67973259489908044</v>
      </c>
      <c r="BW42">
        <f t="shared" si="41"/>
        <v>0.67973259489908044</v>
      </c>
      <c r="BX42">
        <f t="shared" si="11"/>
        <v>209.05972246240097</v>
      </c>
      <c r="BY42">
        <f t="shared" si="12"/>
        <v>2.278686180577425</v>
      </c>
      <c r="BZ42">
        <f t="shared" si="13"/>
        <v>1593457.7870226742</v>
      </c>
      <c r="CA42">
        <f t="shared" si="14"/>
        <v>0.25240292944494075</v>
      </c>
      <c r="CB42">
        <f t="shared" si="15"/>
        <v>416667.96092569892</v>
      </c>
      <c r="CC42">
        <f t="shared" si="97"/>
        <v>1.6187778227438283E-4</v>
      </c>
      <c r="CD42">
        <f t="shared" si="98"/>
        <v>1.2108442388493774E-5</v>
      </c>
      <c r="CE42">
        <f t="shared" si="99"/>
        <v>-3.8341076679580848</v>
      </c>
      <c r="CF42">
        <f t="shared" si="100"/>
        <v>14.725219117922604</v>
      </c>
      <c r="CG42">
        <f t="shared" si="101"/>
        <v>4.6118637468083772E-3</v>
      </c>
      <c r="CH42">
        <f t="shared" si="16"/>
        <v>33.841882807100838</v>
      </c>
      <c r="CI42" s="20">
        <f t="shared" si="17"/>
        <v>84083222969.609955</v>
      </c>
      <c r="CJ42" s="33">
        <f t="shared" si="42"/>
        <v>0.24288993017709082</v>
      </c>
      <c r="CK42" s="33">
        <f t="shared" si="18"/>
        <v>48.577986035418164</v>
      </c>
      <c r="CL42">
        <f t="shared" si="102"/>
        <v>5000</v>
      </c>
      <c r="CM42" s="6">
        <f t="shared" si="19"/>
        <v>1249.0156155707266</v>
      </c>
      <c r="CN42" s="20"/>
      <c r="CO42" s="20"/>
      <c r="CP42" s="20"/>
      <c r="CQ42" s="20"/>
      <c r="CR42" s="20"/>
      <c r="CS42" s="20"/>
      <c r="CT42" s="20"/>
      <c r="CU42" s="25">
        <f t="shared" si="20"/>
        <v>1.8361492588785691</v>
      </c>
      <c r="CV42" s="26">
        <v>0.8</v>
      </c>
      <c r="CW42" s="26">
        <f t="shared" si="103"/>
        <v>0.34083520617933438</v>
      </c>
      <c r="CX42" s="26">
        <f t="shared" si="43"/>
        <v>-0.11997104204462906</v>
      </c>
      <c r="CY42" s="26">
        <f t="shared" si="104"/>
        <v>2.3050878118409834E-2</v>
      </c>
      <c r="CZ42" s="26">
        <f t="shared" si="105"/>
        <v>-1.6955229107380989E-4</v>
      </c>
      <c r="DA42" s="26">
        <f t="shared" si="44"/>
        <v>1.2848513584221476E-2</v>
      </c>
      <c r="DB42" s="26">
        <f t="shared" si="45"/>
        <v>0.91965416443497261</v>
      </c>
      <c r="DC42" s="26">
        <f t="shared" si="46"/>
        <v>0.91506557738938332</v>
      </c>
      <c r="DD42" s="26">
        <f t="shared" si="47"/>
        <v>0.11506557738938328</v>
      </c>
      <c r="DE42" s="26">
        <v>0.85</v>
      </c>
      <c r="DF42" s="26">
        <f t="shared" si="48"/>
        <v>0.32078607640407947</v>
      </c>
      <c r="DG42" s="26">
        <f t="shared" si="49"/>
        <v>-0.11291392192435679</v>
      </c>
      <c r="DH42" s="26">
        <f t="shared" si="50"/>
        <v>2.0418770928418407E-2</v>
      </c>
      <c r="DI42" s="26">
        <f t="shared" si="51"/>
        <v>-1.2521575282934227E-4</v>
      </c>
      <c r="DJ42" s="26">
        <f t="shared" si="52"/>
        <v>1.1280943104651575E-2</v>
      </c>
      <c r="DK42" s="26">
        <f t="shared" si="106"/>
        <v>0.92849194583221217</v>
      </c>
      <c r="DL42" s="26">
        <f t="shared" si="107"/>
        <v>0.91810432957095134</v>
      </c>
      <c r="DM42" s="26">
        <f t="shared" si="108"/>
        <v>6.8104329570951361E-2</v>
      </c>
      <c r="DN42" s="26">
        <f t="shared" si="109"/>
        <v>-0.93922495636863956</v>
      </c>
      <c r="DO42" s="26">
        <f t="shared" si="110"/>
        <v>0.9225112009739026</v>
      </c>
      <c r="DP42" s="26">
        <f t="shared" si="53"/>
        <v>0.85</v>
      </c>
      <c r="DQ42" s="26">
        <f t="shared" si="54"/>
        <v>0.32078607640407947</v>
      </c>
      <c r="DR42" s="26">
        <f t="shared" si="55"/>
        <v>-0.11291392192435679</v>
      </c>
      <c r="DS42" s="26">
        <f t="shared" si="56"/>
        <v>2.0418770928418407E-2</v>
      </c>
      <c r="DT42" s="26">
        <f t="shared" si="57"/>
        <v>-1.2521575282934227E-4</v>
      </c>
      <c r="DU42" s="26">
        <f t="shared" si="58"/>
        <v>1.1280943104651577E-2</v>
      </c>
      <c r="DV42" s="26">
        <f t="shared" si="59"/>
        <v>0.92849194583221217</v>
      </c>
      <c r="DW42" s="26">
        <f t="shared" si="60"/>
        <v>0.91810432957095134</v>
      </c>
      <c r="DX42" s="26">
        <f t="shared" si="61"/>
        <v>6.8104329570951361E-2</v>
      </c>
      <c r="DY42" s="26">
        <f t="shared" si="62"/>
        <v>0.9225112009739026</v>
      </c>
      <c r="DZ42" s="26">
        <f t="shared" si="63"/>
        <v>0.29557165772687582</v>
      </c>
      <c r="EA42" s="26">
        <f t="shared" si="64"/>
        <v>-0.10403866482529396</v>
      </c>
      <c r="EB42" s="26">
        <f t="shared" si="65"/>
        <v>1.7335012230246562E-2</v>
      </c>
      <c r="EC42" s="26">
        <f t="shared" si="66"/>
        <v>-8.3156338330705846E-5</v>
      </c>
      <c r="ED42" s="26">
        <f t="shared" si="67"/>
        <v>9.4773289671858593E-3</v>
      </c>
      <c r="EE42" s="26">
        <f t="shared" si="68"/>
        <v>0.9389543297244406</v>
      </c>
      <c r="EF42" s="26">
        <f t="shared" si="69"/>
        <v>0.92227828281124524</v>
      </c>
      <c r="EG42" s="26">
        <f t="shared" si="70"/>
        <v>-2.3291816265735843E-4</v>
      </c>
      <c r="EH42" s="26">
        <f t="shared" si="71"/>
        <v>-0.94243712441342486</v>
      </c>
      <c r="EI42" s="26">
        <f t="shared" si="72"/>
        <v>0.92226405646248244</v>
      </c>
      <c r="EM42">
        <f t="shared" si="21"/>
        <v>1224.7115556720055</v>
      </c>
      <c r="EW42">
        <f t="shared" si="111"/>
        <v>3.4262210959354138</v>
      </c>
      <c r="EX42">
        <f t="shared" si="73"/>
        <v>5.1124198657299183E-2</v>
      </c>
      <c r="EY42">
        <f t="shared" si="112"/>
        <v>1.1072421119687705</v>
      </c>
      <c r="EZ42">
        <f t="shared" si="113"/>
        <v>1.5184212013586305E-2</v>
      </c>
    </row>
    <row r="43" spans="3:159">
      <c r="C43" s="6">
        <f t="shared" si="74"/>
        <v>1249.0156155707266</v>
      </c>
      <c r="D43" s="6">
        <f>Sheet6!J43</f>
        <v>1299.0544804902088</v>
      </c>
      <c r="E43" s="6">
        <f t="shared" si="22"/>
        <v>1299.1634132229008</v>
      </c>
      <c r="F43" s="6">
        <f t="shared" si="23"/>
        <v>-0.10893273269198289</v>
      </c>
      <c r="G43" s="6">
        <f>Sheet7!D43</f>
        <v>1296.5289270509825</v>
      </c>
      <c r="H43" s="6">
        <f>Sheet7!F43</f>
        <v>-2.2162075286935305</v>
      </c>
      <c r="I43" s="6">
        <f t="shared" si="24"/>
        <v>0.83438139271647982</v>
      </c>
      <c r="J43" s="6">
        <f t="shared" si="25"/>
        <v>1299.1850355740623</v>
      </c>
      <c r="K43" s="6">
        <f t="shared" si="0"/>
        <v>1274.0350480304678</v>
      </c>
      <c r="M43" s="6">
        <f t="shared" si="1"/>
        <v>1274.0350480304678</v>
      </c>
      <c r="Q43">
        <f t="shared" si="26"/>
        <v>189.46888563194847</v>
      </c>
      <c r="S43">
        <f t="shared" si="27"/>
        <v>1.1696326708414728</v>
      </c>
      <c r="T43">
        <f t="shared" si="28"/>
        <v>1.3898295511516608E-2</v>
      </c>
      <c r="U43">
        <f t="shared" si="29"/>
        <v>5848.1633542073641</v>
      </c>
      <c r="V43">
        <f t="shared" si="75"/>
        <v>32837.437233874349</v>
      </c>
      <c r="W43">
        <f t="shared" si="30"/>
        <v>4206.3965756429452</v>
      </c>
      <c r="X43">
        <f t="shared" si="76"/>
        <v>0.86834641307063443</v>
      </c>
      <c r="Y43">
        <f t="shared" si="2"/>
        <v>54.006116207951074</v>
      </c>
      <c r="Z43">
        <f t="shared" si="114"/>
        <v>2.2391801765593713</v>
      </c>
      <c r="AA43">
        <f t="shared" si="77"/>
        <v>48.088000435252631</v>
      </c>
      <c r="AB43">
        <f t="shared" si="31"/>
        <v>56.245296384510439</v>
      </c>
      <c r="AC43">
        <f t="shared" si="3"/>
        <v>1.1696326708414728</v>
      </c>
      <c r="AD43">
        <f t="shared" si="32"/>
        <v>48.088000435252631</v>
      </c>
      <c r="AI43">
        <f t="shared" si="115"/>
        <v>0.57845183409616874</v>
      </c>
      <c r="AJ43">
        <f t="shared" si="116"/>
        <v>0.7589069118427898</v>
      </c>
      <c r="AK43">
        <f t="shared" si="33"/>
        <v>0.93031449443900027</v>
      </c>
      <c r="AL43">
        <f t="shared" si="4"/>
        <v>0</v>
      </c>
      <c r="AM43">
        <f t="shared" si="5"/>
        <v>0.93031449443900027</v>
      </c>
      <c r="AN43">
        <f t="shared" si="78"/>
        <v>0.93031449443900027</v>
      </c>
      <c r="AO43">
        <f t="shared" si="6"/>
        <v>0</v>
      </c>
      <c r="AP43">
        <f t="shared" si="7"/>
        <v>30</v>
      </c>
      <c r="AQ43">
        <f t="shared" si="79"/>
        <v>30</v>
      </c>
      <c r="AS43">
        <f t="shared" si="80"/>
        <v>1.9100975232840596</v>
      </c>
      <c r="AU43">
        <f t="shared" si="34"/>
        <v>0.92012656358120448</v>
      </c>
      <c r="AW43">
        <f t="shared" si="8"/>
        <v>4.3551901942049636</v>
      </c>
      <c r="AX43">
        <f t="shared" si="8"/>
        <v>0.55788936842730685</v>
      </c>
      <c r="AY43">
        <f t="shared" si="81"/>
        <v>4.9130795626322703</v>
      </c>
      <c r="AZ43">
        <f t="shared" si="35"/>
        <v>0.88644813068559236</v>
      </c>
      <c r="BA43">
        <f t="shared" si="82"/>
        <v>0.11355186931440764</v>
      </c>
      <c r="BB43">
        <f t="shared" si="9"/>
        <v>-14.990658614837512</v>
      </c>
      <c r="BC43">
        <f t="shared" si="83"/>
        <v>0.13</v>
      </c>
      <c r="BD43">
        <f t="shared" si="84"/>
        <v>9.4970727420506602</v>
      </c>
      <c r="BE43">
        <f t="shared" si="85"/>
        <v>1.2165521315282164</v>
      </c>
      <c r="BF43">
        <f t="shared" si="10"/>
        <v>51.01080598464555</v>
      </c>
      <c r="BG43">
        <f t="shared" si="86"/>
        <v>4.3340901245987841E-3</v>
      </c>
      <c r="BH43">
        <f t="shared" si="87"/>
        <v>2.027487811366635E-3</v>
      </c>
      <c r="BI43">
        <f t="shared" si="88"/>
        <v>0.95725417995460893</v>
      </c>
      <c r="BJ43">
        <f t="shared" si="89"/>
        <v>2.1180245057407579E-3</v>
      </c>
      <c r="BK43">
        <f t="shared" si="36"/>
        <v>3.5912041580375746E-2</v>
      </c>
      <c r="BL43">
        <f t="shared" si="37"/>
        <v>74.704039346356609</v>
      </c>
      <c r="BM43">
        <f t="shared" si="90"/>
        <v>4.8072422715823615E-4</v>
      </c>
      <c r="BN43">
        <f t="shared" si="91"/>
        <v>0.71328911808891882</v>
      </c>
      <c r="BO43">
        <f t="shared" si="92"/>
        <v>1.6943164954447114</v>
      </c>
      <c r="BP43">
        <f t="shared" si="93"/>
        <v>0.64883688365377901</v>
      </c>
      <c r="BQ43">
        <f t="shared" si="38"/>
        <v>3.4100038028850247E-5</v>
      </c>
      <c r="BR43">
        <f t="shared" si="94"/>
        <v>1.0862175083098349</v>
      </c>
      <c r="BS43">
        <f t="shared" si="95"/>
        <v>0.99817945530001606</v>
      </c>
      <c r="BT43">
        <f t="shared" si="96"/>
        <v>1.0881986225446383</v>
      </c>
      <c r="BU43">
        <f t="shared" si="39"/>
        <v>0.70606340304819803</v>
      </c>
      <c r="BV43">
        <f t="shared" si="40"/>
        <v>0.70606340304819803</v>
      </c>
      <c r="BW43">
        <f t="shared" si="41"/>
        <v>0.70606340304819803</v>
      </c>
      <c r="BX43">
        <f t="shared" si="11"/>
        <v>209.43238795453627</v>
      </c>
      <c r="BY43">
        <f t="shared" si="12"/>
        <v>1.9931647580672063</v>
      </c>
      <c r="BZ43">
        <f t="shared" si="13"/>
        <v>1594114.8393645959</v>
      </c>
      <c r="CA43">
        <f t="shared" si="14"/>
        <v>0.27799140125333255</v>
      </c>
      <c r="CB43">
        <f t="shared" si="15"/>
        <v>378470.62507586135</v>
      </c>
      <c r="CC43">
        <f t="shared" si="97"/>
        <v>1.6187778227438283E-4</v>
      </c>
      <c r="CD43">
        <f t="shared" si="98"/>
        <v>1.3330492951701949E-5</v>
      </c>
      <c r="CE43">
        <f t="shared" si="99"/>
        <v>-3.8202975151633525</v>
      </c>
      <c r="CF43">
        <f t="shared" si="100"/>
        <v>14.688078963328133</v>
      </c>
      <c r="CG43">
        <f t="shared" si="101"/>
        <v>4.6352162748399314E-3</v>
      </c>
      <c r="CH43">
        <f t="shared" si="16"/>
        <v>35.003321041720703</v>
      </c>
      <c r="CI43" s="20">
        <f t="shared" si="17"/>
        <v>81772303945.332703</v>
      </c>
      <c r="CJ43" s="33">
        <f t="shared" si="42"/>
        <v>0.25073898826087132</v>
      </c>
      <c r="CK43" s="33">
        <f t="shared" si="18"/>
        <v>50.147797652174262</v>
      </c>
      <c r="CL43">
        <f t="shared" si="102"/>
        <v>5200</v>
      </c>
      <c r="CM43" s="6">
        <f t="shared" si="19"/>
        <v>1299.1634132229008</v>
      </c>
      <c r="CN43" s="20"/>
      <c r="CO43" s="20"/>
      <c r="CP43" s="20"/>
      <c r="CQ43" s="20"/>
      <c r="CR43" s="20"/>
      <c r="CS43" s="20"/>
      <c r="CT43" s="20"/>
      <c r="CU43" s="25">
        <f t="shared" si="20"/>
        <v>1.9100975232840596</v>
      </c>
      <c r="CV43" s="26">
        <v>0.8</v>
      </c>
      <c r="CW43" s="26">
        <f t="shared" si="103"/>
        <v>0.35456185275960356</v>
      </c>
      <c r="CX43" s="26">
        <f t="shared" si="43"/>
        <v>-0.12480270281252155</v>
      </c>
      <c r="CY43" s="26">
        <f t="shared" si="104"/>
        <v>2.4944947481366078E-2</v>
      </c>
      <c r="CZ43" s="26">
        <f t="shared" si="105"/>
        <v>-2.0655773435671951E-4</v>
      </c>
      <c r="DA43" s="26">
        <f t="shared" si="44"/>
        <v>1.3992561580412547E-2</v>
      </c>
      <c r="DB43" s="26">
        <f t="shared" si="45"/>
        <v>0.91334657384858153</v>
      </c>
      <c r="DC43" s="26">
        <f t="shared" si="46"/>
        <v>0.91312886058203635</v>
      </c>
      <c r="DD43" s="26">
        <f t="shared" si="47"/>
        <v>0.11312886058203631</v>
      </c>
      <c r="DE43" s="26">
        <v>0.85</v>
      </c>
      <c r="DF43" s="26">
        <f t="shared" si="48"/>
        <v>0.3337052731855093</v>
      </c>
      <c r="DG43" s="26">
        <f t="shared" si="49"/>
        <v>-0.11746136735296149</v>
      </c>
      <c r="DH43" s="26">
        <f t="shared" si="50"/>
        <v>2.2096562474843321E-2</v>
      </c>
      <c r="DI43" s="26">
        <f t="shared" si="51"/>
        <v>-1.5254457516554964E-4</v>
      </c>
      <c r="DJ43" s="26">
        <f t="shared" si="52"/>
        <v>1.2277171733886681E-2</v>
      </c>
      <c r="DK43" s="26">
        <f t="shared" si="106"/>
        <v>0.92284869074087805</v>
      </c>
      <c r="DL43" s="26">
        <f t="shared" si="107"/>
        <v>0.91611771155766564</v>
      </c>
      <c r="DM43" s="26">
        <f t="shared" si="108"/>
        <v>6.6117711557665659E-2</v>
      </c>
      <c r="DN43" s="26">
        <f t="shared" si="109"/>
        <v>-0.94022298048741415</v>
      </c>
      <c r="DO43" s="26">
        <f t="shared" si="110"/>
        <v>0.9203213098699099</v>
      </c>
      <c r="DP43" s="26">
        <f t="shared" si="53"/>
        <v>0.85</v>
      </c>
      <c r="DQ43" s="26">
        <f t="shared" si="54"/>
        <v>0.3337052731855093</v>
      </c>
      <c r="DR43" s="26">
        <f t="shared" si="55"/>
        <v>-0.11746136735296149</v>
      </c>
      <c r="DS43" s="26">
        <f t="shared" si="56"/>
        <v>2.2096562474843321E-2</v>
      </c>
      <c r="DT43" s="26">
        <f t="shared" si="57"/>
        <v>-1.5254457516554964E-4</v>
      </c>
      <c r="DU43" s="26">
        <f t="shared" si="58"/>
        <v>1.2277171733886679E-2</v>
      </c>
      <c r="DV43" s="26">
        <f t="shared" si="59"/>
        <v>0.92284869074087805</v>
      </c>
      <c r="DW43" s="26">
        <f t="shared" si="60"/>
        <v>0.91611771155766564</v>
      </c>
      <c r="DX43" s="26">
        <f t="shared" si="61"/>
        <v>6.6117711557665659E-2</v>
      </c>
      <c r="DY43" s="26">
        <f t="shared" si="62"/>
        <v>0.9203213098699099</v>
      </c>
      <c r="DZ43" s="26">
        <f t="shared" si="63"/>
        <v>0.3082070133177483</v>
      </c>
      <c r="EA43" s="26">
        <f t="shared" si="64"/>
        <v>-0.10848620061196913</v>
      </c>
      <c r="EB43" s="26">
        <f t="shared" si="65"/>
        <v>1.8848795891395653E-2</v>
      </c>
      <c r="EC43" s="26">
        <f t="shared" si="66"/>
        <v>-1.025165554668581E-4</v>
      </c>
      <c r="ED43" s="26">
        <f t="shared" si="67"/>
        <v>1.0358262095712363E-2</v>
      </c>
      <c r="EE43" s="26">
        <f t="shared" si="68"/>
        <v>0.93380380942647867</v>
      </c>
      <c r="EF43" s="26">
        <f t="shared" si="69"/>
        <v>0.92013769643890753</v>
      </c>
      <c r="EG43" s="26">
        <f t="shared" si="70"/>
        <v>-1.8361343100237182E-4</v>
      </c>
      <c r="EH43" s="26">
        <f t="shared" si="71"/>
        <v>-0.94283404435044493</v>
      </c>
      <c r="EI43" s="26">
        <f t="shared" si="72"/>
        <v>0.92012656358120448</v>
      </c>
      <c r="EM43">
        <f t="shared" si="21"/>
        <v>1274.0350480304678</v>
      </c>
      <c r="EW43">
        <f t="shared" si="111"/>
        <v>3.5726881902875269</v>
      </c>
      <c r="EX43">
        <f t="shared" si="73"/>
        <v>5.3309700590405011E-2</v>
      </c>
      <c r="EY43">
        <f t="shared" si="112"/>
        <v>1.1136452021831382</v>
      </c>
      <c r="EZ43">
        <f t="shared" si="113"/>
        <v>1.5272021064837257E-2</v>
      </c>
    </row>
    <row r="44" spans="3:159">
      <c r="C44" s="6">
        <f t="shared" si="74"/>
        <v>1299.1634132229008</v>
      </c>
      <c r="D44" s="6">
        <f>Sheet6!J44</f>
        <v>1350.836524362174</v>
      </c>
      <c r="E44" s="6">
        <f t="shared" si="22"/>
        <v>1351.1098949326604</v>
      </c>
      <c r="F44" s="6">
        <f t="shared" si="23"/>
        <v>-0.27337057048634961</v>
      </c>
      <c r="G44" s="6">
        <f>Sheet7!D44</f>
        <v>1349.5535093338251</v>
      </c>
      <c r="H44" s="6">
        <f>Sheet7!F44</f>
        <v>-1.1063166617545903</v>
      </c>
      <c r="I44" s="6">
        <f t="shared" si="24"/>
        <v>0.6492099257326186</v>
      </c>
      <c r="J44" s="6">
        <f t="shared" si="25"/>
        <v>1351.2576062952296</v>
      </c>
      <c r="K44" s="6">
        <f t="shared" si="0"/>
        <v>1324.9999687925374</v>
      </c>
      <c r="M44" s="6">
        <f t="shared" si="1"/>
        <v>1324.9999687925374</v>
      </c>
      <c r="Q44">
        <f t="shared" si="26"/>
        <v>198.49878079012328</v>
      </c>
      <c r="S44">
        <f t="shared" si="27"/>
        <v>1.1739366932965538</v>
      </c>
      <c r="T44">
        <f t="shared" si="28"/>
        <v>1.3333067111392771E-2</v>
      </c>
      <c r="U44">
        <f t="shared" si="29"/>
        <v>5869.6834664827693</v>
      </c>
      <c r="V44">
        <f t="shared" si="75"/>
        <v>32958.272664300748</v>
      </c>
      <c r="W44">
        <f t="shared" si="30"/>
        <v>3433.3460602191844</v>
      </c>
      <c r="X44">
        <f t="shared" si="76"/>
        <v>0.86731442505255729</v>
      </c>
      <c r="Y44">
        <f t="shared" si="2"/>
        <v>54.006116207951074</v>
      </c>
      <c r="Z44">
        <f t="shared" si="114"/>
        <v>2.3431092492701695</v>
      </c>
      <c r="AA44">
        <f t="shared" si="77"/>
        <v>48.000225036825384</v>
      </c>
      <c r="AB44">
        <f t="shared" si="31"/>
        <v>56.349225457221245</v>
      </c>
      <c r="AC44">
        <f t="shared" si="3"/>
        <v>1.1739366932965538</v>
      </c>
      <c r="AD44">
        <f t="shared" si="32"/>
        <v>48.000225036825384</v>
      </c>
      <c r="AI44">
        <f t="shared" si="115"/>
        <v>0.56937285231207568</v>
      </c>
      <c r="AJ44">
        <f t="shared" si="116"/>
        <v>0.75220267368774818</v>
      </c>
      <c r="AK44">
        <f t="shared" si="33"/>
        <v>0.91187712061385007</v>
      </c>
      <c r="AL44">
        <f t="shared" si="4"/>
        <v>0</v>
      </c>
      <c r="AM44">
        <f t="shared" si="5"/>
        <v>0.91187712061385007</v>
      </c>
      <c r="AN44">
        <f t="shared" si="78"/>
        <v>0.91187712061385007</v>
      </c>
      <c r="AO44">
        <f t="shared" si="6"/>
        <v>0</v>
      </c>
      <c r="AP44">
        <f t="shared" si="7"/>
        <v>30</v>
      </c>
      <c r="AQ44">
        <f t="shared" si="79"/>
        <v>30</v>
      </c>
      <c r="AS44">
        <f t="shared" si="80"/>
        <v>1.9865066998388867</v>
      </c>
      <c r="AU44">
        <f t="shared" si="34"/>
        <v>0.91801670684391123</v>
      </c>
      <c r="AW44">
        <f t="shared" si="8"/>
        <v>4.3712164534394296</v>
      </c>
      <c r="AX44">
        <f t="shared" si="8"/>
        <v>0.45536059919297811</v>
      </c>
      <c r="AY44">
        <f t="shared" si="81"/>
        <v>4.8265770526324072</v>
      </c>
      <c r="AZ44">
        <f t="shared" si="35"/>
        <v>0.90565558278104674</v>
      </c>
      <c r="BA44">
        <f t="shared" si="82"/>
        <v>9.4344417218953258E-2</v>
      </c>
      <c r="BB44">
        <f t="shared" si="9"/>
        <v>-14.430055958341493</v>
      </c>
      <c r="BC44">
        <f t="shared" si="83"/>
        <v>0.13</v>
      </c>
      <c r="BD44">
        <f t="shared" si="84"/>
        <v>9.5276674385268976</v>
      </c>
      <c r="BE44">
        <f t="shared" si="85"/>
        <v>0.99252105219024989</v>
      </c>
      <c r="BF44">
        <f t="shared" si="10"/>
        <v>50.964229511858925</v>
      </c>
      <c r="BG44">
        <f t="shared" si="86"/>
        <v>4.2501360380252451E-3</v>
      </c>
      <c r="BH44">
        <f t="shared" si="87"/>
        <v>2.0252399886785395E-3</v>
      </c>
      <c r="BI44">
        <f t="shared" si="88"/>
        <v>0.9580692591818859</v>
      </c>
      <c r="BJ44">
        <f t="shared" si="89"/>
        <v>2.1138763917839631E-3</v>
      </c>
      <c r="BK44">
        <f t="shared" si="36"/>
        <v>3.5957172073217039E-2</v>
      </c>
      <c r="BL44">
        <f t="shared" si="37"/>
        <v>66.393037699429797</v>
      </c>
      <c r="BM44">
        <f t="shared" si="90"/>
        <v>5.4158046263826619E-4</v>
      </c>
      <c r="BN44">
        <f t="shared" si="91"/>
        <v>0.82703433209008248</v>
      </c>
      <c r="BO44">
        <f t="shared" si="92"/>
        <v>1.8060131248658493</v>
      </c>
      <c r="BP44">
        <f t="shared" si="93"/>
        <v>0.67670801161593974</v>
      </c>
      <c r="BQ44">
        <f t="shared" si="38"/>
        <v>2.7668442494795999E-5</v>
      </c>
      <c r="BR44">
        <f t="shared" si="94"/>
        <v>1.0866664539235098</v>
      </c>
      <c r="BS44">
        <f t="shared" si="95"/>
        <v>0.99852255753341879</v>
      </c>
      <c r="BT44">
        <f t="shared" si="96"/>
        <v>1.0882743166141653</v>
      </c>
      <c r="BU44">
        <f t="shared" si="39"/>
        <v>0.73644394888866749</v>
      </c>
      <c r="BV44">
        <f t="shared" si="40"/>
        <v>0.73644394888866749</v>
      </c>
      <c r="BW44">
        <f t="shared" si="41"/>
        <v>0.73644394888866749</v>
      </c>
      <c r="BX44">
        <f t="shared" si="11"/>
        <v>209.81937344976637</v>
      </c>
      <c r="BY44">
        <f t="shared" si="12"/>
        <v>1.6959275288649325</v>
      </c>
      <c r="BZ44">
        <f t="shared" si="13"/>
        <v>1594791.5269307231</v>
      </c>
      <c r="CA44">
        <f t="shared" si="14"/>
        <v>0.31084422496364011</v>
      </c>
      <c r="CB44">
        <f t="shared" si="15"/>
        <v>338614.11062000494</v>
      </c>
      <c r="CC44">
        <f t="shared" si="97"/>
        <v>1.6187778227438283E-4</v>
      </c>
      <c r="CD44">
        <f t="shared" si="98"/>
        <v>1.4899556284769711E-5</v>
      </c>
      <c r="CE44">
        <f t="shared" si="99"/>
        <v>-3.803363204471188</v>
      </c>
      <c r="CF44">
        <f t="shared" si="100"/>
        <v>14.641826910879793</v>
      </c>
      <c r="CG44">
        <f t="shared" si="101"/>
        <v>4.6645468881576085E-3</v>
      </c>
      <c r="CH44">
        <f t="shared" si="16"/>
        <v>36.331053309337186</v>
      </c>
      <c r="CI44" s="20">
        <f t="shared" si="17"/>
        <v>79349754362.865875</v>
      </c>
      <c r="CJ44" s="33">
        <f t="shared" si="42"/>
        <v>0.25973240854879859</v>
      </c>
      <c r="CK44" s="33">
        <f t="shared" si="18"/>
        <v>51.946481709759716</v>
      </c>
      <c r="CL44">
        <f t="shared" si="102"/>
        <v>5400</v>
      </c>
      <c r="CM44" s="6">
        <f t="shared" si="19"/>
        <v>1351.1098949326604</v>
      </c>
      <c r="CN44" s="20"/>
      <c r="CO44" s="20"/>
      <c r="CP44" s="20"/>
      <c r="CQ44" s="20"/>
      <c r="CR44" s="20"/>
      <c r="CS44" s="20"/>
      <c r="CT44" s="20"/>
      <c r="CU44" s="25">
        <f t="shared" si="20"/>
        <v>1.9865066998388867</v>
      </c>
      <c r="CV44" s="26">
        <v>0.8</v>
      </c>
      <c r="CW44" s="26">
        <f t="shared" si="103"/>
        <v>0.36874530615759332</v>
      </c>
      <c r="CX44" s="26">
        <f t="shared" si="43"/>
        <v>-0.12979515562578214</v>
      </c>
      <c r="CY44" s="26">
        <f t="shared" si="104"/>
        <v>2.6980598501971376E-2</v>
      </c>
      <c r="CZ44" s="26">
        <f t="shared" si="105"/>
        <v>-2.5131240408875259E-4</v>
      </c>
      <c r="DA44" s="26">
        <f t="shared" si="44"/>
        <v>1.5237076932162369E-2</v>
      </c>
      <c r="DB44" s="26">
        <f t="shared" si="45"/>
        <v>0.90661571585594947</v>
      </c>
      <c r="DC44" s="26">
        <f t="shared" si="46"/>
        <v>0.91125092869068247</v>
      </c>
      <c r="DD44" s="26">
        <f t="shared" si="47"/>
        <v>0.11125092869068243</v>
      </c>
      <c r="DE44" s="26">
        <v>0.85</v>
      </c>
      <c r="DF44" s="26">
        <f t="shared" si="48"/>
        <v>0.34705440579538199</v>
      </c>
      <c r="DG44" s="26">
        <f t="shared" si="49"/>
        <v>-0.12216014647132438</v>
      </c>
      <c r="DH44" s="26">
        <f t="shared" si="50"/>
        <v>2.3899768915241086E-2</v>
      </c>
      <c r="DI44" s="26">
        <f t="shared" si="51"/>
        <v>-1.8559626457436771E-4</v>
      </c>
      <c r="DJ44" s="26">
        <f t="shared" si="52"/>
        <v>1.3359599010347112E-2</v>
      </c>
      <c r="DK44" s="26">
        <f t="shared" si="106"/>
        <v>0.91682183719109678</v>
      </c>
      <c r="DL44" s="26">
        <f t="shared" si="107"/>
        <v>0.91417359081729388</v>
      </c>
      <c r="DM44" s="26">
        <f t="shared" si="108"/>
        <v>6.4173590817293902E-2</v>
      </c>
      <c r="DN44" s="26">
        <f t="shared" si="109"/>
        <v>-0.94154675746777172</v>
      </c>
      <c r="DO44" s="26">
        <f t="shared" si="110"/>
        <v>0.91815762500195375</v>
      </c>
      <c r="DP44" s="26">
        <f t="shared" si="53"/>
        <v>0.85</v>
      </c>
      <c r="DQ44" s="26">
        <f t="shared" si="54"/>
        <v>0.34705440579538199</v>
      </c>
      <c r="DR44" s="26">
        <f t="shared" si="55"/>
        <v>-0.12216014647132438</v>
      </c>
      <c r="DS44" s="26">
        <f t="shared" si="56"/>
        <v>2.3899768915241086E-2</v>
      </c>
      <c r="DT44" s="26">
        <f t="shared" si="57"/>
        <v>-1.8559626457436771E-4</v>
      </c>
      <c r="DU44" s="26">
        <f t="shared" si="58"/>
        <v>1.3359599010347112E-2</v>
      </c>
      <c r="DV44" s="26">
        <f t="shared" si="59"/>
        <v>0.91682183719109678</v>
      </c>
      <c r="DW44" s="26">
        <f t="shared" si="60"/>
        <v>0.91417359081729388</v>
      </c>
      <c r="DX44" s="26">
        <f t="shared" si="61"/>
        <v>6.4173590817293902E-2</v>
      </c>
      <c r="DY44" s="26">
        <f t="shared" si="62"/>
        <v>0.91815762500195375</v>
      </c>
      <c r="DZ44" s="26">
        <f t="shared" si="63"/>
        <v>0.32129150474075402</v>
      </c>
      <c r="EA44" s="26">
        <f t="shared" si="64"/>
        <v>-0.11309182832349159</v>
      </c>
      <c r="EB44" s="26">
        <f t="shared" si="65"/>
        <v>2.0483164968092351E-2</v>
      </c>
      <c r="EC44" s="26">
        <f t="shared" si="66"/>
        <v>-1.2620531160074833E-4</v>
      </c>
      <c r="ED44" s="26">
        <f t="shared" si="67"/>
        <v>1.1318984438258258E-2</v>
      </c>
      <c r="EE44" s="26">
        <f t="shared" si="68"/>
        <v>0.92827472088960716</v>
      </c>
      <c r="EF44" s="26">
        <f t="shared" si="69"/>
        <v>0.91802466907637947</v>
      </c>
      <c r="EG44" s="26">
        <f t="shared" si="70"/>
        <v>-1.3295592557427405E-4</v>
      </c>
      <c r="EH44" s="26">
        <f t="shared" si="71"/>
        <v>-0.94349746988726202</v>
      </c>
      <c r="EI44" s="26">
        <f t="shared" si="72"/>
        <v>0.91801670684391123</v>
      </c>
      <c r="EM44">
        <f t="shared" si="21"/>
        <v>1324.9999687925374</v>
      </c>
      <c r="EW44">
        <f t="shared" si="111"/>
        <v>3.7243615979743829</v>
      </c>
      <c r="EX44">
        <f t="shared" si="73"/>
        <v>5.5572888285679925E-2</v>
      </c>
      <c r="EY44">
        <f t="shared" si="112"/>
        <v>1.1204034999087886</v>
      </c>
      <c r="EZ44">
        <f t="shared" si="113"/>
        <v>1.5364701269471768E-2</v>
      </c>
    </row>
    <row r="45" spans="3:159">
      <c r="C45" s="6">
        <f t="shared" si="74"/>
        <v>1351.1098949326604</v>
      </c>
      <c r="D45" s="6">
        <f>Sheet6!J45</f>
        <v>1404.5345885403315</v>
      </c>
      <c r="E45" s="6">
        <f t="shared" si="22"/>
        <v>1405.1761447861065</v>
      </c>
      <c r="F45" s="6">
        <f t="shared" si="23"/>
        <v>-0.64155624577506387</v>
      </c>
      <c r="G45" s="6">
        <f>Sheet7!D45</f>
        <v>1405.8570562986606</v>
      </c>
      <c r="H45" s="6">
        <f>Sheet7!F45</f>
        <v>1.1121310739601995</v>
      </c>
      <c r="I45" s="6">
        <f t="shared" si="24"/>
        <v>1.326071889987658</v>
      </c>
      <c r="J45" s="6">
        <f t="shared" si="25"/>
        <v>1405.0183905503272</v>
      </c>
      <c r="K45" s="6">
        <f t="shared" si="0"/>
        <v>1377.8222417364959</v>
      </c>
      <c r="M45" s="6">
        <f t="shared" si="1"/>
        <v>1377.8222417364959</v>
      </c>
      <c r="Q45">
        <f t="shared" si="26"/>
        <v>207.92653970076972</v>
      </c>
      <c r="S45">
        <f t="shared" si="27"/>
        <v>1.1784303541133991</v>
      </c>
      <c r="T45">
        <f t="shared" si="28"/>
        <v>1.2792872520062806E-2</v>
      </c>
      <c r="U45">
        <f t="shared" si="29"/>
        <v>5892.1517705669958</v>
      </c>
      <c r="V45">
        <f t="shared" si="75"/>
        <v>33084.432191733686</v>
      </c>
      <c r="W45">
        <f t="shared" si="30"/>
        <v>2691.202070429882</v>
      </c>
      <c r="X45">
        <f t="shared" si="76"/>
        <v>0.86623696689134055</v>
      </c>
      <c r="Y45">
        <f t="shared" si="2"/>
        <v>54.006116207951074</v>
      </c>
      <c r="Z45">
        <f t="shared" si="114"/>
        <v>2.4513468457287169</v>
      </c>
      <c r="AA45">
        <f t="shared" si="77"/>
        <v>47.909036674599221</v>
      </c>
      <c r="AB45">
        <f t="shared" si="31"/>
        <v>56.457463053679788</v>
      </c>
      <c r="AC45">
        <f t="shared" si="3"/>
        <v>1.1784303541133991</v>
      </c>
      <c r="AD45">
        <f t="shared" si="32"/>
        <v>47.909036674599221</v>
      </c>
      <c r="AI45">
        <f t="shared" si="115"/>
        <v>0.56032746159226665</v>
      </c>
      <c r="AJ45">
        <f t="shared" si="116"/>
        <v>0.74544663881889106</v>
      </c>
      <c r="AK45">
        <f t="shared" si="33"/>
        <v>0.89360247769556123</v>
      </c>
      <c r="AL45">
        <f t="shared" si="4"/>
        <v>0</v>
      </c>
      <c r="AM45">
        <f t="shared" si="5"/>
        <v>0.89360247769556123</v>
      </c>
      <c r="AN45">
        <f t="shared" si="78"/>
        <v>0.89360247769556123</v>
      </c>
      <c r="AO45">
        <f t="shared" si="6"/>
        <v>0</v>
      </c>
      <c r="AP45">
        <f t="shared" si="7"/>
        <v>30</v>
      </c>
      <c r="AQ45">
        <f t="shared" si="79"/>
        <v>30</v>
      </c>
      <c r="AS45">
        <f t="shared" si="80"/>
        <v>2.0657005123485694</v>
      </c>
      <c r="AU45">
        <f t="shared" si="34"/>
        <v>0.91593765817097017</v>
      </c>
      <c r="AW45">
        <f t="shared" si="8"/>
        <v>4.3879488413194032</v>
      </c>
      <c r="AX45">
        <f t="shared" si="8"/>
        <v>0.35693092564694773</v>
      </c>
      <c r="AY45">
        <f t="shared" si="81"/>
        <v>4.7448797669663509</v>
      </c>
      <c r="AZ45">
        <f t="shared" si="35"/>
        <v>0.9247755595132493</v>
      </c>
      <c r="BA45">
        <f t="shared" si="82"/>
        <v>7.5224440486750699E-2</v>
      </c>
      <c r="BB45">
        <f t="shared" si="9"/>
        <v>-13.909738415574012</v>
      </c>
      <c r="BC45">
        <f t="shared" si="83"/>
        <v>0.13</v>
      </c>
      <c r="BD45">
        <f t="shared" si="84"/>
        <v>9.5595923750085454</v>
      </c>
      <c r="BE45">
        <f t="shared" si="85"/>
        <v>0.77761028640282004</v>
      </c>
      <c r="BF45">
        <f t="shared" si="10"/>
        <v>50.915796885621809</v>
      </c>
      <c r="BG45">
        <f t="shared" si="86"/>
        <v>4.1669408433098101E-3</v>
      </c>
      <c r="BH45">
        <f t="shared" si="87"/>
        <v>2.023004134230612E-3</v>
      </c>
      <c r="BI45">
        <f t="shared" si="88"/>
        <v>0.95887749076658124</v>
      </c>
      <c r="BJ45">
        <f t="shared" si="89"/>
        <v>2.1097628776469736E-3</v>
      </c>
      <c r="BK45">
        <f t="shared" si="36"/>
        <v>3.6007450369049086E-2</v>
      </c>
      <c r="BL45">
        <f t="shared" si="37"/>
        <v>57.646431338032777</v>
      </c>
      <c r="BM45">
        <f t="shared" si="90"/>
        <v>6.246258360366677E-4</v>
      </c>
      <c r="BN45">
        <f t="shared" si="91"/>
        <v>0.99097050097064976</v>
      </c>
      <c r="BO45">
        <f t="shared" si="92"/>
        <v>1.9670660991805549</v>
      </c>
      <c r="BP45">
        <f t="shared" si="93"/>
        <v>0.70977530741487227</v>
      </c>
      <c r="BQ45">
        <f t="shared" si="38"/>
        <v>2.1558976404546031E-5</v>
      </c>
      <c r="BR45">
        <f t="shared" si="94"/>
        <v>1.0870930926616535</v>
      </c>
      <c r="BS45">
        <f t="shared" si="95"/>
        <v>0.99884859158175121</v>
      </c>
      <c r="BT45">
        <f t="shared" si="96"/>
        <v>1.0883462236655514</v>
      </c>
      <c r="BU45">
        <f t="shared" si="39"/>
        <v>0.77248127547603207</v>
      </c>
      <c r="BV45">
        <f t="shared" si="40"/>
        <v>0.77248127547603207</v>
      </c>
      <c r="BW45">
        <f t="shared" si="41"/>
        <v>0.77248127547603207</v>
      </c>
      <c r="BX45">
        <f t="shared" si="11"/>
        <v>210.22240196503645</v>
      </c>
      <c r="BY45">
        <f t="shared" si="12"/>
        <v>1.3855559330586813</v>
      </c>
      <c r="BZ45">
        <f t="shared" si="13"/>
        <v>1595490.1452783735</v>
      </c>
      <c r="CA45">
        <f t="shared" si="14"/>
        <v>0.35504972670446849</v>
      </c>
      <c r="CB45">
        <f t="shared" si="15"/>
        <v>296584.79268742772</v>
      </c>
      <c r="CC45">
        <f t="shared" si="97"/>
        <v>1.6187778227438283E-4</v>
      </c>
      <c r="CD45">
        <f t="shared" si="98"/>
        <v>1.7010986821961445E-5</v>
      </c>
      <c r="CE45">
        <f t="shared" si="99"/>
        <v>-3.7818333096815571</v>
      </c>
      <c r="CF45">
        <f t="shared" si="100"/>
        <v>14.581948969972453</v>
      </c>
      <c r="CG45">
        <f t="shared" si="101"/>
        <v>4.7029336519863541E-3</v>
      </c>
      <c r="CH45">
        <f t="shared" si="16"/>
        <v>37.892029625091645</v>
      </c>
      <c r="CI45" s="20">
        <f t="shared" si="17"/>
        <v>76774237069.846375</v>
      </c>
      <c r="CJ45" s="33">
        <f t="shared" si="42"/>
        <v>0.2703312492672304</v>
      </c>
      <c r="CK45" s="33">
        <f t="shared" si="18"/>
        <v>54.066249853446081</v>
      </c>
      <c r="CL45">
        <f t="shared" si="102"/>
        <v>5600</v>
      </c>
      <c r="CM45" s="6">
        <f t="shared" si="19"/>
        <v>1405.1761447861065</v>
      </c>
      <c r="CN45" s="20"/>
      <c r="CO45" s="20"/>
      <c r="CP45" s="20"/>
      <c r="CQ45" s="20"/>
      <c r="CR45" s="20"/>
      <c r="CS45" s="20"/>
      <c r="CT45" s="20"/>
      <c r="CU45" s="25">
        <f t="shared" si="20"/>
        <v>2.0657005123485694</v>
      </c>
      <c r="CV45" s="26">
        <v>0.8</v>
      </c>
      <c r="CW45" s="26">
        <f t="shared" si="103"/>
        <v>0.38344565760470323</v>
      </c>
      <c r="CX45" s="26">
        <f t="shared" si="43"/>
        <v>-0.13496955207766775</v>
      </c>
      <c r="CY45" s="26">
        <f t="shared" si="104"/>
        <v>2.9174688346323946E-2</v>
      </c>
      <c r="CZ45" s="26">
        <f t="shared" si="105"/>
        <v>-3.0556284166824617E-4</v>
      </c>
      <c r="DA45" s="26">
        <f t="shared" si="44"/>
        <v>1.6595798978096498E-2</v>
      </c>
      <c r="DB45" s="26">
        <f t="shared" si="45"/>
        <v>0.89941651492663754</v>
      </c>
      <c r="DC45" s="26">
        <f t="shared" si="46"/>
        <v>0.90943723478962712</v>
      </c>
      <c r="DD45" s="26">
        <f t="shared" si="47"/>
        <v>0.10943723478962708</v>
      </c>
      <c r="DE45" s="26">
        <v>0.85</v>
      </c>
      <c r="DF45" s="26">
        <f t="shared" si="48"/>
        <v>0.36089003068677961</v>
      </c>
      <c r="DG45" s="26">
        <f t="shared" si="49"/>
        <v>-0.12703016666133438</v>
      </c>
      <c r="DH45" s="26">
        <f t="shared" si="50"/>
        <v>2.584332254899285E-2</v>
      </c>
      <c r="DI45" s="26">
        <f t="shared" si="51"/>
        <v>-2.2566065615419248E-4</v>
      </c>
      <c r="DJ45" s="26">
        <f t="shared" si="52"/>
        <v>1.4539882663731435E-2</v>
      </c>
      <c r="DK45" s="26">
        <f t="shared" si="106"/>
        <v>0.91036996798023351</v>
      </c>
      <c r="DL45" s="26">
        <f t="shared" si="107"/>
        <v>0.91227548905883016</v>
      </c>
      <c r="DM45" s="26">
        <f t="shared" si="108"/>
        <v>6.227548905883018E-2</v>
      </c>
      <c r="DN45" s="26">
        <f t="shared" si="109"/>
        <v>-0.94323491461593922</v>
      </c>
      <c r="DO45" s="26">
        <f t="shared" si="110"/>
        <v>0.91602330776123475</v>
      </c>
      <c r="DP45" s="26">
        <f t="shared" si="53"/>
        <v>0.85</v>
      </c>
      <c r="DQ45" s="26">
        <f t="shared" si="54"/>
        <v>0.36089003068677961</v>
      </c>
      <c r="DR45" s="26">
        <f t="shared" si="55"/>
        <v>-0.12703016666133438</v>
      </c>
      <c r="DS45" s="26">
        <f t="shared" si="56"/>
        <v>2.584332254899285E-2</v>
      </c>
      <c r="DT45" s="26">
        <f t="shared" si="57"/>
        <v>-2.2566065615419248E-4</v>
      </c>
      <c r="DU45" s="26">
        <f t="shared" si="58"/>
        <v>1.4539882663731437E-2</v>
      </c>
      <c r="DV45" s="26">
        <f t="shared" si="59"/>
        <v>0.91036996798023351</v>
      </c>
      <c r="DW45" s="26">
        <f t="shared" si="60"/>
        <v>0.91227548905883016</v>
      </c>
      <c r="DX45" s="26">
        <f t="shared" si="61"/>
        <v>6.227548905883018E-2</v>
      </c>
      <c r="DY45" s="26">
        <f t="shared" si="62"/>
        <v>0.91602330776123475</v>
      </c>
      <c r="DZ45" s="26">
        <f t="shared" si="63"/>
        <v>0.3348785161738701</v>
      </c>
      <c r="EA45" s="26">
        <f t="shared" si="64"/>
        <v>-0.11787433872837492</v>
      </c>
      <c r="EB45" s="26">
        <f t="shared" si="65"/>
        <v>2.2252210060146358E-2</v>
      </c>
      <c r="EC45" s="26">
        <f t="shared" si="66"/>
        <v>-1.5524508307793752E-4</v>
      </c>
      <c r="ED45" s="26">
        <f t="shared" si="67"/>
        <v>1.2370124497923853E-2</v>
      </c>
      <c r="EE45" s="26">
        <f t="shared" si="68"/>
        <v>0.92232691153096047</v>
      </c>
      <c r="EF45" s="26">
        <f t="shared" si="69"/>
        <v>0.9159424151382729</v>
      </c>
      <c r="EG45" s="26">
        <f t="shared" si="70"/>
        <v>-8.0892622961847849E-5</v>
      </c>
      <c r="EH45" s="26">
        <f t="shared" si="71"/>
        <v>-0.94446012773695409</v>
      </c>
      <c r="EI45" s="26">
        <f t="shared" si="72"/>
        <v>0.91593765817097017</v>
      </c>
      <c r="EM45">
        <f t="shared" si="21"/>
        <v>1377.8222417364959</v>
      </c>
      <c r="EW45">
        <f t="shared" si="111"/>
        <v>3.8818601401582695</v>
      </c>
      <c r="EX45">
        <f t="shared" si="73"/>
        <v>5.7922995454302593E-2</v>
      </c>
      <c r="EY45">
        <f t="shared" si="112"/>
        <v>1.1275580571891071</v>
      </c>
      <c r="EZ45">
        <f t="shared" si="113"/>
        <v>1.5462815596440905E-2</v>
      </c>
    </row>
    <row r="46" spans="3:159">
      <c r="C46" s="6">
        <f t="shared" si="74"/>
        <v>1405.1761447861065</v>
      </c>
      <c r="D46" s="6">
        <f>Sheet6!J46</f>
        <v>1460.2194756255587</v>
      </c>
      <c r="E46" s="6">
        <f t="shared" si="22"/>
        <v>1461.8375573208782</v>
      </c>
      <c r="F46" s="6">
        <f t="shared" si="23"/>
        <v>-1.6180816953194608</v>
      </c>
      <c r="G46" s="6">
        <f>Sheet7!D46</f>
        <v>1467.2674202164326</v>
      </c>
      <c r="H46" s="6">
        <f>Sheet7!F46</f>
        <v>5.68784528553374</v>
      </c>
      <c r="I46" s="6">
        <f t="shared" si="24"/>
        <v>1.0366039185826481</v>
      </c>
      <c r="J46" s="6">
        <f t="shared" si="25"/>
        <v>1461.7804206174819</v>
      </c>
      <c r="K46" s="6">
        <f t="shared" si="0"/>
        <v>1432.6978102058326</v>
      </c>
      <c r="M46" s="6">
        <f t="shared" si="1"/>
        <v>1432.6978102058326</v>
      </c>
      <c r="Q46">
        <f t="shared" si="26"/>
        <v>217.79259772536506</v>
      </c>
      <c r="S46">
        <f t="shared" si="27"/>
        <v>1.183132926461933</v>
      </c>
      <c r="T46">
        <f t="shared" si="28"/>
        <v>1.2275449270750327E-2</v>
      </c>
      <c r="U46">
        <f t="shared" si="29"/>
        <v>5915.6646323096647</v>
      </c>
      <c r="V46">
        <f t="shared" si="75"/>
        <v>33216.456910418769</v>
      </c>
      <c r="W46">
        <f t="shared" si="30"/>
        <v>1976.8016638246499</v>
      </c>
      <c r="X46">
        <f t="shared" si="76"/>
        <v>0.86510941740281544</v>
      </c>
      <c r="Y46">
        <f t="shared" si="2"/>
        <v>54.006116207951074</v>
      </c>
      <c r="Z46">
        <f t="shared" si="114"/>
        <v>2.5643203559999019</v>
      </c>
      <c r="AA46">
        <f t="shared" si="77"/>
        <v>47.814100426670116</v>
      </c>
      <c r="AB46">
        <f t="shared" si="31"/>
        <v>56.570436563950977</v>
      </c>
      <c r="AC46">
        <f t="shared" si="3"/>
        <v>1.183132926461933</v>
      </c>
      <c r="AD46">
        <f t="shared" si="32"/>
        <v>47.814100426670116</v>
      </c>
      <c r="AI46">
        <f t="shared" si="115"/>
        <v>0.55130017481380222</v>
      </c>
      <c r="AJ46">
        <f t="shared" si="116"/>
        <v>0.73862685045325505</v>
      </c>
      <c r="AK46">
        <f t="shared" si="33"/>
        <v>0.87545967043171846</v>
      </c>
      <c r="AL46">
        <f t="shared" si="4"/>
        <v>0</v>
      </c>
      <c r="AM46">
        <f t="shared" si="5"/>
        <v>0.87545967043171846</v>
      </c>
      <c r="AN46">
        <f t="shared" si="78"/>
        <v>0.87545967043171846</v>
      </c>
      <c r="AO46">
        <f t="shared" si="6"/>
        <v>0</v>
      </c>
      <c r="AP46">
        <f t="shared" si="7"/>
        <v>30</v>
      </c>
      <c r="AQ46">
        <f t="shared" si="79"/>
        <v>30</v>
      </c>
      <c r="AS46">
        <f t="shared" si="80"/>
        <v>2.1479727289442767</v>
      </c>
      <c r="AU46">
        <f t="shared" si="34"/>
        <v>0.91389572279654863</v>
      </c>
      <c r="AW46">
        <f t="shared" si="8"/>
        <v>4.4054591225302886</v>
      </c>
      <c r="AX46">
        <f t="shared" si="8"/>
        <v>0.26218085049877055</v>
      </c>
      <c r="AY46">
        <f t="shared" si="81"/>
        <v>4.6676399730290594</v>
      </c>
      <c r="AZ46">
        <f t="shared" si="35"/>
        <v>0.94383010428959269</v>
      </c>
      <c r="BA46">
        <f t="shared" si="82"/>
        <v>5.6169895710407314E-2</v>
      </c>
      <c r="BB46">
        <f t="shared" si="9"/>
        <v>-13.425978585516578</v>
      </c>
      <c r="BC46">
        <f t="shared" si="83"/>
        <v>0.13</v>
      </c>
      <c r="BD46">
        <f t="shared" si="84"/>
        <v>9.5929820588417023</v>
      </c>
      <c r="BE46">
        <f t="shared" si="85"/>
        <v>0.57090444492922932</v>
      </c>
      <c r="BF46">
        <f t="shared" si="10"/>
        <v>50.865324656764763</v>
      </c>
      <c r="BG46">
        <f t="shared" si="86"/>
        <v>4.0843643543185884E-3</v>
      </c>
      <c r="BH46">
        <f t="shared" si="87"/>
        <v>2.0207766700598867E-3</v>
      </c>
      <c r="BI46">
        <f t="shared" si="88"/>
        <v>0.95968022278449139</v>
      </c>
      <c r="BJ46">
        <f t="shared" si="89"/>
        <v>2.105677101687734E-3</v>
      </c>
      <c r="BK46">
        <f t="shared" si="36"/>
        <v>3.6063241219108887E-2</v>
      </c>
      <c r="BL46">
        <f t="shared" si="37"/>
        <v>48.214484004994134</v>
      </c>
      <c r="BM46">
        <f t="shared" si="90"/>
        <v>7.4797526020134117E-4</v>
      </c>
      <c r="BN46">
        <f t="shared" si="91"/>
        <v>1.2530409423239015</v>
      </c>
      <c r="BO46">
        <f t="shared" si="92"/>
        <v>2.2246673011875462</v>
      </c>
      <c r="BP46">
        <f t="shared" si="93"/>
        <v>0.75049896046580578</v>
      </c>
      <c r="BQ46">
        <f t="shared" si="38"/>
        <v>1.5741569429012224E-5</v>
      </c>
      <c r="BR46">
        <f t="shared" si="94"/>
        <v>1.0874994981152435</v>
      </c>
      <c r="BS46">
        <f t="shared" si="95"/>
        <v>0.99915914506293568</v>
      </c>
      <c r="BT46">
        <f t="shared" si="96"/>
        <v>1.0884146969867783</v>
      </c>
      <c r="BU46">
        <f t="shared" si="39"/>
        <v>0.81685409864428205</v>
      </c>
      <c r="BV46">
        <f t="shared" si="40"/>
        <v>0.81685409864428205</v>
      </c>
      <c r="BW46">
        <f t="shared" si="41"/>
        <v>0.81685409864428205</v>
      </c>
      <c r="BX46">
        <f t="shared" si="11"/>
        <v>210.64306491025323</v>
      </c>
      <c r="BY46">
        <f t="shared" si="12"/>
        <v>1.0607142185264191</v>
      </c>
      <c r="BZ46">
        <f t="shared" si="13"/>
        <v>1596212.6220263378</v>
      </c>
      <c r="CA46">
        <f t="shared" si="14"/>
        <v>0.41852817210391929</v>
      </c>
      <c r="CB46">
        <f t="shared" si="15"/>
        <v>251715.51182361081</v>
      </c>
      <c r="CC46">
        <f t="shared" si="97"/>
        <v>1.6187778227438283E-4</v>
      </c>
      <c r="CD46">
        <f t="shared" si="98"/>
        <v>2.0043262186938306E-5</v>
      </c>
      <c r="CE46">
        <f t="shared" si="99"/>
        <v>-3.753094431863865</v>
      </c>
      <c r="CF46">
        <f t="shared" si="100"/>
        <v>14.500258852300686</v>
      </c>
      <c r="CG46">
        <f t="shared" si="101"/>
        <v>4.7560727571483215E-3</v>
      </c>
      <c r="CH46">
        <f t="shared" si="16"/>
        <v>39.798103672505633</v>
      </c>
      <c r="CI46" s="20">
        <f t="shared" si="17"/>
        <v>73990142823.050964</v>
      </c>
      <c r="CJ46" s="33">
        <f t="shared" si="42"/>
        <v>0.28330706267385874</v>
      </c>
      <c r="CK46" s="33">
        <f t="shared" si="18"/>
        <v>56.661412534771749</v>
      </c>
      <c r="CL46">
        <f t="shared" si="102"/>
        <v>5800</v>
      </c>
      <c r="CM46" s="6">
        <f t="shared" si="19"/>
        <v>1461.8375573208782</v>
      </c>
      <c r="CN46" s="20"/>
      <c r="CO46" s="20"/>
      <c r="CP46" s="20"/>
      <c r="CQ46" s="20"/>
      <c r="CR46" s="20"/>
      <c r="CS46" s="20"/>
      <c r="CT46" s="20"/>
      <c r="CU46" s="25">
        <f t="shared" si="20"/>
        <v>2.1479727289442767</v>
      </c>
      <c r="CV46" s="26">
        <v>0.8</v>
      </c>
      <c r="CW46" s="26">
        <f t="shared" si="103"/>
        <v>0.39871743781028141</v>
      </c>
      <c r="CX46" s="26">
        <f t="shared" si="43"/>
        <v>-0.14034508650580935</v>
      </c>
      <c r="CY46" s="26">
        <f t="shared" si="104"/>
        <v>3.1544891455932297E-2</v>
      </c>
      <c r="CZ46" s="26">
        <f t="shared" si="105"/>
        <v>-3.7145616440422568E-4</v>
      </c>
      <c r="DA46" s="26">
        <f t="shared" si="44"/>
        <v>1.8083799298058385E-2</v>
      </c>
      <c r="DB46" s="26">
        <f t="shared" si="45"/>
        <v>0.89170367532034178</v>
      </c>
      <c r="DC46" s="26">
        <f t="shared" si="46"/>
        <v>0.90769665141236133</v>
      </c>
      <c r="DD46" s="26">
        <f t="shared" si="47"/>
        <v>0.10769665141236129</v>
      </c>
      <c r="DE46" s="26">
        <v>0.85</v>
      </c>
      <c r="DF46" s="26">
        <f t="shared" si="48"/>
        <v>0.37526347088026485</v>
      </c>
      <c r="DG46" s="26">
        <f t="shared" si="49"/>
        <v>-0.13208949318193822</v>
      </c>
      <c r="DH46" s="26">
        <f t="shared" si="50"/>
        <v>2.7942879628784313E-2</v>
      </c>
      <c r="DI46" s="26">
        <f t="shared" si="51"/>
        <v>-2.7432341358765374E-4</v>
      </c>
      <c r="DJ46" s="26">
        <f t="shared" si="52"/>
        <v>1.5830768303442037E-2</v>
      </c>
      <c r="DK46" s="26">
        <f t="shared" si="106"/>
        <v>0.90345123221286738</v>
      </c>
      <c r="DL46" s="26">
        <f t="shared" si="107"/>
        <v>0.91043003699105485</v>
      </c>
      <c r="DM46" s="26">
        <f t="shared" si="108"/>
        <v>6.043003699105487E-2</v>
      </c>
      <c r="DN46" s="26">
        <f t="shared" si="109"/>
        <v>-0.9453322884261296</v>
      </c>
      <c r="DO46" s="26">
        <f t="shared" si="110"/>
        <v>0.91392465139603341</v>
      </c>
      <c r="DP46" s="26">
        <f t="shared" si="53"/>
        <v>0.85</v>
      </c>
      <c r="DQ46" s="26">
        <f t="shared" si="54"/>
        <v>0.37526347088026485</v>
      </c>
      <c r="DR46" s="26">
        <f t="shared" si="55"/>
        <v>-0.13208949318193822</v>
      </c>
      <c r="DS46" s="26">
        <f t="shared" si="56"/>
        <v>2.7942879628784313E-2</v>
      </c>
      <c r="DT46" s="26">
        <f t="shared" si="57"/>
        <v>-2.7432341358765374E-4</v>
      </c>
      <c r="DU46" s="26">
        <f t="shared" si="58"/>
        <v>1.5830768303442037E-2</v>
      </c>
      <c r="DV46" s="26">
        <f t="shared" si="59"/>
        <v>0.90345123221286738</v>
      </c>
      <c r="DW46" s="26">
        <f t="shared" si="60"/>
        <v>0.91043003699105485</v>
      </c>
      <c r="DX46" s="26">
        <f t="shared" si="61"/>
        <v>6.043003699105487E-2</v>
      </c>
      <c r="DY46" s="26">
        <f t="shared" si="62"/>
        <v>0.91392465139603341</v>
      </c>
      <c r="DZ46" s="26">
        <f t="shared" si="63"/>
        <v>0.34901558871509558</v>
      </c>
      <c r="EA46" s="26">
        <f t="shared" si="64"/>
        <v>-0.12285046588156268</v>
      </c>
      <c r="EB46" s="26">
        <f t="shared" si="65"/>
        <v>2.4170644332273436E-2</v>
      </c>
      <c r="EC46" s="26">
        <f t="shared" si="66"/>
        <v>-1.9089983196830476E-4</v>
      </c>
      <c r="ED46" s="26">
        <f t="shared" si="67"/>
        <v>1.3523249824826316E-2</v>
      </c>
      <c r="EE46" s="26">
        <f t="shared" si="68"/>
        <v>0.91591989745890556</v>
      </c>
      <c r="EF46" s="26">
        <f t="shared" si="69"/>
        <v>0.91389729187554514</v>
      </c>
      <c r="EG46" s="26">
        <f t="shared" si="70"/>
        <v>-2.7359520488268174E-5</v>
      </c>
      <c r="EH46" s="26">
        <f t="shared" si="71"/>
        <v>-0.94576028482330632</v>
      </c>
      <c r="EI46" s="26">
        <f t="shared" si="72"/>
        <v>0.91389572279654863</v>
      </c>
      <c r="EM46">
        <f t="shared" si="21"/>
        <v>1432.6978102058326</v>
      </c>
      <c r="EW46">
        <f t="shared" si="111"/>
        <v>4.0457349059190468</v>
      </c>
      <c r="EX46">
        <f t="shared" si="73"/>
        <v>6.0368245146335389E-2</v>
      </c>
      <c r="EY46">
        <f t="shared" si="112"/>
        <v>1.1351495013890909</v>
      </c>
      <c r="EZ46">
        <f t="shared" si="113"/>
        <v>1.5566921190850519E-2</v>
      </c>
    </row>
    <row r="47" spans="3:159">
      <c r="C47" s="6">
        <f t="shared" si="74"/>
        <v>1461.8375573208782</v>
      </c>
      <c r="D47" s="6">
        <f>Sheet6!J47</f>
        <v>1519.8593616160065</v>
      </c>
      <c r="E47" s="6">
        <f t="shared" si="22"/>
        <v>1521.9313354344529</v>
      </c>
      <c r="F47" s="6">
        <f t="shared" si="23"/>
        <v>-2.0719738184463949</v>
      </c>
      <c r="G47" s="6">
        <f>Sheet7!D47</f>
        <v>1529.9383348914216</v>
      </c>
      <c r="H47" s="6">
        <f>Sheet7!F47</f>
        <v>7.9292188230360807</v>
      </c>
      <c r="I47" s="6">
        <f t="shared" si="24"/>
        <v>0.99228288122140518</v>
      </c>
      <c r="J47" s="6">
        <f t="shared" si="25"/>
        <v>1521.9474494563369</v>
      </c>
      <c r="K47" s="6">
        <f t="shared" si="0"/>
        <v>1490.8484594684423</v>
      </c>
      <c r="M47" s="6">
        <f t="shared" si="1"/>
        <v>1490.8484594684423</v>
      </c>
      <c r="Q47">
        <f t="shared" si="26"/>
        <v>228.32484620730241</v>
      </c>
      <c r="S47">
        <f t="shared" si="27"/>
        <v>1.1881530328058827</v>
      </c>
      <c r="T47">
        <f t="shared" si="28"/>
        <v>1.1770432013400575E-2</v>
      </c>
      <c r="U47">
        <f t="shared" si="29"/>
        <v>5940.7651640294134</v>
      </c>
      <c r="V47">
        <f t="shared" si="75"/>
        <v>33357.396396025157</v>
      </c>
      <c r="W47">
        <f t="shared" si="30"/>
        <v>1275.6296204847429</v>
      </c>
      <c r="X47">
        <f t="shared" si="76"/>
        <v>0.86390573186202257</v>
      </c>
      <c r="Y47">
        <f t="shared" si="2"/>
        <v>54.006116207951074</v>
      </c>
      <c r="Z47">
        <f t="shared" si="114"/>
        <v>2.6845880611976956</v>
      </c>
      <c r="AA47">
        <f t="shared" si="77"/>
        <v>47.713301825498725</v>
      </c>
      <c r="AB47">
        <f t="shared" si="31"/>
        <v>56.690704269148767</v>
      </c>
      <c r="AC47">
        <f t="shared" si="3"/>
        <v>1.1881530328058827</v>
      </c>
      <c r="AD47">
        <f t="shared" si="32"/>
        <v>47.713301825498725</v>
      </c>
      <c r="AI47">
        <f t="shared" si="115"/>
        <v>0.54212039286718827</v>
      </c>
      <c r="AJ47">
        <f t="shared" si="116"/>
        <v>0.73161158790987968</v>
      </c>
      <c r="AK47">
        <f t="shared" si="33"/>
        <v>0.85710921165674447</v>
      </c>
      <c r="AL47">
        <f t="shared" si="4"/>
        <v>0</v>
      </c>
      <c r="AM47">
        <f t="shared" si="5"/>
        <v>0.85710921165674447</v>
      </c>
      <c r="AN47">
        <f t="shared" si="78"/>
        <v>0.85710921165674447</v>
      </c>
      <c r="AO47">
        <f t="shared" si="6"/>
        <v>0</v>
      </c>
      <c r="AP47">
        <f t="shared" si="7"/>
        <v>30</v>
      </c>
      <c r="AQ47">
        <f t="shared" si="79"/>
        <v>30</v>
      </c>
      <c r="AS47">
        <f t="shared" si="80"/>
        <v>2.23515511164684</v>
      </c>
      <c r="AU47">
        <f t="shared" si="34"/>
        <v>0.91186501945833931</v>
      </c>
      <c r="AW47">
        <f t="shared" si="8"/>
        <v>4.4241517586613455</v>
      </c>
      <c r="AX47">
        <f t="shared" si="8"/>
        <v>0.16918523741680763</v>
      </c>
      <c r="AY47">
        <f t="shared" si="81"/>
        <v>4.5933369960781532</v>
      </c>
      <c r="AZ47">
        <f t="shared" si="35"/>
        <v>0.96316724909118145</v>
      </c>
      <c r="BA47">
        <f t="shared" si="82"/>
        <v>3.6832750908818546E-2</v>
      </c>
      <c r="BB47">
        <f t="shared" si="9"/>
        <v>-12.968104762998097</v>
      </c>
      <c r="BC47">
        <f t="shared" si="83"/>
        <v>0.13</v>
      </c>
      <c r="BD47">
        <f t="shared" si="84"/>
        <v>9.6286043789272568</v>
      </c>
      <c r="BE47">
        <f t="shared" si="85"/>
        <v>0.36821018055091037</v>
      </c>
      <c r="BF47">
        <f t="shared" si="10"/>
        <v>50.811680872155442</v>
      </c>
      <c r="BG47">
        <f t="shared" si="86"/>
        <v>4.0008624918162544E-3</v>
      </c>
      <c r="BH47">
        <f t="shared" si="87"/>
        <v>2.0185158820456464E-3</v>
      </c>
      <c r="BI47">
        <f t="shared" si="88"/>
        <v>0.9604924672370545</v>
      </c>
      <c r="BJ47">
        <f t="shared" si="89"/>
        <v>2.101542647025743E-3</v>
      </c>
      <c r="BK47">
        <f t="shared" si="36"/>
        <v>3.6126085092431898E-2</v>
      </c>
      <c r="BL47">
        <f t="shared" si="37"/>
        <v>37.428323601675899</v>
      </c>
      <c r="BM47">
        <f t="shared" si="90"/>
        <v>9.6520713769863596E-4</v>
      </c>
      <c r="BN47">
        <f t="shared" si="91"/>
        <v>1.7685471355021853</v>
      </c>
      <c r="BO47">
        <f t="shared" si="92"/>
        <v>2.7317599428421895</v>
      </c>
      <c r="BP47">
        <f t="shared" si="93"/>
        <v>0.80461301525846562</v>
      </c>
      <c r="BQ47">
        <f t="shared" si="38"/>
        <v>1.0096065217674305E-5</v>
      </c>
      <c r="BR47">
        <f t="shared" si="94"/>
        <v>1.0878940454256367</v>
      </c>
      <c r="BS47">
        <f t="shared" si="95"/>
        <v>0.9994606199806132</v>
      </c>
      <c r="BT47">
        <f t="shared" si="96"/>
        <v>1.0884811504096468</v>
      </c>
      <c r="BU47">
        <f t="shared" si="39"/>
        <v>0.87580610048310936</v>
      </c>
      <c r="BV47">
        <f t="shared" si="40"/>
        <v>0.87580610048310936</v>
      </c>
      <c r="BW47">
        <f t="shared" si="41"/>
        <v>0.87580610048310936</v>
      </c>
      <c r="BX47">
        <f t="shared" si="11"/>
        <v>211.09088818281978</v>
      </c>
      <c r="BY47">
        <f t="shared" si="12"/>
        <v>0.71389291741726113</v>
      </c>
      <c r="BZ47">
        <f t="shared" si="13"/>
        <v>1596974.1607308111</v>
      </c>
      <c r="CA47">
        <f t="shared" si="14"/>
        <v>0.52146398925014703</v>
      </c>
      <c r="CB47">
        <f t="shared" si="15"/>
        <v>202123.82212585132</v>
      </c>
      <c r="CC47">
        <f t="shared" si="97"/>
        <v>1.6187778227438283E-4</v>
      </c>
      <c r="CD47">
        <f t="shared" si="98"/>
        <v>2.4960937048076568E-5</v>
      </c>
      <c r="CE47">
        <f t="shared" si="99"/>
        <v>-3.7109843024199436</v>
      </c>
      <c r="CF47">
        <f t="shared" si="100"/>
        <v>14.377198152797739</v>
      </c>
      <c r="CG47">
        <f t="shared" si="101"/>
        <v>4.8378398012501322E-3</v>
      </c>
      <c r="CH47">
        <f t="shared" si="16"/>
        <v>42.311648576262961</v>
      </c>
      <c r="CI47" s="20">
        <f t="shared" si="17"/>
        <v>70858766564.319443</v>
      </c>
      <c r="CJ47" s="33">
        <f t="shared" si="42"/>
        <v>0.30046889056787368</v>
      </c>
      <c r="CK47" s="33">
        <f t="shared" si="18"/>
        <v>60.093778113574736</v>
      </c>
      <c r="CL47">
        <f t="shared" si="102"/>
        <v>6000</v>
      </c>
      <c r="CM47" s="6">
        <f t="shared" si="19"/>
        <v>1521.9313354344529</v>
      </c>
      <c r="CN47" s="20"/>
      <c r="CO47" s="20"/>
      <c r="CP47" s="20"/>
      <c r="CQ47" s="20"/>
      <c r="CR47" s="20"/>
      <c r="CS47" s="20"/>
      <c r="CT47" s="20"/>
      <c r="CU47" s="25">
        <f t="shared" si="20"/>
        <v>2.23515511164684</v>
      </c>
      <c r="CV47" s="26">
        <v>0.8</v>
      </c>
      <c r="CW47" s="26">
        <f t="shared" si="103"/>
        <v>0.41490066759944466</v>
      </c>
      <c r="CX47" s="26">
        <f t="shared" si="43"/>
        <v>-0.14604144329716748</v>
      </c>
      <c r="CY47" s="26">
        <f t="shared" si="104"/>
        <v>3.4157560399197165E-2</v>
      </c>
      <c r="CZ47" s="26">
        <f t="shared" si="105"/>
        <v>-4.5321271847098858E-4</v>
      </c>
      <c r="DA47" s="26">
        <f t="shared" si="44"/>
        <v>1.9748347868397756E-2</v>
      </c>
      <c r="DB47" s="26">
        <f t="shared" si="45"/>
        <v>0.88327844474461581</v>
      </c>
      <c r="DC47" s="26">
        <f t="shared" si="46"/>
        <v>0.90601261981197467</v>
      </c>
      <c r="DD47" s="26">
        <f t="shared" si="47"/>
        <v>0.10601261981197463</v>
      </c>
      <c r="DE47" s="26">
        <v>0.85</v>
      </c>
      <c r="DF47" s="26">
        <f t="shared" si="48"/>
        <v>0.39049474597594797</v>
      </c>
      <c r="DG47" s="26">
        <f t="shared" si="49"/>
        <v>-0.13745077016203999</v>
      </c>
      <c r="DH47" s="26">
        <f t="shared" si="50"/>
        <v>3.0257216132160817E-2</v>
      </c>
      <c r="DI47" s="26">
        <f t="shared" si="51"/>
        <v>-3.3470129702035879E-4</v>
      </c>
      <c r="DJ47" s="26">
        <f t="shared" si="52"/>
        <v>1.7272798850960388E-2</v>
      </c>
      <c r="DK47" s="26">
        <f t="shared" si="106"/>
        <v>0.8958856367371627</v>
      </c>
      <c r="DL47" s="26">
        <f t="shared" si="107"/>
        <v>0.90861559966396677</v>
      </c>
      <c r="DM47" s="26">
        <f t="shared" si="108"/>
        <v>5.8615599663966789E-2</v>
      </c>
      <c r="DN47" s="26">
        <f t="shared" si="109"/>
        <v>-0.94794040296015802</v>
      </c>
      <c r="DO47" s="26">
        <f t="shared" si="110"/>
        <v>0.91183468863752015</v>
      </c>
      <c r="DP47" s="26">
        <f t="shared" si="53"/>
        <v>0.85</v>
      </c>
      <c r="DQ47" s="26">
        <f t="shared" si="54"/>
        <v>0.39049474597594797</v>
      </c>
      <c r="DR47" s="26">
        <f t="shared" si="55"/>
        <v>-0.13745077016203999</v>
      </c>
      <c r="DS47" s="26">
        <f t="shared" si="56"/>
        <v>3.0257216132160817E-2</v>
      </c>
      <c r="DT47" s="26">
        <f t="shared" si="57"/>
        <v>-3.3470129702035879E-4</v>
      </c>
      <c r="DU47" s="26">
        <f t="shared" si="58"/>
        <v>1.7272798850960388E-2</v>
      </c>
      <c r="DV47" s="26">
        <f t="shared" si="59"/>
        <v>0.8958856367371627</v>
      </c>
      <c r="DW47" s="26">
        <f t="shared" si="60"/>
        <v>0.90861559966396677</v>
      </c>
      <c r="DX47" s="26">
        <f t="shared" si="61"/>
        <v>5.8615599663966789E-2</v>
      </c>
      <c r="DY47" s="26">
        <f t="shared" si="62"/>
        <v>0.91183468863752015</v>
      </c>
      <c r="DZ47" s="26">
        <f t="shared" si="63"/>
        <v>0.36401393609571647</v>
      </c>
      <c r="EA47" s="26">
        <f t="shared" si="64"/>
        <v>-0.1281297543223632</v>
      </c>
      <c r="EB47" s="26">
        <f t="shared" si="65"/>
        <v>2.6292664461091707E-2</v>
      </c>
      <c r="EC47" s="26">
        <f t="shared" si="66"/>
        <v>-2.3559793217138385E-4</v>
      </c>
      <c r="ED47" s="26">
        <f t="shared" si="67"/>
        <v>1.4814768995134904E-2</v>
      </c>
      <c r="EE47" s="26">
        <f t="shared" si="68"/>
        <v>0.90888479498273056</v>
      </c>
      <c r="EF47" s="26">
        <f t="shared" si="69"/>
        <v>0.91186342635175965</v>
      </c>
      <c r="EG47" s="26">
        <f t="shared" si="70"/>
        <v>2.8737714239501777E-5</v>
      </c>
      <c r="EH47" s="26">
        <f t="shared" si="71"/>
        <v>-0.94747565226968467</v>
      </c>
      <c r="EI47" s="26">
        <f t="shared" si="72"/>
        <v>0.91186501945833931</v>
      </c>
      <c r="EM47">
        <f t="shared" si="21"/>
        <v>1490.8484594684423</v>
      </c>
      <c r="EW47">
        <f t="shared" si="111"/>
        <v>4.2195934368582195</v>
      </c>
      <c r="EX47">
        <f t="shared" si="73"/>
        <v>6.2962467125922433E-2</v>
      </c>
      <c r="EY47">
        <f t="shared" si="112"/>
        <v>1.1433670896802137</v>
      </c>
      <c r="EZ47">
        <f t="shared" si="113"/>
        <v>1.5679613439008339E-2</v>
      </c>
    </row>
    <row r="48" spans="3:159">
      <c r="C48" s="6">
        <f t="shared" si="74"/>
        <v>1521.9313354344529</v>
      </c>
      <c r="D48" s="6">
        <f>Sheet6!J48</f>
        <v>1586.4901261952944</v>
      </c>
      <c r="E48" s="6">
        <f t="shared" si="22"/>
        <v>1587.2463501116438</v>
      </c>
      <c r="F48" s="6">
        <f t="shared" si="23"/>
        <v>-0.75622391634942687</v>
      </c>
      <c r="G48" s="6">
        <f>Sheet7!D48</f>
        <v>1591.9464346420395</v>
      </c>
      <c r="H48" s="6">
        <f>Sheet7!F48</f>
        <v>4.3353976281471205</v>
      </c>
      <c r="I48" s="6">
        <f t="shared" si="24"/>
        <v>0.93316233753863509</v>
      </c>
      <c r="J48" s="6">
        <f t="shared" si="25"/>
        <v>1587.3005145767459</v>
      </c>
      <c r="K48" s="6">
        <f t="shared" si="0"/>
        <v>1554.2107308148736</v>
      </c>
      <c r="M48" s="6">
        <f t="shared" si="1"/>
        <v>1554.2107308148736</v>
      </c>
      <c r="Q48">
        <f t="shared" si="26"/>
        <v>239.88873996414898</v>
      </c>
      <c r="S48">
        <f t="shared" si="27"/>
        <v>1.1936648640648071</v>
      </c>
      <c r="T48">
        <f t="shared" si="28"/>
        <v>1.126513365676331E-2</v>
      </c>
      <c r="U48">
        <f t="shared" si="29"/>
        <v>5968.3243203240354</v>
      </c>
      <c r="V48">
        <f t="shared" si="75"/>
        <v>33512.141058619462</v>
      </c>
      <c r="W48">
        <f t="shared" si="30"/>
        <v>569.52347871075551</v>
      </c>
      <c r="X48">
        <f t="shared" si="76"/>
        <v>0.86258414400409722</v>
      </c>
      <c r="Y48">
        <f t="shared" si="2"/>
        <v>54.006116207951074</v>
      </c>
      <c r="Z48">
        <f t="shared" si="114"/>
        <v>2.8162386807216602</v>
      </c>
      <c r="AA48">
        <f t="shared" si="77"/>
        <v>47.603273413925088</v>
      </c>
      <c r="AB48">
        <f t="shared" si="31"/>
        <v>56.822354888672734</v>
      </c>
      <c r="AC48">
        <f t="shared" si="3"/>
        <v>1.1936648640648071</v>
      </c>
      <c r="AD48">
        <f t="shared" si="32"/>
        <v>47.603273413925088</v>
      </c>
      <c r="AI48">
        <f t="shared" si="115"/>
        <v>0.53254184073609623</v>
      </c>
      <c r="AJ48">
        <f t="shared" si="116"/>
        <v>0.72420404381074865</v>
      </c>
      <c r="AK48">
        <f t="shared" si="33"/>
        <v>0.83806921505802889</v>
      </c>
      <c r="AL48">
        <f t="shared" si="4"/>
        <v>0</v>
      </c>
      <c r="AM48">
        <f t="shared" si="5"/>
        <v>0.83806921505802889</v>
      </c>
      <c r="AN48">
        <f t="shared" si="78"/>
        <v>0.83806921505802889</v>
      </c>
      <c r="AO48">
        <f t="shared" si="6"/>
        <v>0</v>
      </c>
      <c r="AP48">
        <f t="shared" si="7"/>
        <v>30</v>
      </c>
      <c r="AQ48">
        <f t="shared" si="79"/>
        <v>30</v>
      </c>
      <c r="AS48">
        <f t="shared" si="80"/>
        <v>2.3301510207119542</v>
      </c>
      <c r="AU48">
        <f t="shared" si="34"/>
        <v>0.90981041433201693</v>
      </c>
      <c r="AW48">
        <f t="shared" si="8"/>
        <v>4.444675358975716</v>
      </c>
      <c r="AX48">
        <f t="shared" si="8"/>
        <v>7.5535220735553479E-2</v>
      </c>
      <c r="AY48">
        <f t="shared" si="81"/>
        <v>4.5202105797112697</v>
      </c>
      <c r="AZ48">
        <f t="shared" si="35"/>
        <v>0.98328944649734029</v>
      </c>
      <c r="BA48">
        <f t="shared" si="82"/>
        <v>1.6710553502659709E-2</v>
      </c>
      <c r="BB48">
        <f t="shared" si="9"/>
        <v>-12.52465487195488</v>
      </c>
      <c r="BC48">
        <f t="shared" si="83"/>
        <v>0.13</v>
      </c>
      <c r="BD48">
        <f t="shared" si="84"/>
        <v>9.6676898403337006</v>
      </c>
      <c r="BE48">
        <f t="shared" si="85"/>
        <v>0.16429795814395803</v>
      </c>
      <c r="BF48">
        <f t="shared" si="10"/>
        <v>50.753060370708063</v>
      </c>
      <c r="BG48">
        <f t="shared" si="86"/>
        <v>3.9142450747523261E-3</v>
      </c>
      <c r="BH48">
        <f t="shared" si="87"/>
        <v>2.0161618373520985E-3</v>
      </c>
      <c r="BI48">
        <f t="shared" si="88"/>
        <v>0.9613355656097976</v>
      </c>
      <c r="BJ48">
        <f t="shared" si="89"/>
        <v>2.0972508554525393E-3</v>
      </c>
      <c r="BK48">
        <f t="shared" si="36"/>
        <v>3.6198655424697176E-2</v>
      </c>
      <c r="BL48">
        <f t="shared" si="37"/>
        <v>23.506202004582509</v>
      </c>
      <c r="BM48">
        <f t="shared" si="90"/>
        <v>1.5399618967641088E-3</v>
      </c>
      <c r="BN48">
        <f t="shared" si="91"/>
        <v>3.4645420177354067</v>
      </c>
      <c r="BO48">
        <f t="shared" si="92"/>
        <v>4.4021549645622731</v>
      </c>
      <c r="BP48">
        <f t="shared" si="93"/>
        <v>0.8871361018464613</v>
      </c>
      <c r="BQ48">
        <f t="shared" si="38"/>
        <v>4.4786716996562023E-6</v>
      </c>
      <c r="BR48">
        <f t="shared" si="94"/>
        <v>1.0882867758294179</v>
      </c>
      <c r="BS48">
        <f t="shared" si="95"/>
        <v>0.99976068978328436</v>
      </c>
      <c r="BT48">
        <f t="shared" si="96"/>
        <v>1.0885472763140178</v>
      </c>
      <c r="BU48">
        <f t="shared" si="39"/>
        <v>0.9656895873848006</v>
      </c>
      <c r="BV48">
        <f t="shared" si="40"/>
        <v>0.9656895873848006</v>
      </c>
      <c r="BW48">
        <f t="shared" si="41"/>
        <v>0.9656895873848006</v>
      </c>
      <c r="BX48">
        <f t="shared" si="11"/>
        <v>211.58109634945666</v>
      </c>
      <c r="BY48">
        <f t="shared" si="12"/>
        <v>0.33304778882856012</v>
      </c>
      <c r="BZ48">
        <f t="shared" si="13"/>
        <v>1597798.7405396083</v>
      </c>
      <c r="CA48">
        <f t="shared" si="14"/>
        <v>0.73132799565744544</v>
      </c>
      <c r="CB48">
        <f t="shared" si="15"/>
        <v>144196.19856178627</v>
      </c>
      <c r="CC48">
        <f t="shared" si="97"/>
        <v>1.6187778227438283E-4</v>
      </c>
      <c r="CD48">
        <f t="shared" si="98"/>
        <v>3.4988439711454636E-5</v>
      </c>
      <c r="CE48">
        <f t="shared" si="99"/>
        <v>-3.6379776744274719</v>
      </c>
      <c r="CF48">
        <f t="shared" si="100"/>
        <v>14.155417429180154</v>
      </c>
      <c r="CG48">
        <f t="shared" si="101"/>
        <v>4.9906215592291185E-3</v>
      </c>
      <c r="CH48">
        <f t="shared" si="16"/>
        <v>46.121265975753104</v>
      </c>
      <c r="CI48" s="20">
        <f t="shared" si="17"/>
        <v>67128020591.935249</v>
      </c>
      <c r="CJ48" s="33">
        <f t="shared" si="42"/>
        <v>0.32657507338595415</v>
      </c>
      <c r="CK48" s="33">
        <f t="shared" si="18"/>
        <v>65.315014677190831</v>
      </c>
      <c r="CL48">
        <f t="shared" si="102"/>
        <v>6200</v>
      </c>
      <c r="CM48" s="6">
        <f t="shared" si="19"/>
        <v>1587.2463501116438</v>
      </c>
      <c r="CN48" s="20"/>
      <c r="CO48" s="20"/>
      <c r="CP48" s="20"/>
      <c r="CQ48" s="20"/>
      <c r="CR48" s="20"/>
      <c r="CS48" s="20"/>
      <c r="CT48" s="20"/>
      <c r="CU48" s="25">
        <f t="shared" si="20"/>
        <v>2.3301510207119542</v>
      </c>
      <c r="CV48" s="26">
        <v>0.8</v>
      </c>
      <c r="CW48" s="26">
        <f t="shared" si="103"/>
        <v>0.43253428321965653</v>
      </c>
      <c r="CX48" s="26">
        <f t="shared" si="43"/>
        <v>-0.1522483233454045</v>
      </c>
      <c r="CY48" s="26">
        <f t="shared" si="104"/>
        <v>3.7122708015772027E-2</v>
      </c>
      <c r="CZ48" s="26">
        <f t="shared" si="105"/>
        <v>-5.5806411902310554E-4</v>
      </c>
      <c r="DA48" s="26">
        <f t="shared" si="44"/>
        <v>2.1668371602846816E-2</v>
      </c>
      <c r="DB48" s="26">
        <f t="shared" si="45"/>
        <v>0.87381295341485898</v>
      </c>
      <c r="DC48" s="26">
        <f t="shared" si="46"/>
        <v>0.90436655257536491</v>
      </c>
      <c r="DD48" s="26">
        <f t="shared" si="47"/>
        <v>0.10436655257536487</v>
      </c>
      <c r="DE48" s="26">
        <v>0.85</v>
      </c>
      <c r="DF48" s="26">
        <f t="shared" si="48"/>
        <v>0.40709109008908856</v>
      </c>
      <c r="DG48" s="26">
        <f t="shared" si="49"/>
        <v>-0.14329253961920427</v>
      </c>
      <c r="DH48" s="26">
        <f t="shared" si="50"/>
        <v>3.2883782879022987E-2</v>
      </c>
      <c r="DI48" s="26">
        <f t="shared" si="51"/>
        <v>-4.1213491335308591E-4</v>
      </c>
      <c r="DJ48" s="26">
        <f t="shared" si="52"/>
        <v>1.8933628634305772E-2</v>
      </c>
      <c r="DK48" s="26">
        <f t="shared" si="106"/>
        <v>0.88737608030288495</v>
      </c>
      <c r="DL48" s="26">
        <f t="shared" si="107"/>
        <v>0.90680462733659251</v>
      </c>
      <c r="DM48" s="26">
        <f t="shared" si="108"/>
        <v>5.6804627336592528E-2</v>
      </c>
      <c r="DN48" s="26">
        <f t="shared" si="109"/>
        <v>-0.95123850477544802</v>
      </c>
      <c r="DO48" s="26">
        <f t="shared" si="110"/>
        <v>0.90971649281586009</v>
      </c>
      <c r="DP48" s="26">
        <f t="shared" si="53"/>
        <v>0.85</v>
      </c>
      <c r="DQ48" s="26">
        <f t="shared" si="54"/>
        <v>0.40709109008908856</v>
      </c>
      <c r="DR48" s="26">
        <f t="shared" si="55"/>
        <v>-0.14329253961920427</v>
      </c>
      <c r="DS48" s="26">
        <f t="shared" si="56"/>
        <v>3.2883782879022987E-2</v>
      </c>
      <c r="DT48" s="26">
        <f t="shared" si="57"/>
        <v>-4.1213491335308591E-4</v>
      </c>
      <c r="DU48" s="26">
        <f t="shared" si="58"/>
        <v>1.8933628634305772E-2</v>
      </c>
      <c r="DV48" s="26">
        <f t="shared" si="59"/>
        <v>0.88737608030288495</v>
      </c>
      <c r="DW48" s="26">
        <f t="shared" si="60"/>
        <v>0.90680462733659251</v>
      </c>
      <c r="DX48" s="26">
        <f t="shared" si="61"/>
        <v>5.6804627336592528E-2</v>
      </c>
      <c r="DY48" s="26">
        <f t="shared" si="62"/>
        <v>0.90971649281586009</v>
      </c>
      <c r="DZ48" s="26">
        <f t="shared" si="63"/>
        <v>0.38036842170978014</v>
      </c>
      <c r="EA48" s="26">
        <f t="shared" si="64"/>
        <v>-0.13388639168156471</v>
      </c>
      <c r="EB48" s="26">
        <f t="shared" si="65"/>
        <v>2.870830071236553E-2</v>
      </c>
      <c r="EC48" s="26">
        <f t="shared" si="66"/>
        <v>-2.9349701817977088E-4</v>
      </c>
      <c r="ED48" s="26">
        <f t="shared" si="67"/>
        <v>1.6305475788447585E-2</v>
      </c>
      <c r="EE48" s="26">
        <f t="shared" si="68"/>
        <v>0.90094201634317561</v>
      </c>
      <c r="EF48" s="26">
        <f t="shared" si="69"/>
        <v>0.90980569428325941</v>
      </c>
      <c r="EG48" s="26">
        <f t="shared" si="70"/>
        <v>8.9201467399324663E-5</v>
      </c>
      <c r="EH48" s="26">
        <f t="shared" si="71"/>
        <v>-0.94974475550798165</v>
      </c>
      <c r="EI48" s="26">
        <f t="shared" si="72"/>
        <v>0.90981041433201693</v>
      </c>
      <c r="EM48">
        <f t="shared" si="21"/>
        <v>1554.2107308148736</v>
      </c>
      <c r="EW48">
        <f t="shared" si="111"/>
        <v>4.4091721131596389</v>
      </c>
      <c r="EX48">
        <f t="shared" si="73"/>
        <v>6.5791256523057215E-2</v>
      </c>
      <c r="EY48">
        <f t="shared" si="112"/>
        <v>1.1525193314299171</v>
      </c>
      <c r="EZ48">
        <f t="shared" si="113"/>
        <v>1.5805123097307004E-2</v>
      </c>
    </row>
    <row r="49" spans="3:156">
      <c r="C49" s="6">
        <f t="shared" si="74"/>
        <v>1587.2463501116438</v>
      </c>
      <c r="D49" s="6">
        <f>Sheet6!J49</f>
        <v>1655.1880819438809</v>
      </c>
      <c r="E49" s="6">
        <f t="shared" si="22"/>
        <v>1654.4374548397147</v>
      </c>
      <c r="F49" s="6">
        <f t="shared" si="23"/>
        <v>0.75062710416614209</v>
      </c>
      <c r="G49" s="6">
        <f>Sheet7!D49</f>
        <v>1653.1517023789438</v>
      </c>
      <c r="H49" s="6">
        <f>Sheet7!F49</f>
        <v>-1.6524439574459393</v>
      </c>
      <c r="I49" s="6">
        <f t="shared" si="24"/>
        <v>1.1800703085951136</v>
      </c>
      <c r="J49" s="6">
        <f t="shared" si="25"/>
        <v>1654.5519951796441</v>
      </c>
      <c r="K49" s="6">
        <f t="shared" si="0"/>
        <v>1621.2172160277623</v>
      </c>
      <c r="M49" s="6">
        <f t="shared" si="1"/>
        <v>1621.2172160277623</v>
      </c>
      <c r="Q49">
        <f t="shared" si="26"/>
        <v>252.21395991952565</v>
      </c>
      <c r="S49">
        <f t="shared" si="27"/>
        <v>1.1995395749581812</v>
      </c>
      <c r="T49">
        <f t="shared" si="28"/>
        <v>1.0775900210120743E-2</v>
      </c>
      <c r="U49">
        <f t="shared" si="29"/>
        <v>5997.6978747909061</v>
      </c>
      <c r="V49">
        <f t="shared" si="75"/>
        <v>33677.073566950938</v>
      </c>
      <c r="W49">
        <f t="shared" si="30"/>
        <v>-119.28705581007675</v>
      </c>
      <c r="X49">
        <f t="shared" si="76"/>
        <v>0.86117554743776847</v>
      </c>
      <c r="Y49">
        <f t="shared" si="2"/>
        <v>54.006116207951074</v>
      </c>
      <c r="Z49">
        <f t="shared" si="114"/>
        <v>2.9560987370200222</v>
      </c>
      <c r="AA49">
        <f t="shared" si="77"/>
        <v>47.486732521481777</v>
      </c>
      <c r="AB49">
        <f t="shared" si="31"/>
        <v>56.962214944971088</v>
      </c>
      <c r="AC49">
        <f t="shared" si="3"/>
        <v>1.1995395749581812</v>
      </c>
      <c r="AD49">
        <f t="shared" si="32"/>
        <v>47.486732521481777</v>
      </c>
      <c r="AI49">
        <f t="shared" si="115"/>
        <v>0.52286165632806714</v>
      </c>
      <c r="AJ49">
        <f t="shared" si="116"/>
        <v>0.71662571223706306</v>
      </c>
      <c r="AK49">
        <f t="shared" si="33"/>
        <v>0.81894029593752993</v>
      </c>
      <c r="AL49">
        <f t="shared" si="4"/>
        <v>0</v>
      </c>
      <c r="AM49">
        <f t="shared" si="5"/>
        <v>0.81894029593752993</v>
      </c>
      <c r="AN49">
        <f t="shared" si="78"/>
        <v>0.81894029593752993</v>
      </c>
      <c r="AO49">
        <f t="shared" si="6"/>
        <v>0</v>
      </c>
      <c r="AP49">
        <f t="shared" si="7"/>
        <v>30</v>
      </c>
      <c r="AQ49">
        <f t="shared" si="79"/>
        <v>30</v>
      </c>
      <c r="AS49">
        <f t="shared" si="80"/>
        <v>2.4306105187822524</v>
      </c>
      <c r="AU49">
        <f t="shared" si="34"/>
        <v>0.90781931712975117</v>
      </c>
      <c r="AW49">
        <f t="shared" si="8"/>
        <v>4.466550161137496</v>
      </c>
      <c r="AX49">
        <f t="shared" si="8"/>
        <v>-1.5820900153063824E-2</v>
      </c>
      <c r="AY49">
        <f t="shared" si="81"/>
        <v>4.4507292609844322</v>
      </c>
      <c r="AZ49">
        <f t="shared" si="35"/>
        <v>1.0035546759250784</v>
      </c>
      <c r="BA49">
        <f t="shared" si="82"/>
        <v>-3.5546759250784099E-3</v>
      </c>
      <c r="BB49">
        <f t="shared" si="9"/>
        <v>-12.109902581179549</v>
      </c>
      <c r="BC49">
        <f t="shared" si="83"/>
        <v>0.13</v>
      </c>
      <c r="BD49">
        <f t="shared" si="84"/>
        <v>9.7093184745796428</v>
      </c>
      <c r="BE49">
        <f t="shared" si="85"/>
        <v>-3.4391230949817116E-2</v>
      </c>
      <c r="BF49">
        <f t="shared" si="10"/>
        <v>50.690896247567821</v>
      </c>
      <c r="BG49">
        <f t="shared" si="86"/>
        <v>3.8272470721369659E-3</v>
      </c>
      <c r="BH49">
        <f t="shared" si="87"/>
        <v>2.0137883030142785E-3</v>
      </c>
      <c r="BI49">
        <f t="shared" si="88"/>
        <v>0.96218292919741732</v>
      </c>
      <c r="BJ49">
        <f t="shared" si="89"/>
        <v>2.0929370516831278E-3</v>
      </c>
      <c r="BK49">
        <f t="shared" si="36"/>
        <v>3.6279748117606356E-2</v>
      </c>
      <c r="BL49" t="e">
        <f t="shared" si="37"/>
        <v>#NUM!</v>
      </c>
      <c r="BM49" t="e">
        <f t="shared" si="90"/>
        <v>#NUM!</v>
      </c>
      <c r="BN49" t="e">
        <f t="shared" si="91"/>
        <v>#NUM!</v>
      </c>
      <c r="BO49" t="e">
        <f t="shared" si="92"/>
        <v>#NUM!</v>
      </c>
      <c r="BP49" t="e">
        <f t="shared" si="93"/>
        <v>#NUM!</v>
      </c>
      <c r="BQ49">
        <f t="shared" si="38"/>
        <v>-9.3195395309872441E-7</v>
      </c>
      <c r="BR49">
        <f t="shared" si="94"/>
        <v>1.0886651896902257</v>
      </c>
      <c r="BS49">
        <f t="shared" si="95"/>
        <v>1.000049805030842</v>
      </c>
      <c r="BT49">
        <f t="shared" si="96"/>
        <v>1.088610971387221</v>
      </c>
      <c r="BU49">
        <f t="shared" si="39"/>
        <v>1</v>
      </c>
      <c r="BV49">
        <f t="shared" si="40"/>
        <v>1</v>
      </c>
      <c r="BW49">
        <f t="shared" si="41"/>
        <v>1</v>
      </c>
      <c r="BX49">
        <f t="shared" si="11"/>
        <v>212.10187279571761</v>
      </c>
      <c r="BY49">
        <f t="shared" si="12"/>
        <v>-7.2929433132363997E-2</v>
      </c>
      <c r="BZ49">
        <f t="shared" si="13"/>
        <v>1598664.3083229545</v>
      </c>
      <c r="CA49">
        <f t="shared" si="14"/>
        <v>0.81894029593752993</v>
      </c>
      <c r="CB49">
        <f t="shared" si="15"/>
        <v>128839.48301569914</v>
      </c>
      <c r="CC49">
        <f t="shared" si="97"/>
        <v>1.6187778227438283E-4</v>
      </c>
      <c r="CD49">
        <f t="shared" si="98"/>
        <v>3.9158803512004478E-5</v>
      </c>
      <c r="CE49">
        <f t="shared" si="99"/>
        <v>-3.6114671351815941</v>
      </c>
      <c r="CF49">
        <f t="shared" si="100"/>
        <v>14.072518868767705</v>
      </c>
      <c r="CG49">
        <f t="shared" si="101"/>
        <v>5.0495923669867833E-3</v>
      </c>
      <c r="CH49">
        <f t="shared" si="16"/>
        <v>47.486732521481777</v>
      </c>
      <c r="CI49" s="20">
        <f t="shared" si="17"/>
        <v>66039665496.730614</v>
      </c>
      <c r="CJ49" s="33">
        <f t="shared" si="42"/>
        <v>0.33595552364035536</v>
      </c>
      <c r="CK49" s="33">
        <f t="shared" si="18"/>
        <v>67.191104728071068</v>
      </c>
      <c r="CL49">
        <f t="shared" si="102"/>
        <v>6400</v>
      </c>
      <c r="CM49" s="6">
        <f t="shared" si="19"/>
        <v>1654.4374548397147</v>
      </c>
      <c r="CN49" s="20"/>
      <c r="CO49" s="20"/>
      <c r="CP49" s="20"/>
      <c r="CQ49" s="20"/>
      <c r="CR49" s="20"/>
      <c r="CS49" s="20"/>
      <c r="CT49" s="20"/>
      <c r="CU49" s="25">
        <f t="shared" si="20"/>
        <v>2.4306105187822524</v>
      </c>
      <c r="CV49" s="26">
        <v>0.8</v>
      </c>
      <c r="CW49" s="26">
        <f t="shared" si="103"/>
        <v>0.45118207754895562</v>
      </c>
      <c r="CX49" s="26">
        <f t="shared" si="43"/>
        <v>-0.15881218551973286</v>
      </c>
      <c r="CY49" s="26">
        <f t="shared" si="104"/>
        <v>4.0392641689860766E-2</v>
      </c>
      <c r="CZ49" s="26">
        <f t="shared" si="105"/>
        <v>-6.8919262151315337E-4</v>
      </c>
      <c r="DA49" s="26">
        <f t="shared" si="44"/>
        <v>2.3823855911986831E-2</v>
      </c>
      <c r="DB49" s="26">
        <f t="shared" si="45"/>
        <v>0.863492076400866</v>
      </c>
      <c r="DC49" s="26">
        <f t="shared" si="46"/>
        <v>0.90284135960095757</v>
      </c>
      <c r="DD49" s="26">
        <f t="shared" si="47"/>
        <v>0.10284135960095753</v>
      </c>
      <c r="DE49" s="26">
        <v>0.85</v>
      </c>
      <c r="DF49" s="26">
        <f t="shared" si="48"/>
        <v>0.42464195534019356</v>
      </c>
      <c r="DG49" s="26">
        <f t="shared" si="49"/>
        <v>-0.14947029225386621</v>
      </c>
      <c r="DH49" s="26">
        <f t="shared" si="50"/>
        <v>3.578033312319847E-2</v>
      </c>
      <c r="DI49" s="26">
        <f t="shared" si="51"/>
        <v>-5.0897438424839735E-4</v>
      </c>
      <c r="DJ49" s="26">
        <f t="shared" si="52"/>
        <v>2.0795071816372343E-2</v>
      </c>
      <c r="DK49" s="26">
        <f t="shared" si="106"/>
        <v>0.87808551749025499</v>
      </c>
      <c r="DL49" s="26">
        <f t="shared" si="107"/>
        <v>0.90507886665070703</v>
      </c>
      <c r="DM49" s="26">
        <f t="shared" si="108"/>
        <v>5.5078866650707048E-2</v>
      </c>
      <c r="DN49" s="26">
        <f t="shared" si="109"/>
        <v>-0.9552498590050108</v>
      </c>
      <c r="DO49" s="26">
        <f t="shared" si="110"/>
        <v>0.90765912041910923</v>
      </c>
      <c r="DP49" s="26">
        <f t="shared" si="53"/>
        <v>0.85</v>
      </c>
      <c r="DQ49" s="26">
        <f t="shared" si="54"/>
        <v>0.42464195534019356</v>
      </c>
      <c r="DR49" s="26">
        <f t="shared" si="55"/>
        <v>-0.14947029225386621</v>
      </c>
      <c r="DS49" s="26">
        <f t="shared" si="56"/>
        <v>3.578033312319847E-2</v>
      </c>
      <c r="DT49" s="26">
        <f t="shared" si="57"/>
        <v>-5.0897438424839735E-4</v>
      </c>
      <c r="DU49" s="26">
        <f t="shared" si="58"/>
        <v>2.0795071816372343E-2</v>
      </c>
      <c r="DV49" s="26">
        <f t="shared" si="59"/>
        <v>0.87808551749025499</v>
      </c>
      <c r="DW49" s="26">
        <f t="shared" si="60"/>
        <v>0.90507886665070703</v>
      </c>
      <c r="DX49" s="26">
        <f t="shared" si="61"/>
        <v>5.5078866650707048E-2</v>
      </c>
      <c r="DY49" s="26">
        <f t="shared" si="62"/>
        <v>0.90765912041910923</v>
      </c>
      <c r="DZ49" s="26">
        <f t="shared" si="63"/>
        <v>0.39766654013513225</v>
      </c>
      <c r="EA49" s="26">
        <f t="shared" si="64"/>
        <v>-0.13997517962153172</v>
      </c>
      <c r="EB49" s="26">
        <f t="shared" si="65"/>
        <v>3.1378825150786195E-2</v>
      </c>
      <c r="EC49" s="26">
        <f t="shared" si="66"/>
        <v>-3.6658667480521877E-4</v>
      </c>
      <c r="ED49" s="26">
        <f t="shared" si="67"/>
        <v>1.7978859742571025E-2</v>
      </c>
      <c r="EE49" s="26">
        <f t="shared" si="68"/>
        <v>0.8922419076787188</v>
      </c>
      <c r="EF49" s="26">
        <f t="shared" si="69"/>
        <v>0.90781172431865942</v>
      </c>
      <c r="EG49" s="26">
        <f t="shared" si="70"/>
        <v>1.526038995501855E-4</v>
      </c>
      <c r="EH49" s="26">
        <f t="shared" si="71"/>
        <v>-0.95260320226725703</v>
      </c>
      <c r="EI49" s="26">
        <f t="shared" si="72"/>
        <v>0.90781931712975117</v>
      </c>
      <c r="EM49">
        <f t="shared" si="21"/>
        <v>1621.2172160277623</v>
      </c>
      <c r="EW49">
        <f t="shared" si="111"/>
        <v>4.6096892355546988</v>
      </c>
      <c r="EX49">
        <f t="shared" si="73"/>
        <v>6.8783263434600742E-2</v>
      </c>
      <c r="EY49">
        <f t="shared" si="112"/>
        <v>1.162416985314177</v>
      </c>
      <c r="EZ49">
        <f t="shared" si="113"/>
        <v>1.5940854996763461E-2</v>
      </c>
    </row>
    <row r="50" spans="3:156">
      <c r="C50" s="6">
        <f t="shared" si="74"/>
        <v>1654.4374548397147</v>
      </c>
      <c r="D50" s="6">
        <f>Sheet6!J50</f>
        <v>1723.5815284988475</v>
      </c>
      <c r="E50" s="6">
        <f t="shared" si="22"/>
        <v>1721.4659378407787</v>
      </c>
      <c r="F50" s="6">
        <f t="shared" si="23"/>
        <v>2.1155906580688679</v>
      </c>
      <c r="G50" s="6">
        <f>Sheet7!D50</f>
        <v>1713.4349348067417</v>
      </c>
      <c r="H50" s="6">
        <f>Sheet7!F50</f>
        <v>-8.409426659250812</v>
      </c>
      <c r="I50" s="6">
        <f t="shared" si="24"/>
        <v>1.0372956320807685</v>
      </c>
      <c r="J50" s="6">
        <f t="shared" si="25"/>
        <v>1721.5420032250111</v>
      </c>
      <c r="K50" s="6">
        <f t="shared" ref="K50:K57" si="117">AVERAGE(C50,D50)</f>
        <v>1689.009491669281</v>
      </c>
      <c r="M50" s="6">
        <f t="shared" si="1"/>
        <v>1689.009491669281</v>
      </c>
      <c r="Q50">
        <f t="shared" si="26"/>
        <v>264.78104952355795</v>
      </c>
      <c r="S50">
        <f t="shared" si="27"/>
        <v>1.2055295709551785</v>
      </c>
      <c r="T50">
        <f t="shared" si="28"/>
        <v>1.0322622359700395E-2</v>
      </c>
      <c r="U50">
        <f t="shared" si="29"/>
        <v>6027.6478547758925</v>
      </c>
      <c r="V50">
        <f t="shared" si="75"/>
        <v>33845.242704566641</v>
      </c>
      <c r="W50">
        <f t="shared" si="30"/>
        <v>-762.89596155859101</v>
      </c>
      <c r="X50">
        <f t="shared" si="76"/>
        <v>0.85973930862587911</v>
      </c>
      <c r="Y50">
        <f t="shared" si="2"/>
        <v>54.006116207951074</v>
      </c>
      <c r="Z50">
        <f t="shared" si="114"/>
        <v>3.0982168265473562</v>
      </c>
      <c r="AA50">
        <f t="shared" si="77"/>
        <v>47.368670508225605</v>
      </c>
      <c r="AB50">
        <f t="shared" si="31"/>
        <v>57.104333034498431</v>
      </c>
      <c r="AC50">
        <f t="shared" si="3"/>
        <v>1.2055295709551785</v>
      </c>
      <c r="AD50">
        <f t="shared" si="32"/>
        <v>47.368670508225605</v>
      </c>
      <c r="AI50">
        <f t="shared" si="115"/>
        <v>0.51350604098485486</v>
      </c>
      <c r="AJ50">
        <f t="shared" si="116"/>
        <v>0.70921205565167078</v>
      </c>
      <c r="AK50">
        <f t="shared" si="33"/>
        <v>0.80056219274265117</v>
      </c>
      <c r="AL50">
        <f t="shared" si="4"/>
        <v>0</v>
      </c>
      <c r="AM50">
        <f t="shared" si="5"/>
        <v>0.80056219274265117</v>
      </c>
      <c r="AN50">
        <f t="shared" si="78"/>
        <v>0.80056219274265117</v>
      </c>
      <c r="AO50">
        <f t="shared" si="6"/>
        <v>0</v>
      </c>
      <c r="AP50">
        <f t="shared" si="7"/>
        <v>30</v>
      </c>
      <c r="AQ50">
        <f t="shared" si="79"/>
        <v>30</v>
      </c>
      <c r="AS50">
        <f t="shared" si="80"/>
        <v>2.5322481134471979</v>
      </c>
      <c r="AU50">
        <f t="shared" si="34"/>
        <v>0.90599704554414462</v>
      </c>
      <c r="AW50">
        <f t="shared" si="8"/>
        <v>4.4888542335867401</v>
      </c>
      <c r="AX50">
        <f t="shared" si="8"/>
        <v>-0.10118198284825554</v>
      </c>
      <c r="AY50">
        <f t="shared" si="81"/>
        <v>4.3876722507384844</v>
      </c>
      <c r="AZ50">
        <f t="shared" si="35"/>
        <v>1.0230605152495666</v>
      </c>
      <c r="BA50">
        <f t="shared" si="82"/>
        <v>-2.3060515249566649E-2</v>
      </c>
      <c r="BB50">
        <f t="shared" si="9"/>
        <v>-11.739059740745805</v>
      </c>
      <c r="BC50">
        <f t="shared" si="83"/>
        <v>0.13</v>
      </c>
      <c r="BD50">
        <f t="shared" si="84"/>
        <v>9.7517320756893877</v>
      </c>
      <c r="BE50">
        <f t="shared" si="85"/>
        <v>-0.2198110110683594</v>
      </c>
      <c r="BF50">
        <f t="shared" si="10"/>
        <v>50.627842912826132</v>
      </c>
      <c r="BG50">
        <f t="shared" si="86"/>
        <v>3.7436876582285688E-3</v>
      </c>
      <c r="BH50">
        <f t="shared" si="87"/>
        <v>2.0114999340697225E-3</v>
      </c>
      <c r="BI50">
        <f t="shared" si="88"/>
        <v>0.96299732889573875</v>
      </c>
      <c r="BJ50">
        <f t="shared" si="89"/>
        <v>2.0887907720121023E-3</v>
      </c>
      <c r="BK50">
        <f t="shared" si="36"/>
        <v>3.6366043262727077E-2</v>
      </c>
      <c r="BL50" t="e">
        <f t="shared" si="37"/>
        <v>#NUM!</v>
      </c>
      <c r="BM50" t="e">
        <f t="shared" si="90"/>
        <v>#NUM!</v>
      </c>
      <c r="BN50" t="e">
        <f t="shared" si="91"/>
        <v>#NUM!</v>
      </c>
      <c r="BO50" t="e">
        <f t="shared" si="92"/>
        <v>#NUM!</v>
      </c>
      <c r="BP50" t="e">
        <f t="shared" si="93"/>
        <v>#NUM!</v>
      </c>
      <c r="BQ50">
        <f t="shared" si="38"/>
        <v>-5.9225662527416983E-6</v>
      </c>
      <c r="BR50">
        <f t="shared" si="94"/>
        <v>1.0890143494026263</v>
      </c>
      <c r="BS50">
        <f t="shared" si="95"/>
        <v>1.0003165557789078</v>
      </c>
      <c r="BT50">
        <f t="shared" si="96"/>
        <v>1.0886697247099475</v>
      </c>
      <c r="BU50">
        <f t="shared" si="39"/>
        <v>1</v>
      </c>
      <c r="BV50">
        <f t="shared" si="40"/>
        <v>1</v>
      </c>
      <c r="BW50">
        <f t="shared" si="41"/>
        <v>1</v>
      </c>
      <c r="BX50">
        <f t="shared" si="11"/>
        <v>212.63105715022388</v>
      </c>
      <c r="BY50">
        <f t="shared" si="12"/>
        <v>-0.48693423272779962</v>
      </c>
      <c r="BZ50">
        <f t="shared" si="13"/>
        <v>1599532.7437382536</v>
      </c>
      <c r="CA50">
        <f t="shared" si="14"/>
        <v>0.80056219274265117</v>
      </c>
      <c r="CB50">
        <f t="shared" si="15"/>
        <v>131868.78176829047</v>
      </c>
      <c r="CC50">
        <f t="shared" si="97"/>
        <v>1.6187778227438283E-4</v>
      </c>
      <c r="CD50">
        <f t="shared" si="98"/>
        <v>3.8259244776106537E-5</v>
      </c>
      <c r="CE50">
        <f t="shared" si="99"/>
        <v>-3.6170252487313559</v>
      </c>
      <c r="CF50">
        <f t="shared" si="100"/>
        <v>14.089995981707194</v>
      </c>
      <c r="CG50">
        <f t="shared" si="101"/>
        <v>5.0370731920336533E-3</v>
      </c>
      <c r="CH50">
        <f t="shared" si="16"/>
        <v>47.368670508225605</v>
      </c>
      <c r="CI50" s="20">
        <f t="shared" si="17"/>
        <v>66111895530.820793</v>
      </c>
      <c r="CJ50" s="33">
        <f t="shared" si="42"/>
        <v>0.33514241500531955</v>
      </c>
      <c r="CK50" s="33">
        <f t="shared" si="18"/>
        <v>67.028483001063904</v>
      </c>
      <c r="CL50">
        <f t="shared" si="102"/>
        <v>6600</v>
      </c>
      <c r="CM50" s="6">
        <f t="shared" ref="CM50:CM57" si="118">C50+CK50</f>
        <v>1721.4659378407787</v>
      </c>
      <c r="CN50" s="20"/>
      <c r="CO50" s="20"/>
      <c r="CP50" s="20"/>
      <c r="CQ50" s="20"/>
      <c r="CR50" s="20"/>
      <c r="CS50" s="20"/>
      <c r="CT50" s="20"/>
      <c r="CU50" s="25">
        <f t="shared" si="20"/>
        <v>2.5322481134471979</v>
      </c>
      <c r="CV50" s="26">
        <v>0.8</v>
      </c>
      <c r="CW50" s="26">
        <f t="shared" si="103"/>
        <v>0.4700485560586361</v>
      </c>
      <c r="CX50" s="26">
        <f t="shared" si="43"/>
        <v>-0.16545302263245776</v>
      </c>
      <c r="CY50" s="26">
        <f t="shared" si="104"/>
        <v>4.3841360565248629E-2</v>
      </c>
      <c r="CZ50" s="26">
        <f t="shared" si="105"/>
        <v>-8.4585327531119065E-4</v>
      </c>
      <c r="DA50" s="26">
        <f t="shared" si="44"/>
        <v>2.6140494562147367E-2</v>
      </c>
      <c r="DB50" s="26">
        <f t="shared" si="45"/>
        <v>0.85273895491269203</v>
      </c>
      <c r="DC50" s="26">
        <f t="shared" si="46"/>
        <v>0.90152520922192858</v>
      </c>
      <c r="DD50" s="26">
        <f t="shared" si="47"/>
        <v>0.10152520922192854</v>
      </c>
      <c r="DE50" s="26">
        <v>0.85</v>
      </c>
      <c r="DF50" s="26">
        <f t="shared" si="48"/>
        <v>0.4423986409963635</v>
      </c>
      <c r="DG50" s="26">
        <f t="shared" si="49"/>
        <v>-0.15572049188937204</v>
      </c>
      <c r="DH50" s="26">
        <f t="shared" si="50"/>
        <v>3.8835253649493619E-2</v>
      </c>
      <c r="DI50" s="26">
        <f t="shared" si="51"/>
        <v>-6.2466955757707176E-4</v>
      </c>
      <c r="DJ50" s="26">
        <f t="shared" si="52"/>
        <v>2.2792268017663441E-2</v>
      </c>
      <c r="DK50" s="26">
        <f t="shared" si="106"/>
        <v>0.86839236070189885</v>
      </c>
      <c r="DL50" s="26">
        <f t="shared" si="107"/>
        <v>0.90353206274730791</v>
      </c>
      <c r="DM50" s="26">
        <f t="shared" si="108"/>
        <v>5.3532062747307929E-2</v>
      </c>
      <c r="DN50" s="26">
        <f t="shared" si="109"/>
        <v>-0.95986292949241347</v>
      </c>
      <c r="DO50" s="26">
        <f t="shared" si="110"/>
        <v>0.90577052837702177</v>
      </c>
      <c r="DP50" s="26">
        <f t="shared" si="53"/>
        <v>0.85</v>
      </c>
      <c r="DQ50" s="26">
        <f t="shared" si="54"/>
        <v>0.4423986409963635</v>
      </c>
      <c r="DR50" s="26">
        <f t="shared" si="55"/>
        <v>-0.15572049188937204</v>
      </c>
      <c r="DS50" s="26">
        <f t="shared" si="56"/>
        <v>3.8835253649493619E-2</v>
      </c>
      <c r="DT50" s="26">
        <f t="shared" si="57"/>
        <v>-6.2466955757707176E-4</v>
      </c>
      <c r="DU50" s="26">
        <f t="shared" si="58"/>
        <v>2.2792268017663441E-2</v>
      </c>
      <c r="DV50" s="26">
        <f t="shared" si="59"/>
        <v>0.86839236070189885</v>
      </c>
      <c r="DW50" s="26">
        <f t="shared" si="60"/>
        <v>0.90353206274730791</v>
      </c>
      <c r="DX50" s="26">
        <f t="shared" si="61"/>
        <v>5.3532062747307929E-2</v>
      </c>
      <c r="DY50" s="26">
        <f t="shared" si="62"/>
        <v>0.90577052837702177</v>
      </c>
      <c r="DZ50" s="26">
        <f t="shared" si="63"/>
        <v>0.41515906409618236</v>
      </c>
      <c r="EA50" s="26">
        <f t="shared" si="64"/>
        <v>-0.14613239662714123</v>
      </c>
      <c r="EB50" s="26">
        <f t="shared" si="65"/>
        <v>3.4200119705902692E-2</v>
      </c>
      <c r="EC50" s="26">
        <f t="shared" si="66"/>
        <v>-4.5462576196732117E-4</v>
      </c>
      <c r="ED50" s="26">
        <f t="shared" si="67"/>
        <v>1.9775673869260275E-2</v>
      </c>
      <c r="EE50" s="26">
        <f t="shared" si="68"/>
        <v>0.88314186217348867</v>
      </c>
      <c r="EF50" s="26">
        <f t="shared" si="69"/>
        <v>0.9059870742873628</v>
      </c>
      <c r="EG50" s="26">
        <f t="shared" si="70"/>
        <v>2.1654591034103721E-4</v>
      </c>
      <c r="EH50" s="26">
        <f t="shared" si="71"/>
        <v>-0.95598012764988627</v>
      </c>
      <c r="EI50" s="26">
        <f t="shared" si="72"/>
        <v>0.90599704554414462</v>
      </c>
      <c r="EM50">
        <f t="shared" si="21"/>
        <v>1689.009491669281</v>
      </c>
      <c r="EW50">
        <f t="shared" si="111"/>
        <v>4.8124598769532296</v>
      </c>
      <c r="EX50">
        <f t="shared" si="73"/>
        <v>7.1808896125095945E-2</v>
      </c>
      <c r="EY50">
        <f t="shared" si="112"/>
        <v>1.1726531489922647</v>
      </c>
      <c r="EZ50">
        <f t="shared" si="113"/>
        <v>1.6081229064741683E-2</v>
      </c>
    </row>
    <row r="51" spans="3:156">
      <c r="C51" s="6">
        <f t="shared" si="74"/>
        <v>1721.4659378407787</v>
      </c>
      <c r="D51" s="6">
        <f>Sheet6!J51</f>
        <v>1791.653668388976</v>
      </c>
      <c r="E51" s="6">
        <f t="shared" si="22"/>
        <v>1788.33233425149</v>
      </c>
      <c r="F51" s="6">
        <f t="shared" si="23"/>
        <v>3.3213341374860192</v>
      </c>
      <c r="G51" s="6">
        <f>Sheet7!D51</f>
        <v>1772.6963860233832</v>
      </c>
      <c r="H51" s="6">
        <f>Sheet7!F51</f>
        <v>-16.036663047579623</v>
      </c>
      <c r="I51" s="6">
        <f t="shared" si="24"/>
        <v>1.0211377776489781</v>
      </c>
      <c r="J51" s="6">
        <f t="shared" si="25"/>
        <v>1788.4010866020865</v>
      </c>
      <c r="K51" s="6">
        <f t="shared" si="117"/>
        <v>1756.5598031148775</v>
      </c>
      <c r="M51" s="6">
        <f t="shared" si="1"/>
        <v>1756.5598031148775</v>
      </c>
      <c r="Q51">
        <f t="shared" si="26"/>
        <v>277.39748434926042</v>
      </c>
      <c r="S51">
        <f t="shared" si="27"/>
        <v>1.2115430869309127</v>
      </c>
      <c r="T51">
        <f t="shared" si="28"/>
        <v>9.907887803934156E-3</v>
      </c>
      <c r="U51">
        <f t="shared" si="29"/>
        <v>6057.715434654564</v>
      </c>
      <c r="V51">
        <f t="shared" si="75"/>
        <v>34014.072165585378</v>
      </c>
      <c r="W51">
        <f t="shared" si="30"/>
        <v>-1357.2560052125712</v>
      </c>
      <c r="X51">
        <f t="shared" si="76"/>
        <v>0.85829743036008455</v>
      </c>
      <c r="Y51">
        <f t="shared" si="2"/>
        <v>54.006116207951074</v>
      </c>
      <c r="Z51">
        <f t="shared" si="114"/>
        <v>3.2403987483524324</v>
      </c>
      <c r="AA51">
        <f t="shared" si="77"/>
        <v>47.250911316179995</v>
      </c>
      <c r="AB51">
        <f t="shared" si="31"/>
        <v>57.246514956303507</v>
      </c>
      <c r="AC51">
        <f t="shared" si="3"/>
        <v>1.2115430869309127</v>
      </c>
      <c r="AD51">
        <f t="shared" si="32"/>
        <v>47.250911316179995</v>
      </c>
      <c r="AI51">
        <f t="shared" si="115"/>
        <v>0.50459238241792048</v>
      </c>
      <c r="AJ51">
        <f t="shared" si="116"/>
        <v>0.70206560453188405</v>
      </c>
      <c r="AK51">
        <f t="shared" si="33"/>
        <v>0.78315358500991072</v>
      </c>
      <c r="AL51">
        <f t="shared" si="4"/>
        <v>0</v>
      </c>
      <c r="AM51">
        <f t="shared" si="5"/>
        <v>0.78315358500991072</v>
      </c>
      <c r="AN51">
        <f t="shared" si="78"/>
        <v>0.78315358500991072</v>
      </c>
      <c r="AO51">
        <f t="shared" si="6"/>
        <v>0</v>
      </c>
      <c r="AP51">
        <f t="shared" si="7"/>
        <v>30</v>
      </c>
      <c r="AQ51">
        <f t="shared" si="79"/>
        <v>30</v>
      </c>
      <c r="AS51">
        <f t="shared" si="80"/>
        <v>2.6335229432007159</v>
      </c>
      <c r="AU51">
        <f t="shared" si="34"/>
        <v>0.90437525723149448</v>
      </c>
      <c r="AW51">
        <f t="shared" si="8"/>
        <v>4.5112458839425473</v>
      </c>
      <c r="AX51">
        <f t="shared" si="8"/>
        <v>-0.18001124761434872</v>
      </c>
      <c r="AY51">
        <f t="shared" si="81"/>
        <v>4.3312346363281984</v>
      </c>
      <c r="AZ51">
        <f t="shared" si="35"/>
        <v>1.0415611858347515</v>
      </c>
      <c r="BA51">
        <f t="shared" si="82"/>
        <v>-4.1561185834751546E-2</v>
      </c>
      <c r="BB51">
        <f t="shared" si="9"/>
        <v>-11.411633498217798</v>
      </c>
      <c r="BC51">
        <f t="shared" si="83"/>
        <v>0.13</v>
      </c>
      <c r="BD51">
        <f t="shared" si="84"/>
        <v>9.7942797653559222</v>
      </c>
      <c r="BE51">
        <f t="shared" si="85"/>
        <v>-0.39081898114249275</v>
      </c>
      <c r="BF51">
        <f t="shared" si="10"/>
        <v>50.564872981817913</v>
      </c>
      <c r="BG51">
        <f t="shared" si="86"/>
        <v>3.6645590426344853E-3</v>
      </c>
      <c r="BH51">
        <f t="shared" si="87"/>
        <v>2.0093250795902187E-3</v>
      </c>
      <c r="BI51">
        <f t="shared" si="88"/>
        <v>0.96376902057962277</v>
      </c>
      <c r="BJ51">
        <f t="shared" si="89"/>
        <v>2.0848616594687651E-3</v>
      </c>
      <c r="BK51">
        <f t="shared" si="36"/>
        <v>3.6456006920501438E-2</v>
      </c>
      <c r="BL51" t="e">
        <f t="shared" si="37"/>
        <v>#NUM!</v>
      </c>
      <c r="BM51" t="e">
        <f t="shared" si="90"/>
        <v>#NUM!</v>
      </c>
      <c r="BN51" t="e">
        <f t="shared" si="91"/>
        <v>#NUM!</v>
      </c>
      <c r="BO51" t="e">
        <f t="shared" si="92"/>
        <v>#NUM!</v>
      </c>
      <c r="BP51" t="e">
        <f t="shared" si="93"/>
        <v>#NUM!</v>
      </c>
      <c r="BQ51">
        <f t="shared" si="38"/>
        <v>-1.0472906178188758E-5</v>
      </c>
      <c r="BR51">
        <f t="shared" si="94"/>
        <v>1.0893328075607243</v>
      </c>
      <c r="BS51">
        <f t="shared" si="95"/>
        <v>1.0005598396531212</v>
      </c>
      <c r="BT51">
        <f t="shared" si="96"/>
        <v>1.0887232970877376</v>
      </c>
      <c r="BU51">
        <f t="shared" si="39"/>
        <v>1</v>
      </c>
      <c r="BV51">
        <f t="shared" si="40"/>
        <v>1</v>
      </c>
      <c r="BW51">
        <f t="shared" si="41"/>
        <v>1</v>
      </c>
      <c r="BX51">
        <f t="shared" si="11"/>
        <v>213.16047918765133</v>
      </c>
      <c r="BY51">
        <f t="shared" si="12"/>
        <v>-0.90262532110988336</v>
      </c>
      <c r="BZ51">
        <f t="shared" si="13"/>
        <v>1600390.2568971037</v>
      </c>
      <c r="CA51">
        <f t="shared" si="14"/>
        <v>0.78315358500991072</v>
      </c>
      <c r="CB51">
        <f t="shared" si="15"/>
        <v>134872.34046674534</v>
      </c>
      <c r="CC51">
        <f t="shared" si="97"/>
        <v>1.6187778227438283E-4</v>
      </c>
      <c r="CD51">
        <f t="shared" si="98"/>
        <v>3.7407225102940692E-5</v>
      </c>
      <c r="CE51">
        <f t="shared" si="99"/>
        <v>-3.6223685682497693</v>
      </c>
      <c r="CF51">
        <f t="shared" si="100"/>
        <v>14.106749824577415</v>
      </c>
      <c r="CG51">
        <f t="shared" si="101"/>
        <v>5.0251157644390747E-3</v>
      </c>
      <c r="CH51">
        <f t="shared" si="16"/>
        <v>47.250911316179995</v>
      </c>
      <c r="CI51" s="20">
        <f t="shared" si="17"/>
        <v>66190239598.324623</v>
      </c>
      <c r="CJ51" s="33">
        <f t="shared" si="42"/>
        <v>0.33433198205355713</v>
      </c>
      <c r="CK51" s="33">
        <f t="shared" si="18"/>
        <v>66.866396410711431</v>
      </c>
      <c r="CL51">
        <f t="shared" si="102"/>
        <v>6800</v>
      </c>
      <c r="CM51" s="6">
        <f t="shared" si="118"/>
        <v>1788.33233425149</v>
      </c>
      <c r="CN51" s="20"/>
      <c r="CO51" s="20"/>
      <c r="CP51" s="20"/>
      <c r="CQ51" s="20"/>
      <c r="CR51" s="20"/>
      <c r="CS51" s="20"/>
      <c r="CT51" s="20"/>
      <c r="CU51" s="25">
        <f t="shared" si="20"/>
        <v>2.6335229432007159</v>
      </c>
      <c r="CV51" s="26">
        <v>0.8</v>
      </c>
      <c r="CW51" s="26">
        <f t="shared" si="103"/>
        <v>0.48884769633163289</v>
      </c>
      <c r="CX51" s="26">
        <f t="shared" si="43"/>
        <v>-0.17207015726880132</v>
      </c>
      <c r="CY51" s="26">
        <f t="shared" si="104"/>
        <v>4.7418272003240308E-2</v>
      </c>
      <c r="CZ51" s="26">
        <f t="shared" si="105"/>
        <v>-1.0290803497429858E-3</v>
      </c>
      <c r="DA51" s="26">
        <f t="shared" si="44"/>
        <v>2.8590208965976596E-2</v>
      </c>
      <c r="DB51" s="26">
        <f t="shared" si="45"/>
        <v>0.84172757466496317</v>
      </c>
      <c r="DC51" s="26">
        <f t="shared" si="46"/>
        <v>0.90044236233627806</v>
      </c>
      <c r="DD51" s="26">
        <f t="shared" si="47"/>
        <v>0.10044236233627801</v>
      </c>
      <c r="DE51" s="26">
        <v>0.85</v>
      </c>
      <c r="DF51" s="26">
        <f t="shared" si="48"/>
        <v>0.46009194948859572</v>
      </c>
      <c r="DG51" s="26">
        <f t="shared" si="49"/>
        <v>-0.16194838331181305</v>
      </c>
      <c r="DH51" s="26">
        <f t="shared" si="50"/>
        <v>4.2003728833320146E-2</v>
      </c>
      <c r="DI51" s="26">
        <f t="shared" si="51"/>
        <v>-7.5998424969000512E-4</v>
      </c>
      <c r="DJ51" s="26">
        <f t="shared" si="52"/>
        <v>2.4900552998129936E-2</v>
      </c>
      <c r="DK51" s="26">
        <f t="shared" si="106"/>
        <v>0.85845192587318098</v>
      </c>
      <c r="DL51" s="26">
        <f t="shared" si="107"/>
        <v>0.90219125744774897</v>
      </c>
      <c r="DM51" s="26">
        <f t="shared" si="108"/>
        <v>5.2191257447748995E-2</v>
      </c>
      <c r="DN51" s="26">
        <f t="shared" si="109"/>
        <v>-0.96502209777058168</v>
      </c>
      <c r="DO51" s="26">
        <f t="shared" si="110"/>
        <v>0.90408296615002137</v>
      </c>
      <c r="DP51" s="26">
        <f t="shared" si="53"/>
        <v>0.85</v>
      </c>
      <c r="DQ51" s="26">
        <f t="shared" si="54"/>
        <v>0.46009194948859572</v>
      </c>
      <c r="DR51" s="26">
        <f t="shared" si="55"/>
        <v>-0.16194838331181305</v>
      </c>
      <c r="DS51" s="26">
        <f t="shared" si="56"/>
        <v>4.2003728833320146E-2</v>
      </c>
      <c r="DT51" s="26">
        <f t="shared" si="57"/>
        <v>-7.5998424969000512E-4</v>
      </c>
      <c r="DU51" s="26">
        <f t="shared" si="58"/>
        <v>2.4900552998129936E-2</v>
      </c>
      <c r="DV51" s="26">
        <f t="shared" si="59"/>
        <v>0.85845192587318098</v>
      </c>
      <c r="DW51" s="26">
        <f t="shared" si="60"/>
        <v>0.90219125744774897</v>
      </c>
      <c r="DX51" s="26">
        <f t="shared" si="61"/>
        <v>5.2191257447748995E-2</v>
      </c>
      <c r="DY51" s="26">
        <f t="shared" si="62"/>
        <v>0.90408296615002137</v>
      </c>
      <c r="DZ51" s="26">
        <f t="shared" si="63"/>
        <v>0.43256888107369973</v>
      </c>
      <c r="EA51" s="26">
        <f t="shared" si="64"/>
        <v>-0.1522605014905222</v>
      </c>
      <c r="EB51" s="26">
        <f t="shared" si="65"/>
        <v>3.7128647047431858E-2</v>
      </c>
      <c r="EC51" s="26">
        <f t="shared" si="66"/>
        <v>-5.5828734884265829E-4</v>
      </c>
      <c r="ED51" s="26">
        <f t="shared" si="67"/>
        <v>2.1672250283641802E-2</v>
      </c>
      <c r="EE51" s="26">
        <f t="shared" si="68"/>
        <v>0.87379409669627128</v>
      </c>
      <c r="EF51" s="26">
        <f t="shared" si="69"/>
        <v>0.90436351726572273</v>
      </c>
      <c r="EG51" s="26">
        <f t="shared" si="70"/>
        <v>2.8055111570135516E-4</v>
      </c>
      <c r="EH51" s="26">
        <f t="shared" si="71"/>
        <v>-0.95983467674557466</v>
      </c>
      <c r="EI51" s="26">
        <f t="shared" si="72"/>
        <v>0.90437525723149448</v>
      </c>
      <c r="EM51">
        <f t="shared" si="21"/>
        <v>1756.5598031148775</v>
      </c>
      <c r="EW51">
        <f t="shared" si="111"/>
        <v>5.0142717917473894</v>
      </c>
      <c r="EX51">
        <f t="shared" si="73"/>
        <v>7.482022322117457E-2</v>
      </c>
      <c r="EY51">
        <f t="shared" si="112"/>
        <v>1.183068180775015</v>
      </c>
      <c r="EZ51">
        <f t="shared" si="113"/>
        <v>1.6224056048116008E-2</v>
      </c>
    </row>
    <row r="52" spans="3:156">
      <c r="C52" s="6">
        <f t="shared" si="74"/>
        <v>1788.33233425149</v>
      </c>
      <c r="D52" s="6">
        <f>Sheet6!J52</f>
        <v>1859.3992487931628</v>
      </c>
      <c r="E52" s="6">
        <f t="shared" si="22"/>
        <v>1855.0372227300375</v>
      </c>
      <c r="F52" s="6">
        <f t="shared" si="23"/>
        <v>4.3620260631253132</v>
      </c>
      <c r="G52" s="6">
        <f>Sheet7!D52</f>
        <v>1830.8541887708207</v>
      </c>
      <c r="H52" s="6">
        <f>Sheet7!F52</f>
        <v>-24.617515362324184</v>
      </c>
      <c r="I52" s="6">
        <f t="shared" si="24"/>
        <v>1.0152208964622012</v>
      </c>
      <c r="J52" s="6">
        <f t="shared" si="25"/>
        <v>1855.1026212529634</v>
      </c>
      <c r="K52" s="6">
        <f t="shared" si="117"/>
        <v>1823.8657915223264</v>
      </c>
      <c r="M52" s="6">
        <f t="shared" si="1"/>
        <v>1823.8657915223264</v>
      </c>
      <c r="Q52">
        <f t="shared" si="26"/>
        <v>290.05887228414946</v>
      </c>
      <c r="S52">
        <f t="shared" si="27"/>
        <v>1.217578029422457</v>
      </c>
      <c r="T52">
        <f t="shared" si="28"/>
        <v>9.5272528527897624E-3</v>
      </c>
      <c r="U52">
        <f t="shared" si="29"/>
        <v>6087.8901471122845</v>
      </c>
      <c r="V52">
        <f t="shared" si="75"/>
        <v>34183.503176035476</v>
      </c>
      <c r="W52">
        <f t="shared" si="30"/>
        <v>-1908.2550262435184</v>
      </c>
      <c r="X52">
        <f t="shared" si="76"/>
        <v>0.85685041459609723</v>
      </c>
      <c r="Y52">
        <f t="shared" si="2"/>
        <v>54.006116207951074</v>
      </c>
      <c r="Z52">
        <f t="shared" si="114"/>
        <v>3.382589454295458</v>
      </c>
      <c r="AA52">
        <f t="shared" si="77"/>
        <v>47.133493111294193</v>
      </c>
      <c r="AB52">
        <f t="shared" si="31"/>
        <v>57.388705662246537</v>
      </c>
      <c r="AC52">
        <f t="shared" si="3"/>
        <v>1.217578029422457</v>
      </c>
      <c r="AD52">
        <f t="shared" si="32"/>
        <v>47.133493111294193</v>
      </c>
      <c r="AI52">
        <f t="shared" si="115"/>
        <v>0.496089622794461</v>
      </c>
      <c r="AJ52">
        <f t="shared" si="116"/>
        <v>0.69517197469578362</v>
      </c>
      <c r="AK52">
        <f t="shared" si="33"/>
        <v>0.76664069975360938</v>
      </c>
      <c r="AL52">
        <f t="shared" si="4"/>
        <v>0</v>
      </c>
      <c r="AM52">
        <f t="shared" si="5"/>
        <v>0.76664069975360938</v>
      </c>
      <c r="AN52">
        <f t="shared" si="78"/>
        <v>0.76664069975360938</v>
      </c>
      <c r="AO52">
        <f t="shared" si="6"/>
        <v>0</v>
      </c>
      <c r="AP52">
        <f t="shared" si="7"/>
        <v>30</v>
      </c>
      <c r="AQ52">
        <f t="shared" si="79"/>
        <v>30</v>
      </c>
      <c r="AS52">
        <f t="shared" si="80"/>
        <v>2.7344314715477158</v>
      </c>
      <c r="AU52">
        <f t="shared" si="34"/>
        <v>0.90295315762766282</v>
      </c>
      <c r="AW52">
        <f t="shared" si="8"/>
        <v>4.5337173170830516</v>
      </c>
      <c r="AX52">
        <f t="shared" si="8"/>
        <v>-0.25308959158861705</v>
      </c>
      <c r="AY52">
        <f t="shared" si="81"/>
        <v>4.2806277254944343</v>
      </c>
      <c r="AZ52">
        <f t="shared" si="35"/>
        <v>1.0591244106749282</v>
      </c>
      <c r="BA52">
        <f t="shared" si="82"/>
        <v>-5.9124410674928241E-2</v>
      </c>
      <c r="BB52">
        <f t="shared" si="9"/>
        <v>-11.121639036130357</v>
      </c>
      <c r="BC52">
        <f t="shared" si="83"/>
        <v>0.13</v>
      </c>
      <c r="BD52">
        <f t="shared" si="84"/>
        <v>9.8369463686523773</v>
      </c>
      <c r="BE52">
        <f t="shared" si="85"/>
        <v>-0.54913629695006261</v>
      </c>
      <c r="BF52">
        <f t="shared" si="10"/>
        <v>50.502007213318286</v>
      </c>
      <c r="BG52">
        <f t="shared" si="86"/>
        <v>3.5895234517640908E-3</v>
      </c>
      <c r="BH52">
        <f t="shared" si="87"/>
        <v>2.0072556742694483E-3</v>
      </c>
      <c r="BI52">
        <f t="shared" si="88"/>
        <v>0.96450122263700144</v>
      </c>
      <c r="BJ52">
        <f t="shared" si="89"/>
        <v>2.0811333642289189E-3</v>
      </c>
      <c r="BK52">
        <f t="shared" si="36"/>
        <v>3.6549342235841886E-2</v>
      </c>
      <c r="BL52" t="e">
        <f t="shared" si="37"/>
        <v>#NUM!</v>
      </c>
      <c r="BM52" t="e">
        <f t="shared" si="90"/>
        <v>#NUM!</v>
      </c>
      <c r="BN52" t="e">
        <f t="shared" si="91"/>
        <v>#NUM!</v>
      </c>
      <c r="BO52" t="e">
        <f t="shared" si="92"/>
        <v>#NUM!</v>
      </c>
      <c r="BP52" t="e">
        <f t="shared" si="93"/>
        <v>#NUM!</v>
      </c>
      <c r="BQ52">
        <f t="shared" si="38"/>
        <v>-1.4639075282310279E-5</v>
      </c>
      <c r="BR52">
        <f t="shared" si="94"/>
        <v>1.0896244640879889</v>
      </c>
      <c r="BS52">
        <f t="shared" si="95"/>
        <v>1.0007826389711194</v>
      </c>
      <c r="BT52">
        <f t="shared" si="96"/>
        <v>1.0887723484174401</v>
      </c>
      <c r="BU52">
        <f t="shared" si="39"/>
        <v>1</v>
      </c>
      <c r="BV52">
        <f t="shared" si="40"/>
        <v>1</v>
      </c>
      <c r="BW52">
        <f t="shared" si="41"/>
        <v>1</v>
      </c>
      <c r="BX52">
        <f t="shared" si="11"/>
        <v>213.68993393328921</v>
      </c>
      <c r="BY52">
        <f t="shared" si="12"/>
        <v>-1.3198586111677506</v>
      </c>
      <c r="BZ52">
        <f t="shared" si="13"/>
        <v>1601236.388716744</v>
      </c>
      <c r="CA52">
        <f t="shared" si="14"/>
        <v>0.76664069975360938</v>
      </c>
      <c r="CB52">
        <f t="shared" si="15"/>
        <v>137850.23634835737</v>
      </c>
      <c r="CC52">
        <f t="shared" si="97"/>
        <v>1.6187778227438283E-4</v>
      </c>
      <c r="CD52">
        <f t="shared" si="98"/>
        <v>3.6599139280765686E-5</v>
      </c>
      <c r="CE52">
        <f t="shared" si="99"/>
        <v>-3.6275095141022797</v>
      </c>
      <c r="CF52">
        <f t="shared" si="100"/>
        <v>14.12282428425055</v>
      </c>
      <c r="CG52">
        <f t="shared" si="101"/>
        <v>5.0136831996988544E-3</v>
      </c>
      <c r="CH52">
        <f t="shared" si="16"/>
        <v>47.133493111294193</v>
      </c>
      <c r="CI52" s="20">
        <f t="shared" si="17"/>
        <v>66274191358.358688</v>
      </c>
      <c r="CJ52" s="33">
        <f t="shared" si="42"/>
        <v>0.33352444239273693</v>
      </c>
      <c r="CK52" s="33">
        <f t="shared" si="18"/>
        <v>66.704888478547389</v>
      </c>
      <c r="CL52">
        <f t="shared" si="102"/>
        <v>7000</v>
      </c>
      <c r="CM52" s="6">
        <f t="shared" si="118"/>
        <v>1855.0372227300375</v>
      </c>
      <c r="CN52" s="20"/>
      <c r="CO52" s="20"/>
      <c r="CP52" s="20"/>
      <c r="CQ52" s="20"/>
      <c r="CR52" s="20"/>
      <c r="CS52" s="20"/>
      <c r="CT52" s="20"/>
      <c r="CU52" s="25">
        <f t="shared" si="20"/>
        <v>2.7344314715477158</v>
      </c>
      <c r="CV52" s="26">
        <v>0.8</v>
      </c>
      <c r="CW52" s="26">
        <f t="shared" si="103"/>
        <v>0.50757884190604474</v>
      </c>
      <c r="CX52" s="26">
        <f t="shared" si="43"/>
        <v>-0.17866335835985717</v>
      </c>
      <c r="CY52" s="26">
        <f t="shared" si="104"/>
        <v>5.1121736644234736E-2</v>
      </c>
      <c r="CZ52" s="26">
        <f t="shared" si="105"/>
        <v>-1.2419353056252105E-3</v>
      </c>
      <c r="DA52" s="26">
        <f t="shared" si="44"/>
        <v>3.1176984249603745E-2</v>
      </c>
      <c r="DB52" s="26">
        <f t="shared" si="45"/>
        <v>0.83047640708213821</v>
      </c>
      <c r="DC52" s="26">
        <f t="shared" si="46"/>
        <v>0.89959206345327014</v>
      </c>
      <c r="DD52" s="26">
        <f t="shared" si="47"/>
        <v>9.9592063453270097E-2</v>
      </c>
      <c r="DE52" s="26">
        <v>0.85</v>
      </c>
      <c r="DF52" s="26">
        <f t="shared" si="48"/>
        <v>0.47772126297039508</v>
      </c>
      <c r="DG52" s="26">
        <f t="shared" si="49"/>
        <v>-0.16815374904457148</v>
      </c>
      <c r="DH52" s="26">
        <f t="shared" si="50"/>
        <v>4.528430650838787E-2</v>
      </c>
      <c r="DI52" s="26">
        <f t="shared" si="51"/>
        <v>-9.1717937442380528E-4</v>
      </c>
      <c r="DJ52" s="26">
        <f t="shared" si="52"/>
        <v>2.7122968462868751E-2</v>
      </c>
      <c r="DK52" s="26">
        <f t="shared" si="106"/>
        <v>0.84827967403869953</v>
      </c>
      <c r="DL52" s="26">
        <f t="shared" si="107"/>
        <v>0.90105559968488447</v>
      </c>
      <c r="DM52" s="26">
        <f t="shared" si="108"/>
        <v>5.105559968488449E-2</v>
      </c>
      <c r="DN52" s="26">
        <f t="shared" si="109"/>
        <v>-0.97072927536771347</v>
      </c>
      <c r="DO52" s="26">
        <f t="shared" si="110"/>
        <v>0.90259509626465584</v>
      </c>
      <c r="DP52" s="26">
        <f t="shared" si="53"/>
        <v>0.85</v>
      </c>
      <c r="DQ52" s="26">
        <f t="shared" si="54"/>
        <v>0.47772126297039508</v>
      </c>
      <c r="DR52" s="26">
        <f t="shared" si="55"/>
        <v>-0.16815374904457148</v>
      </c>
      <c r="DS52" s="26">
        <f t="shared" si="56"/>
        <v>4.528430650838787E-2</v>
      </c>
      <c r="DT52" s="26">
        <f t="shared" si="57"/>
        <v>-9.1717937442380528E-4</v>
      </c>
      <c r="DU52" s="26">
        <f t="shared" si="58"/>
        <v>2.7122968462868755E-2</v>
      </c>
      <c r="DV52" s="26">
        <f t="shared" si="59"/>
        <v>0.84827967403869953</v>
      </c>
      <c r="DW52" s="26">
        <f t="shared" si="60"/>
        <v>0.90105559968488447</v>
      </c>
      <c r="DX52" s="26">
        <f t="shared" si="61"/>
        <v>5.105559968488449E-2</v>
      </c>
      <c r="DY52" s="26">
        <f t="shared" si="62"/>
        <v>0.90259509626465584</v>
      </c>
      <c r="DZ52" s="26">
        <f t="shared" si="63"/>
        <v>0.44988397921206014</v>
      </c>
      <c r="EA52" s="26">
        <f t="shared" si="64"/>
        <v>-0.15835526614247869</v>
      </c>
      <c r="EB52" s="26">
        <f t="shared" si="65"/>
        <v>4.0160548284196323E-2</v>
      </c>
      <c r="EC52" s="26">
        <f t="shared" si="66"/>
        <v>-6.7933510850256434E-4</v>
      </c>
      <c r="ED52" s="26">
        <f t="shared" si="67"/>
        <v>2.3669546268752395E-2</v>
      </c>
      <c r="EE52" s="26">
        <f t="shared" si="68"/>
        <v>0.86422059557319608</v>
      </c>
      <c r="EF52" s="26">
        <f t="shared" si="69"/>
        <v>0.90294032662354873</v>
      </c>
      <c r="EG52" s="26">
        <f t="shared" si="70"/>
        <v>3.4523035889288956E-4</v>
      </c>
      <c r="EH52" s="26">
        <f t="shared" si="71"/>
        <v>-0.96416534862527092</v>
      </c>
      <c r="EI52" s="26">
        <f t="shared" si="72"/>
        <v>0.90295315762766282</v>
      </c>
      <c r="EM52">
        <f t="shared" si="21"/>
        <v>1823.8657915223264</v>
      </c>
      <c r="EW52">
        <f t="shared" si="111"/>
        <v>5.2149857403583271</v>
      </c>
      <c r="EX52">
        <f t="shared" si="73"/>
        <v>7.78151670659398E-2</v>
      </c>
      <c r="EY52">
        <f t="shared" si="112"/>
        <v>1.1936520204928054</v>
      </c>
      <c r="EZ52">
        <f t="shared" si="113"/>
        <v>1.6369197986320468E-2</v>
      </c>
    </row>
    <row r="53" spans="3:156">
      <c r="C53" s="6">
        <f t="shared" si="74"/>
        <v>1855.0372227300375</v>
      </c>
      <c r="D53" s="6">
        <f>Sheet6!J53</f>
        <v>1926.8221928534797</v>
      </c>
      <c r="E53" s="6">
        <f t="shared" si="22"/>
        <v>1921.5812105210157</v>
      </c>
      <c r="F53" s="6">
        <f t="shared" si="23"/>
        <v>5.2409823324640001</v>
      </c>
      <c r="G53" s="6">
        <f>Sheet7!D53</f>
        <v>1887.8426321877</v>
      </c>
      <c r="H53" s="6">
        <f>Sheet7!F53</f>
        <v>-34.219294125394981</v>
      </c>
      <c r="I53" s="6">
        <f t="shared" si="24"/>
        <v>1.0123325092399342</v>
      </c>
      <c r="J53" s="6">
        <f t="shared" si="25"/>
        <v>1921.6450575894951</v>
      </c>
      <c r="K53" s="6">
        <f t="shared" si="117"/>
        <v>1890.9297077917586</v>
      </c>
      <c r="M53" s="6">
        <f t="shared" si="1"/>
        <v>1890.9297077917586</v>
      </c>
      <c r="Q53">
        <f t="shared" si="26"/>
        <v>302.76194752370463</v>
      </c>
      <c r="S53">
        <f t="shared" si="27"/>
        <v>1.2236328418119597</v>
      </c>
      <c r="T53">
        <f t="shared" si="28"/>
        <v>9.1769036676693505E-3</v>
      </c>
      <c r="U53">
        <f t="shared" si="29"/>
        <v>6118.1642090597988</v>
      </c>
      <c r="V53">
        <f t="shared" si="75"/>
        <v>34353.492033870774</v>
      </c>
      <c r="W53">
        <f t="shared" si="30"/>
        <v>-2420.9565487183145</v>
      </c>
      <c r="X53">
        <f t="shared" si="76"/>
        <v>0.85539863456871945</v>
      </c>
      <c r="Y53">
        <f t="shared" si="2"/>
        <v>54.006116207951074</v>
      </c>
      <c r="Z53">
        <f t="shared" si="114"/>
        <v>3.5247471501166596</v>
      </c>
      <c r="AA53">
        <f t="shared" si="77"/>
        <v>47.01644267154176</v>
      </c>
      <c r="AB53">
        <f t="shared" si="31"/>
        <v>57.530863358067734</v>
      </c>
      <c r="AC53">
        <f t="shared" si="3"/>
        <v>1.2236328418119597</v>
      </c>
      <c r="AD53">
        <f t="shared" si="32"/>
        <v>47.01644267154176</v>
      </c>
      <c r="AI53">
        <f t="shared" si="115"/>
        <v>0.48796900006102123</v>
      </c>
      <c r="AJ53">
        <f t="shared" si="116"/>
        <v>0.68851731577420883</v>
      </c>
      <c r="AK53">
        <f t="shared" si="33"/>
        <v>0.75095587886512616</v>
      </c>
      <c r="AL53">
        <f t="shared" si="4"/>
        <v>0</v>
      </c>
      <c r="AM53">
        <f t="shared" si="5"/>
        <v>0.75095587886512616</v>
      </c>
      <c r="AN53">
        <f t="shared" si="78"/>
        <v>0.75095587886512616</v>
      </c>
      <c r="AO53">
        <f t="shared" si="6"/>
        <v>0</v>
      </c>
      <c r="AP53">
        <f t="shared" si="7"/>
        <v>30</v>
      </c>
      <c r="AQ53">
        <f t="shared" si="79"/>
        <v>30</v>
      </c>
      <c r="AS53">
        <f t="shared" si="80"/>
        <v>2.8349770731510624</v>
      </c>
      <c r="AU53">
        <f t="shared" si="34"/>
        <v>0.90172935827993783</v>
      </c>
      <c r="AW53">
        <f t="shared" si="8"/>
        <v>4.5562627368579145</v>
      </c>
      <c r="AX53">
        <f t="shared" si="8"/>
        <v>-0.32108858393789719</v>
      </c>
      <c r="AY53">
        <f t="shared" si="81"/>
        <v>4.2351741529200169</v>
      </c>
      <c r="AZ53">
        <f t="shared" si="35"/>
        <v>1.0758147297712699</v>
      </c>
      <c r="BA53">
        <f t="shared" si="82"/>
        <v>-7.5814729771269906E-2</v>
      </c>
      <c r="BB53">
        <f t="shared" si="9"/>
        <v>-10.864080250240811</v>
      </c>
      <c r="BC53">
        <f t="shared" si="83"/>
        <v>0.13</v>
      </c>
      <c r="BD53">
        <f t="shared" si="84"/>
        <v>9.8797205450375412</v>
      </c>
      <c r="BE53">
        <f t="shared" si="85"/>
        <v>-0.69624287770900328</v>
      </c>
      <c r="BF53">
        <f t="shared" si="10"/>
        <v>50.439260360514069</v>
      </c>
      <c r="BG53">
        <f t="shared" si="86"/>
        <v>3.5182711745831152E-3</v>
      </c>
      <c r="BH53">
        <f t="shared" si="87"/>
        <v>2.0052842465790384E-3</v>
      </c>
      <c r="BI53">
        <f t="shared" si="88"/>
        <v>0.96519689104807993</v>
      </c>
      <c r="BJ53">
        <f t="shared" si="89"/>
        <v>2.0775908679125116E-3</v>
      </c>
      <c r="BK53">
        <f t="shared" si="36"/>
        <v>3.6645785757741432E-2</v>
      </c>
      <c r="BL53" t="e">
        <f t="shared" si="37"/>
        <v>#NUM!</v>
      </c>
      <c r="BM53" t="e">
        <f t="shared" si="90"/>
        <v>#NUM!</v>
      </c>
      <c r="BN53" t="e">
        <f t="shared" si="91"/>
        <v>#NUM!</v>
      </c>
      <c r="BO53" t="e">
        <f t="shared" si="92"/>
        <v>#NUM!</v>
      </c>
      <c r="BP53" t="e">
        <f t="shared" si="93"/>
        <v>#NUM!</v>
      </c>
      <c r="BQ53">
        <f t="shared" si="38"/>
        <v>-1.84688929966481E-5</v>
      </c>
      <c r="BR53">
        <f t="shared" si="94"/>
        <v>1.0898926455270528</v>
      </c>
      <c r="BS53">
        <f t="shared" si="95"/>
        <v>1.0009874973099624</v>
      </c>
      <c r="BT53">
        <f t="shared" si="96"/>
        <v>1.0888174412327953</v>
      </c>
      <c r="BU53">
        <f t="shared" si="39"/>
        <v>1</v>
      </c>
      <c r="BV53">
        <f t="shared" si="40"/>
        <v>1</v>
      </c>
      <c r="BW53">
        <f t="shared" si="41"/>
        <v>1</v>
      </c>
      <c r="BX53">
        <f t="shared" si="11"/>
        <v>214.21926576396208</v>
      </c>
      <c r="BY53">
        <f t="shared" si="12"/>
        <v>-1.7385282145817658</v>
      </c>
      <c r="BZ53">
        <f t="shared" si="13"/>
        <v>1602070.7642043196</v>
      </c>
      <c r="CA53">
        <f t="shared" si="14"/>
        <v>0.75095587886512616</v>
      </c>
      <c r="CB53">
        <f t="shared" si="15"/>
        <v>140802.77338966771</v>
      </c>
      <c r="CC53">
        <f t="shared" si="97"/>
        <v>1.6187778227438283E-4</v>
      </c>
      <c r="CD53">
        <f t="shared" si="98"/>
        <v>3.5831680573773583E-5</v>
      </c>
      <c r="CE53">
        <f t="shared" si="99"/>
        <v>-3.6324598956749679</v>
      </c>
      <c r="CF53">
        <f t="shared" si="100"/>
        <v>14.138260829720366</v>
      </c>
      <c r="CG53">
        <f t="shared" si="101"/>
        <v>5.0027410195842411E-3</v>
      </c>
      <c r="CH53">
        <f t="shared" si="16"/>
        <v>47.01644267154176</v>
      </c>
      <c r="CI53" s="20">
        <f t="shared" si="17"/>
        <v>66363291519.160179</v>
      </c>
      <c r="CJ53" s="33">
        <f t="shared" si="42"/>
        <v>0.33271993895489071</v>
      </c>
      <c r="CK53" s="33">
        <f t="shared" si="18"/>
        <v>66.54398779097815</v>
      </c>
      <c r="CL53">
        <f t="shared" si="102"/>
        <v>7200</v>
      </c>
      <c r="CM53" s="6">
        <f t="shared" si="118"/>
        <v>1921.5812105210157</v>
      </c>
      <c r="CN53" s="20"/>
      <c r="CO53" s="20"/>
      <c r="CP53" s="20"/>
      <c r="CQ53" s="20"/>
      <c r="CR53" s="20"/>
      <c r="CS53" s="20"/>
      <c r="CT53" s="20"/>
      <c r="CU53" s="25">
        <f t="shared" si="20"/>
        <v>2.8349770731510624</v>
      </c>
      <c r="CV53" s="26">
        <v>0.8</v>
      </c>
      <c r="CW53" s="26">
        <f t="shared" si="103"/>
        <v>0.526242619203666</v>
      </c>
      <c r="CX53" s="26">
        <f t="shared" si="43"/>
        <v>-0.18523284640067411</v>
      </c>
      <c r="CY53" s="26">
        <f t="shared" si="104"/>
        <v>5.4950368996091709E-2</v>
      </c>
      <c r="CZ53" s="26">
        <f t="shared" si="105"/>
        <v>-1.4876867989061489E-3</v>
      </c>
      <c r="DA53" s="26">
        <f t="shared" si="44"/>
        <v>3.3905078623743506E-2</v>
      </c>
      <c r="DB53" s="26">
        <f t="shared" si="45"/>
        <v>0.81900305648343341</v>
      </c>
      <c r="DC53" s="26">
        <f t="shared" si="46"/>
        <v>0.89897357241748088</v>
      </c>
      <c r="DD53" s="26">
        <f t="shared" si="47"/>
        <v>9.8973572417480837E-2</v>
      </c>
      <c r="DE53" s="26">
        <v>0.85</v>
      </c>
      <c r="DF53" s="26">
        <f t="shared" si="48"/>
        <v>0.49528717101521502</v>
      </c>
      <c r="DG53" s="26">
        <f t="shared" si="49"/>
        <v>-0.17433679661239915</v>
      </c>
      <c r="DH53" s="26">
        <f t="shared" si="50"/>
        <v>4.8675759387541442E-2</v>
      </c>
      <c r="DI53" s="26">
        <f t="shared" si="51"/>
        <v>-1.0986688609133271E-3</v>
      </c>
      <c r="DJ53" s="26">
        <f t="shared" si="52"/>
        <v>2.9462783603703156E-2</v>
      </c>
      <c r="DK53" s="26">
        <f t="shared" si="106"/>
        <v>0.8378903249126225</v>
      </c>
      <c r="DL53" s="26">
        <f t="shared" si="107"/>
        <v>0.90012421296259271</v>
      </c>
      <c r="DM53" s="26">
        <f t="shared" si="108"/>
        <v>5.0124212962592729E-2</v>
      </c>
      <c r="DN53" s="26">
        <f t="shared" si="109"/>
        <v>-0.9769871890977635</v>
      </c>
      <c r="DO53" s="26">
        <f t="shared" si="110"/>
        <v>0.90130488252244312</v>
      </c>
      <c r="DP53" s="26">
        <f t="shared" si="53"/>
        <v>0.85</v>
      </c>
      <c r="DQ53" s="26">
        <f t="shared" si="54"/>
        <v>0.49528717101521502</v>
      </c>
      <c r="DR53" s="26">
        <f t="shared" si="55"/>
        <v>-0.17433679661239915</v>
      </c>
      <c r="DS53" s="26">
        <f t="shared" si="56"/>
        <v>4.8675759387541442E-2</v>
      </c>
      <c r="DT53" s="26">
        <f t="shared" si="57"/>
        <v>-1.0986688609133271E-3</v>
      </c>
      <c r="DU53" s="26">
        <f t="shared" si="58"/>
        <v>2.9462783603703153E-2</v>
      </c>
      <c r="DV53" s="26">
        <f t="shared" si="59"/>
        <v>0.8378903249126225</v>
      </c>
      <c r="DW53" s="26">
        <f t="shared" si="60"/>
        <v>0.90012421296259271</v>
      </c>
      <c r="DX53" s="26">
        <f t="shared" si="61"/>
        <v>5.0124212962592729E-2</v>
      </c>
      <c r="DY53" s="26">
        <f t="shared" si="62"/>
        <v>0.90130488252244312</v>
      </c>
      <c r="DZ53" s="26">
        <f t="shared" si="63"/>
        <v>0.46709399175195276</v>
      </c>
      <c r="EA53" s="26">
        <f t="shared" si="64"/>
        <v>-0.16441304157347594</v>
      </c>
      <c r="EB53" s="26">
        <f t="shared" si="65"/>
        <v>4.3291949147470823E-2</v>
      </c>
      <c r="EC53" s="26">
        <f t="shared" si="66"/>
        <v>-8.1960165302662744E-4</v>
      </c>
      <c r="ED53" s="26">
        <f t="shared" si="67"/>
        <v>2.5768456652578885E-2</v>
      </c>
      <c r="EE53" s="26">
        <f t="shared" si="68"/>
        <v>0.85444301161697311</v>
      </c>
      <c r="EF53" s="26">
        <f t="shared" si="69"/>
        <v>0.90171618693397249</v>
      </c>
      <c r="EG53" s="26">
        <f t="shared" si="70"/>
        <v>4.1130441152936736E-4</v>
      </c>
      <c r="EH53" s="26">
        <f t="shared" si="71"/>
        <v>-0.96897032225571567</v>
      </c>
      <c r="EI53" s="26">
        <f t="shared" si="72"/>
        <v>0.90172935827993783</v>
      </c>
      <c r="EM53">
        <f t="shared" si="21"/>
        <v>1890.9297077917586</v>
      </c>
      <c r="EW53">
        <f t="shared" si="111"/>
        <v>5.4144815529100851</v>
      </c>
      <c r="EX53">
        <f t="shared" si="73"/>
        <v>8.0791934550179134E-2</v>
      </c>
      <c r="EY53">
        <f t="shared" si="112"/>
        <v>1.2043952495997592</v>
      </c>
      <c r="EZ53">
        <f t="shared" si="113"/>
        <v>1.6516525717723732E-2</v>
      </c>
    </row>
    <row r="54" spans="3:156">
      <c r="C54" s="6">
        <f t="shared" si="74"/>
        <v>1921.5812105210157</v>
      </c>
      <c r="D54" s="6">
        <f>Sheet6!J54</f>
        <v>1993.9326117572</v>
      </c>
      <c r="E54" s="6">
        <f t="shared" si="22"/>
        <v>1987.9649225375979</v>
      </c>
      <c r="F54" s="6">
        <f t="shared" si="23"/>
        <v>5.9676892196021072</v>
      </c>
      <c r="G54" s="6">
        <f>Sheet7!D54</f>
        <v>1943.6103614270646</v>
      </c>
      <c r="H54" s="6">
        <f>Sheet7!F54</f>
        <v>-44.895037411610474</v>
      </c>
      <c r="I54" s="6">
        <f t="shared" si="24"/>
        <v>1.0107403046869219</v>
      </c>
      <c r="J54" s="6">
        <f t="shared" si="25"/>
        <v>1988.0283362554424</v>
      </c>
      <c r="K54" s="6">
        <f t="shared" si="117"/>
        <v>1957.7569111391078</v>
      </c>
      <c r="M54" s="6">
        <f t="shared" si="1"/>
        <v>1957.7569111391078</v>
      </c>
      <c r="Q54">
        <f t="shared" si="26"/>
        <v>315.50428589390771</v>
      </c>
      <c r="S54">
        <f t="shared" si="27"/>
        <v>1.2297063686375671</v>
      </c>
      <c r="T54">
        <f t="shared" si="28"/>
        <v>8.8535552049627785E-3</v>
      </c>
      <c r="U54">
        <f t="shared" si="29"/>
        <v>6148.5318431878359</v>
      </c>
      <c r="V54">
        <f t="shared" si="75"/>
        <v>34524.006299499699</v>
      </c>
      <c r="W54">
        <f t="shared" si="30"/>
        <v>-2899.7290566168826</v>
      </c>
      <c r="X54">
        <f t="shared" si="76"/>
        <v>0.8539423673264106</v>
      </c>
      <c r="Y54">
        <f t="shared" si="2"/>
        <v>54.006116207951074</v>
      </c>
      <c r="Z54">
        <f t="shared" si="114"/>
        <v>3.6668399092190409</v>
      </c>
      <c r="AA54">
        <f t="shared" si="77"/>
        <v>46.899778343888642</v>
      </c>
      <c r="AB54">
        <f t="shared" si="31"/>
        <v>57.672956117170109</v>
      </c>
      <c r="AC54">
        <f t="shared" si="3"/>
        <v>1.2297063686375671</v>
      </c>
      <c r="AD54">
        <f t="shared" si="32"/>
        <v>46.899778343888642</v>
      </c>
      <c r="AI54">
        <f t="shared" si="115"/>
        <v>0.48020401715227951</v>
      </c>
      <c r="AJ54">
        <f t="shared" si="116"/>
        <v>0.68208844840796123</v>
      </c>
      <c r="AK54">
        <f t="shared" si="33"/>
        <v>0.73603731892131574</v>
      </c>
      <c r="AL54">
        <f t="shared" si="4"/>
        <v>0</v>
      </c>
      <c r="AM54">
        <f t="shared" si="5"/>
        <v>0.73603731892131574</v>
      </c>
      <c r="AN54">
        <f t="shared" si="78"/>
        <v>0.73603731892131574</v>
      </c>
      <c r="AO54">
        <f t="shared" si="6"/>
        <v>0</v>
      </c>
      <c r="AP54">
        <f t="shared" si="7"/>
        <v>30</v>
      </c>
      <c r="AQ54">
        <f t="shared" si="79"/>
        <v>30</v>
      </c>
      <c r="AS54">
        <f t="shared" si="80"/>
        <v>2.9351677828172531</v>
      </c>
      <c r="AU54">
        <f t="shared" si="34"/>
        <v>0.90070197935291518</v>
      </c>
      <c r="AW54">
        <f t="shared" si="8"/>
        <v>4.5788778408427371</v>
      </c>
      <c r="AX54">
        <f t="shared" si="8"/>
        <v>-0.38458761149001608</v>
      </c>
      <c r="AY54">
        <f t="shared" si="81"/>
        <v>4.1942902293527213</v>
      </c>
      <c r="AZ54">
        <f t="shared" si="35"/>
        <v>1.0916931329164046</v>
      </c>
      <c r="BA54">
        <f t="shared" si="82"/>
        <v>-9.1693132916404574E-2</v>
      </c>
      <c r="BB54">
        <f t="shared" si="9"/>
        <v>-10.63476372936028</v>
      </c>
      <c r="BC54">
        <f t="shared" si="83"/>
        <v>0.13</v>
      </c>
      <c r="BD54">
        <f t="shared" si="84"/>
        <v>9.9225938166047776</v>
      </c>
      <c r="BE54">
        <f t="shared" si="85"/>
        <v>-0.83341525770237279</v>
      </c>
      <c r="BF54">
        <f t="shared" si="10"/>
        <v>50.376642721303476</v>
      </c>
      <c r="BG54">
        <f t="shared" si="86"/>
        <v>3.4505193519459815E-3</v>
      </c>
      <c r="BH54">
        <f t="shared" si="87"/>
        <v>2.0034039118340384E-3</v>
      </c>
      <c r="BI54">
        <f t="shared" si="88"/>
        <v>0.96585872947652129</v>
      </c>
      <c r="BJ54">
        <f t="shared" si="89"/>
        <v>2.0742204327540204E-3</v>
      </c>
      <c r="BK54">
        <f t="shared" si="36"/>
        <v>3.6745103249599176E-2</v>
      </c>
      <c r="BL54" t="e">
        <f t="shared" si="37"/>
        <v>#NUM!</v>
      </c>
      <c r="BM54" t="e">
        <f t="shared" si="90"/>
        <v>#NUM!</v>
      </c>
      <c r="BN54" t="e">
        <f t="shared" si="91"/>
        <v>#NUM!</v>
      </c>
      <c r="BO54" t="e">
        <f t="shared" si="92"/>
        <v>#NUM!</v>
      </c>
      <c r="BP54" t="e">
        <f t="shared" si="93"/>
        <v>#NUM!</v>
      </c>
      <c r="BQ54">
        <f t="shared" si="38"/>
        <v>-2.2003259021427936E-5</v>
      </c>
      <c r="BR54">
        <f t="shared" si="94"/>
        <v>1.0901401988571529</v>
      </c>
      <c r="BS54">
        <f t="shared" si="95"/>
        <v>1.0011765913512685</v>
      </c>
      <c r="BT54">
        <f t="shared" si="96"/>
        <v>1.0888590567082796</v>
      </c>
      <c r="BU54">
        <f t="shared" si="39"/>
        <v>1</v>
      </c>
      <c r="BV54">
        <f t="shared" si="40"/>
        <v>1</v>
      </c>
      <c r="BW54">
        <f t="shared" si="41"/>
        <v>1</v>
      </c>
      <c r="BX54">
        <f t="shared" si="11"/>
        <v>214.74835579926778</v>
      </c>
      <c r="BY54">
        <f t="shared" si="12"/>
        <v>-2.1585573063404215</v>
      </c>
      <c r="BZ54">
        <f t="shared" si="13"/>
        <v>1602893.0662689134</v>
      </c>
      <c r="CA54">
        <f t="shared" si="14"/>
        <v>0.73603731892131574</v>
      </c>
      <c r="CB54">
        <f t="shared" si="15"/>
        <v>143730.40558430928</v>
      </c>
      <c r="CC54">
        <f t="shared" si="97"/>
        <v>1.6187778227438283E-4</v>
      </c>
      <c r="CD54">
        <f t="shared" si="98"/>
        <v>3.5101828172610217E-5</v>
      </c>
      <c r="CE54">
        <f t="shared" si="99"/>
        <v>-3.6372308351530358</v>
      </c>
      <c r="CF54">
        <f t="shared" si="100"/>
        <v>14.153098319014219</v>
      </c>
      <c r="CG54">
        <f t="shared" si="101"/>
        <v>4.9922572080695659E-3</v>
      </c>
      <c r="CH54">
        <f t="shared" si="16"/>
        <v>46.899778343888642</v>
      </c>
      <c r="CI54" s="20">
        <f t="shared" si="17"/>
        <v>66457123055.790245</v>
      </c>
      <c r="CJ54" s="33">
        <f t="shared" si="42"/>
        <v>0.33191856008291132</v>
      </c>
      <c r="CK54" s="33">
        <f t="shared" si="18"/>
        <v>66.383712016582265</v>
      </c>
      <c r="CL54">
        <f t="shared" si="102"/>
        <v>7400</v>
      </c>
      <c r="CM54" s="6">
        <f t="shared" si="118"/>
        <v>1987.9649225375979</v>
      </c>
      <c r="CN54" s="20"/>
      <c r="CO54" s="20"/>
      <c r="CP54" s="20"/>
      <c r="CQ54" s="20"/>
      <c r="CR54" s="20"/>
      <c r="CS54" s="20"/>
      <c r="CT54" s="20"/>
      <c r="CU54" s="25">
        <f t="shared" si="20"/>
        <v>2.9351677828172531</v>
      </c>
      <c r="CV54" s="26">
        <v>0.8</v>
      </c>
      <c r="CW54" s="26">
        <f t="shared" si="103"/>
        <v>0.54484051968545266</v>
      </c>
      <c r="CX54" s="26">
        <f t="shared" si="43"/>
        <v>-0.19177914637259744</v>
      </c>
      <c r="CY54" s="26">
        <f t="shared" si="104"/>
        <v>5.8902994602186211E-2</v>
      </c>
      <c r="CZ54" s="26">
        <f t="shared" si="105"/>
        <v>-1.7698172072977405E-3</v>
      </c>
      <c r="DA54" s="26">
        <f t="shared" si="44"/>
        <v>3.6779002970802485E-2</v>
      </c>
      <c r="DB54" s="26">
        <f t="shared" si="45"/>
        <v>0.80732439958041635</v>
      </c>
      <c r="DC54" s="26">
        <f t="shared" si="46"/>
        <v>0.898586251927456</v>
      </c>
      <c r="DD54" s="26">
        <f t="shared" si="47"/>
        <v>9.8586251927455959E-2</v>
      </c>
      <c r="DE54" s="26">
        <v>0.85</v>
      </c>
      <c r="DF54" s="26">
        <f t="shared" si="48"/>
        <v>0.51279107735101426</v>
      </c>
      <c r="DG54" s="26">
        <f t="shared" si="49"/>
        <v>-0.18049802011538582</v>
      </c>
      <c r="DH54" s="26">
        <f t="shared" si="50"/>
        <v>5.2177047121659749E-2</v>
      </c>
      <c r="DI54" s="26">
        <f t="shared" si="51"/>
        <v>-1.3070244735627851E-3</v>
      </c>
      <c r="DJ54" s="26">
        <f t="shared" si="52"/>
        <v>3.1923476853674727E-2</v>
      </c>
      <c r="DK54" s="26">
        <f t="shared" si="106"/>
        <v>0.82729798305267233</v>
      </c>
      <c r="DL54" s="26">
        <f t="shared" si="107"/>
        <v>0.89939627949291046</v>
      </c>
      <c r="DM54" s="26">
        <f t="shared" si="108"/>
        <v>4.9396279492910478E-2</v>
      </c>
      <c r="DN54" s="26">
        <f t="shared" si="109"/>
        <v>-0.98379944869091096</v>
      </c>
      <c r="DO54" s="26">
        <f t="shared" si="110"/>
        <v>0.90020970438501402</v>
      </c>
      <c r="DP54" s="26">
        <f t="shared" si="53"/>
        <v>0.85</v>
      </c>
      <c r="DQ54" s="26">
        <f t="shared" si="54"/>
        <v>0.51279107735101426</v>
      </c>
      <c r="DR54" s="26">
        <f t="shared" si="55"/>
        <v>-0.18049802011538582</v>
      </c>
      <c r="DS54" s="26">
        <f t="shared" si="56"/>
        <v>5.2177047121659749E-2</v>
      </c>
      <c r="DT54" s="26">
        <f t="shared" si="57"/>
        <v>-1.3070244735627851E-3</v>
      </c>
      <c r="DU54" s="26">
        <f t="shared" si="58"/>
        <v>3.1923476853674734E-2</v>
      </c>
      <c r="DV54" s="26">
        <f t="shared" si="59"/>
        <v>0.82729798305267233</v>
      </c>
      <c r="DW54" s="26">
        <f t="shared" si="60"/>
        <v>0.89939627949291046</v>
      </c>
      <c r="DX54" s="26">
        <f t="shared" si="61"/>
        <v>4.9396279492910478E-2</v>
      </c>
      <c r="DY54" s="26">
        <f t="shared" si="62"/>
        <v>0.90020970438501402</v>
      </c>
      <c r="DZ54" s="26">
        <f t="shared" si="63"/>
        <v>0.48418986556708149</v>
      </c>
      <c r="EA54" s="26">
        <f t="shared" si="64"/>
        <v>-0.17043064116142848</v>
      </c>
      <c r="EB54" s="26">
        <f t="shared" si="65"/>
        <v>4.6518956897578963E-2</v>
      </c>
      <c r="EC54" s="26">
        <f t="shared" si="66"/>
        <v>-9.8097941983685591E-4</v>
      </c>
      <c r="ED54" s="26">
        <f t="shared" si="67"/>
        <v>2.7969796120250225E-2</v>
      </c>
      <c r="EE54" s="26">
        <f t="shared" si="68"/>
        <v>0.84448262733370671</v>
      </c>
      <c r="EF54" s="26">
        <f t="shared" si="69"/>
        <v>0.9006893020696044</v>
      </c>
      <c r="EG54" s="26">
        <f t="shared" si="70"/>
        <v>4.7959768459038266E-4</v>
      </c>
      <c r="EH54" s="26">
        <f t="shared" si="71"/>
        <v>-0.97424755647277084</v>
      </c>
      <c r="EI54" s="26">
        <f t="shared" si="72"/>
        <v>0.90070197935291518</v>
      </c>
      <c r="EM54">
        <f t="shared" si="21"/>
        <v>1957.7569111391078</v>
      </c>
      <c r="EW54">
        <f t="shared" si="111"/>
        <v>5.6126542869581169</v>
      </c>
      <c r="EX54">
        <f t="shared" si="73"/>
        <v>8.3748959780089366E-2</v>
      </c>
      <c r="EY54">
        <f t="shared" si="112"/>
        <v>1.2152889574254413</v>
      </c>
      <c r="EZ54">
        <f t="shared" si="113"/>
        <v>1.666591704546605E-2</v>
      </c>
    </row>
    <row r="55" spans="3:156">
      <c r="C55" s="6">
        <f t="shared" si="74"/>
        <v>1987.9649225375979</v>
      </c>
      <c r="D55" s="6">
        <f>Sheet6!J55</f>
        <v>2060.7440965938404</v>
      </c>
      <c r="E55" s="6">
        <f t="shared" si="22"/>
        <v>2054.1889940837873</v>
      </c>
      <c r="F55" s="6">
        <f t="shared" si="23"/>
        <v>6.5551025100530751</v>
      </c>
      <c r="G55" s="6">
        <f>Sheet7!D55</f>
        <v>1998.1185507623768</v>
      </c>
      <c r="H55" s="6">
        <f>Sheet7!F55</f>
        <v>-56.685319189778511</v>
      </c>
      <c r="I55" s="6">
        <f t="shared" si="24"/>
        <v>1.0098182915646396</v>
      </c>
      <c r="J55" s="6">
        <f t="shared" si="25"/>
        <v>2054.252728231027</v>
      </c>
      <c r="K55" s="6">
        <f t="shared" si="117"/>
        <v>2024.3545095657191</v>
      </c>
      <c r="M55" s="6">
        <f t="shared" si="1"/>
        <v>2024.3545095657191</v>
      </c>
      <c r="Q55">
        <f t="shared" si="26"/>
        <v>328.28403758010165</v>
      </c>
      <c r="S55">
        <f t="shared" si="27"/>
        <v>1.2357977282009109</v>
      </c>
      <c r="T55">
        <f t="shared" si="28"/>
        <v>8.5543681892516175E-3</v>
      </c>
      <c r="U55">
        <f t="shared" si="29"/>
        <v>6178.9886410045547</v>
      </c>
      <c r="V55">
        <f t="shared" si="75"/>
        <v>34695.021219240574</v>
      </c>
      <c r="W55">
        <f t="shared" si="30"/>
        <v>-3348.3524040069988</v>
      </c>
      <c r="X55">
        <f t="shared" si="76"/>
        <v>0.85248182427655983</v>
      </c>
      <c r="Y55">
        <f t="shared" si="2"/>
        <v>54.006116207951074</v>
      </c>
      <c r="Z55">
        <f t="shared" si="114"/>
        <v>3.8088425449777445</v>
      </c>
      <c r="AA55">
        <f t="shared" si="77"/>
        <v>46.783512733185326</v>
      </c>
      <c r="AB55">
        <f t="shared" si="31"/>
        <v>57.814958752928817</v>
      </c>
      <c r="AC55">
        <f t="shared" si="3"/>
        <v>1.2357977282009109</v>
      </c>
      <c r="AD55">
        <f t="shared" si="32"/>
        <v>46.783512733185326</v>
      </c>
      <c r="AI55">
        <f t="shared" si="115"/>
        <v>0.47277037303798225</v>
      </c>
      <c r="AJ55">
        <f t="shared" si="116"/>
        <v>0.67587295721054463</v>
      </c>
      <c r="AK55">
        <f t="shared" si="33"/>
        <v>0.72182875268958135</v>
      </c>
      <c r="AL55">
        <f t="shared" si="4"/>
        <v>0</v>
      </c>
      <c r="AM55">
        <f t="shared" si="5"/>
        <v>0.72182875268958135</v>
      </c>
      <c r="AN55">
        <f t="shared" si="78"/>
        <v>0.72182875268958135</v>
      </c>
      <c r="AO55">
        <f t="shared" si="6"/>
        <v>0</v>
      </c>
      <c r="AP55">
        <f t="shared" si="7"/>
        <v>30</v>
      </c>
      <c r="AQ55">
        <f t="shared" si="79"/>
        <v>30</v>
      </c>
      <c r="AS55">
        <f t="shared" si="80"/>
        <v>3.0350142572199688</v>
      </c>
      <c r="AU55">
        <f t="shared" si="34"/>
        <v>0.89986872897511172</v>
      </c>
      <c r="AW55">
        <f t="shared" si="8"/>
        <v>4.6015593459861988</v>
      </c>
      <c r="AX55">
        <f t="shared" si="8"/>
        <v>-0.44408799178855241</v>
      </c>
      <c r="AY55">
        <f t="shared" si="81"/>
        <v>4.1574713541976465</v>
      </c>
      <c r="AZ55">
        <f t="shared" si="35"/>
        <v>1.1068168494631172</v>
      </c>
      <c r="BA55">
        <f t="shared" si="82"/>
        <v>-0.1068168494631172</v>
      </c>
      <c r="BB55">
        <f t="shared" si="9"/>
        <v>-10.430151587772109</v>
      </c>
      <c r="BC55">
        <f t="shared" si="83"/>
        <v>0.13</v>
      </c>
      <c r="BD55">
        <f t="shared" si="84"/>
        <v>9.9655596591308306</v>
      </c>
      <c r="BE55">
        <f t="shared" si="85"/>
        <v>-0.96175775282192677</v>
      </c>
      <c r="BF55">
        <f t="shared" si="10"/>
        <v>50.314161556174213</v>
      </c>
      <c r="BG55">
        <f t="shared" si="86"/>
        <v>3.3860105018180169E-3</v>
      </c>
      <c r="BH55">
        <f t="shared" si="87"/>
        <v>2.001608354544715E-3</v>
      </c>
      <c r="BI55">
        <f t="shared" si="88"/>
        <v>0.96648920217258094</v>
      </c>
      <c r="BJ55">
        <f t="shared" si="89"/>
        <v>2.0710095364182852E-3</v>
      </c>
      <c r="BK55">
        <f t="shared" si="36"/>
        <v>3.6847085514257555E-2</v>
      </c>
      <c r="BL55" t="e">
        <f t="shared" si="37"/>
        <v>#NUM!</v>
      </c>
      <c r="BM55" t="e">
        <f t="shared" si="90"/>
        <v>#NUM!</v>
      </c>
      <c r="BN55" t="e">
        <f t="shared" si="91"/>
        <v>#NUM!</v>
      </c>
      <c r="BO55" t="e">
        <f t="shared" si="92"/>
        <v>#NUM!</v>
      </c>
      <c r="BP55" t="e">
        <f t="shared" si="93"/>
        <v>#NUM!</v>
      </c>
      <c r="BQ55">
        <f t="shared" si="38"/>
        <v>-2.5277268214638744E-5</v>
      </c>
      <c r="BR55">
        <f t="shared" si="94"/>
        <v>1.0903695683813504</v>
      </c>
      <c r="BS55">
        <f t="shared" si="95"/>
        <v>1.0013517897481432</v>
      </c>
      <c r="BT55">
        <f t="shared" si="96"/>
        <v>1.0888976077584049</v>
      </c>
      <c r="BU55">
        <f t="shared" si="39"/>
        <v>1</v>
      </c>
      <c r="BV55">
        <f t="shared" si="40"/>
        <v>1</v>
      </c>
      <c r="BW55">
        <f t="shared" si="41"/>
        <v>1</v>
      </c>
      <c r="BX55">
        <f t="shared" si="11"/>
        <v>215.27711025545327</v>
      </c>
      <c r="BY55">
        <f t="shared" si="12"/>
        <v>-2.5798895326289766</v>
      </c>
      <c r="BZ55">
        <f t="shared" si="13"/>
        <v>1603703.0126947793</v>
      </c>
      <c r="CA55">
        <f t="shared" si="14"/>
        <v>0.72182875268958135</v>
      </c>
      <c r="CB55">
        <f t="shared" si="15"/>
        <v>146633.66961134793</v>
      </c>
      <c r="CC55">
        <f t="shared" si="97"/>
        <v>1.6187778227438283E-4</v>
      </c>
      <c r="CD55">
        <f t="shared" si="98"/>
        <v>3.4406831755437117E-5</v>
      </c>
      <c r="CE55">
        <f t="shared" si="99"/>
        <v>-3.6418327221047937</v>
      </c>
      <c r="CF55">
        <f t="shared" si="100"/>
        <v>14.167372903355078</v>
      </c>
      <c r="CG55">
        <f t="shared" si="101"/>
        <v>4.9822022040519895E-3</v>
      </c>
      <c r="CH55">
        <f t="shared" si="16"/>
        <v>46.783512733185326</v>
      </c>
      <c r="CI55" s="20">
        <f t="shared" si="17"/>
        <v>66555306166.664841</v>
      </c>
      <c r="CJ55" s="33">
        <f t="shared" si="42"/>
        <v>0.33112035773094683</v>
      </c>
      <c r="CK55" s="33">
        <f t="shared" si="18"/>
        <v>66.224071546189364</v>
      </c>
      <c r="CL55">
        <f t="shared" si="102"/>
        <v>7600</v>
      </c>
      <c r="CM55" s="6">
        <f t="shared" si="118"/>
        <v>2054.1889940837873</v>
      </c>
      <c r="CN55" s="20"/>
      <c r="CO55" s="20"/>
      <c r="CP55" s="20"/>
      <c r="CQ55" s="20"/>
      <c r="CR55" s="20"/>
      <c r="CS55" s="20"/>
      <c r="CT55" s="20"/>
      <c r="CU55" s="25">
        <f t="shared" si="20"/>
        <v>3.0350142572199688</v>
      </c>
      <c r="CV55" s="26">
        <v>0.8</v>
      </c>
      <c r="CW55" s="26">
        <f t="shared" si="103"/>
        <v>0.56337452149645673</v>
      </c>
      <c r="CX55" s="26">
        <f t="shared" si="43"/>
        <v>-0.1983029545655611</v>
      </c>
      <c r="CY55" s="26">
        <f t="shared" si="104"/>
        <v>6.2978597094056399E-2</v>
      </c>
      <c r="CZ55" s="26">
        <f t="shared" si="105"/>
        <v>-2.0920277057537191E-3</v>
      </c>
      <c r="DA55" s="26">
        <f t="shared" si="44"/>
        <v>3.9803490775944576E-2</v>
      </c>
      <c r="DB55" s="26">
        <f t="shared" si="45"/>
        <v>0.79545674768781782</v>
      </c>
      <c r="DC55" s="26">
        <f t="shared" si="46"/>
        <v>0.89842962555350392</v>
      </c>
      <c r="DD55" s="26">
        <f t="shared" si="47"/>
        <v>9.8429625553503874E-2</v>
      </c>
      <c r="DE55" s="26">
        <v>0.85</v>
      </c>
      <c r="DF55" s="26">
        <f t="shared" si="48"/>
        <v>0.53023484376137109</v>
      </c>
      <c r="DG55" s="26">
        <f t="shared" si="49"/>
        <v>-0.18663807488523398</v>
      </c>
      <c r="DH55" s="26">
        <f t="shared" si="50"/>
        <v>5.578726939819529E-2</v>
      </c>
      <c r="DI55" s="26">
        <f t="shared" si="51"/>
        <v>-1.5449795603278446E-3</v>
      </c>
      <c r="DJ55" s="26">
        <f t="shared" si="52"/>
        <v>3.4508709538549565E-2</v>
      </c>
      <c r="DK55" s="26">
        <f t="shared" si="106"/>
        <v>0.8165162853481942</v>
      </c>
      <c r="DL55" s="26">
        <f t="shared" si="107"/>
        <v>0.89887109739786553</v>
      </c>
      <c r="DM55" s="26">
        <f t="shared" si="108"/>
        <v>4.8871097397865548E-2</v>
      </c>
      <c r="DN55" s="26">
        <f t="shared" si="109"/>
        <v>-0.99117056311276786</v>
      </c>
      <c r="DO55" s="26">
        <f t="shared" si="110"/>
        <v>0.89930644554695616</v>
      </c>
      <c r="DP55" s="26">
        <f t="shared" si="53"/>
        <v>0.85</v>
      </c>
      <c r="DQ55" s="26">
        <f t="shared" si="54"/>
        <v>0.53023484376137109</v>
      </c>
      <c r="DR55" s="26">
        <f t="shared" si="55"/>
        <v>-0.18663807488523398</v>
      </c>
      <c r="DS55" s="26">
        <f t="shared" si="56"/>
        <v>5.578726939819529E-2</v>
      </c>
      <c r="DT55" s="26">
        <f t="shared" si="57"/>
        <v>-1.5449795603278446E-3</v>
      </c>
      <c r="DU55" s="26">
        <f t="shared" si="58"/>
        <v>3.4508709538549565E-2</v>
      </c>
      <c r="DV55" s="26">
        <f t="shared" si="59"/>
        <v>0.8165162853481942</v>
      </c>
      <c r="DW55" s="26">
        <f t="shared" si="60"/>
        <v>0.89887109739786553</v>
      </c>
      <c r="DX55" s="26">
        <f t="shared" si="61"/>
        <v>4.8871097397865548E-2</v>
      </c>
      <c r="DY55" s="26">
        <f t="shared" si="62"/>
        <v>0.89930644554695616</v>
      </c>
      <c r="DZ55" s="26">
        <f t="shared" si="63"/>
        <v>0.5011635571265709</v>
      </c>
      <c r="EA55" s="26">
        <f t="shared" si="64"/>
        <v>-0.17640523365309912</v>
      </c>
      <c r="EB55" s="26">
        <f t="shared" si="65"/>
        <v>4.9837648628450512E-2</v>
      </c>
      <c r="EC55" s="26">
        <f t="shared" si="66"/>
        <v>-1.1654102572607643E-3</v>
      </c>
      <c r="ED55" s="26">
        <f t="shared" si="67"/>
        <v>3.0274275746921302E-2</v>
      </c>
      <c r="EE55" s="26">
        <f t="shared" si="68"/>
        <v>0.8343603456405041</v>
      </c>
      <c r="EF55" s="26">
        <f t="shared" si="69"/>
        <v>0.8998574804088294</v>
      </c>
      <c r="EG55" s="26">
        <f t="shared" si="70"/>
        <v>5.5103486187324524E-4</v>
      </c>
      <c r="EH55" s="26">
        <f t="shared" si="71"/>
        <v>-0.97999484651505631</v>
      </c>
      <c r="EI55" s="26">
        <f t="shared" si="72"/>
        <v>0.89986872897511172</v>
      </c>
      <c r="EM55">
        <f t="shared" si="21"/>
        <v>2024.3545095657191</v>
      </c>
      <c r="EW55">
        <f t="shared" si="111"/>
        <v>5.8094107031323707</v>
      </c>
      <c r="EX55">
        <f t="shared" si="73"/>
        <v>8.6684851488748785E-2</v>
      </c>
      <c r="EY55">
        <f t="shared" si="112"/>
        <v>1.2263246019928802</v>
      </c>
      <c r="EZ55">
        <f t="shared" si="113"/>
        <v>1.6817254828781231E-2</v>
      </c>
    </row>
    <row r="56" spans="3:156">
      <c r="C56" s="6">
        <f t="shared" si="74"/>
        <v>2054.1889940837873</v>
      </c>
      <c r="D56" s="6">
        <f>Sheet6!J56</f>
        <v>2127.2716644598722</v>
      </c>
      <c r="E56" s="6">
        <f t="shared" si="22"/>
        <v>2120.2540663848145</v>
      </c>
      <c r="F56" s="6">
        <f t="shared" si="23"/>
        <v>7.0175980750577764</v>
      </c>
      <c r="G56" s="6">
        <f>Sheet7!D56</f>
        <v>2051.3390884604846</v>
      </c>
      <c r="H56" s="6">
        <f>Sheet7!F56</f>
        <v>-69.620048432883777</v>
      </c>
      <c r="I56" s="6">
        <f t="shared" si="24"/>
        <v>1.0092854812216516</v>
      </c>
      <c r="J56" s="6">
        <f t="shared" si="25"/>
        <v>2120.3186286680925</v>
      </c>
      <c r="K56" s="6">
        <f t="shared" si="117"/>
        <v>2090.7303292718298</v>
      </c>
      <c r="M56" s="6">
        <f t="shared" si="1"/>
        <v>2090.7303292718298</v>
      </c>
      <c r="Q56">
        <f t="shared" si="26"/>
        <v>341.09971556577528</v>
      </c>
      <c r="S56">
        <f t="shared" si="27"/>
        <v>1.2419062117282631</v>
      </c>
      <c r="T56">
        <f t="shared" si="28"/>
        <v>8.2768797926218562E-3</v>
      </c>
      <c r="U56">
        <f t="shared" si="29"/>
        <v>6209.5310586413152</v>
      </c>
      <c r="V56">
        <f t="shared" si="75"/>
        <v>34866.516894270986</v>
      </c>
      <c r="W56">
        <f t="shared" si="30"/>
        <v>-3770.106974399821</v>
      </c>
      <c r="X56">
        <f t="shared" si="76"/>
        <v>0.85101717536391142</v>
      </c>
      <c r="Y56">
        <f t="shared" si="2"/>
        <v>54.006116207951074</v>
      </c>
      <c r="Z56">
        <f t="shared" si="114"/>
        <v>3.9507341609963698</v>
      </c>
      <c r="AA56">
        <f t="shared" si="77"/>
        <v>46.66765478875692</v>
      </c>
      <c r="AB56">
        <f t="shared" si="31"/>
        <v>57.956850368947443</v>
      </c>
      <c r="AC56">
        <f t="shared" si="3"/>
        <v>1.2419062117282631</v>
      </c>
      <c r="AD56">
        <f t="shared" si="32"/>
        <v>46.66765478875692</v>
      </c>
      <c r="AI56">
        <f t="shared" si="115"/>
        <v>0.46564584798747932</v>
      </c>
      <c r="AJ56">
        <f t="shared" si="116"/>
        <v>0.66985923166828909</v>
      </c>
      <c r="AK56">
        <f t="shared" si="33"/>
        <v>0.70827905986200357</v>
      </c>
      <c r="AL56">
        <f t="shared" si="4"/>
        <v>0</v>
      </c>
      <c r="AM56">
        <f t="shared" si="5"/>
        <v>0.70827905986200357</v>
      </c>
      <c r="AN56">
        <f t="shared" si="78"/>
        <v>0.70827905986200357</v>
      </c>
      <c r="AO56">
        <f t="shared" si="6"/>
        <v>0</v>
      </c>
      <c r="AP56">
        <f t="shared" si="7"/>
        <v>30</v>
      </c>
      <c r="AQ56">
        <f t="shared" si="79"/>
        <v>30</v>
      </c>
      <c r="AS56">
        <f t="shared" si="80"/>
        <v>3.1345282297928483</v>
      </c>
      <c r="AU56">
        <f t="shared" si="34"/>
        <v>0.89922695978859102</v>
      </c>
      <c r="AW56">
        <f t="shared" si="8"/>
        <v>4.6243046131311791</v>
      </c>
      <c r="AX56">
        <f t="shared" si="8"/>
        <v>-0.50002479819198031</v>
      </c>
      <c r="AY56">
        <f t="shared" si="81"/>
        <v>4.1242798149391984</v>
      </c>
      <c r="AZ56">
        <f t="shared" si="35"/>
        <v>1.1212393001029568</v>
      </c>
      <c r="BA56">
        <f t="shared" si="82"/>
        <v>-0.1212393001029568</v>
      </c>
      <c r="BB56">
        <f t="shared" si="9"/>
        <v>-10.24724372822018</v>
      </c>
      <c r="BC56">
        <f t="shared" si="83"/>
        <v>0.13</v>
      </c>
      <c r="BD56">
        <f t="shared" si="84"/>
        <v>10.008612784294051</v>
      </c>
      <c r="BE56">
        <f t="shared" si="85"/>
        <v>-1.0822285740946584</v>
      </c>
      <c r="BF56">
        <f t="shared" si="10"/>
        <v>50.251822192511717</v>
      </c>
      <c r="BG56">
        <f t="shared" si="86"/>
        <v>3.3245107245794968E-3</v>
      </c>
      <c r="BH56">
        <f t="shared" si="87"/>
        <v>1.9998917987373542E-3</v>
      </c>
      <c r="BI56">
        <f t="shared" si="88"/>
        <v>0.96709055021357138</v>
      </c>
      <c r="BJ56">
        <f t="shared" si="89"/>
        <v>2.0679467897765104E-3</v>
      </c>
      <c r="BK56">
        <f t="shared" si="36"/>
        <v>3.6951544640090837E-2</v>
      </c>
      <c r="BL56" t="e">
        <f t="shared" si="37"/>
        <v>#NUM!</v>
      </c>
      <c r="BM56" t="e">
        <f t="shared" si="90"/>
        <v>#NUM!</v>
      </c>
      <c r="BN56" t="e">
        <f t="shared" si="91"/>
        <v>#NUM!</v>
      </c>
      <c r="BO56" t="e">
        <f t="shared" si="92"/>
        <v>#NUM!</v>
      </c>
      <c r="BP56" t="e">
        <f t="shared" si="93"/>
        <v>#NUM!</v>
      </c>
      <c r="BQ56">
        <f t="shared" si="38"/>
        <v>-2.8321134994759798E-5</v>
      </c>
      <c r="BR56">
        <f t="shared" si="94"/>
        <v>1.0905828595695983</v>
      </c>
      <c r="BS56">
        <f t="shared" si="95"/>
        <v>1.0015147019944779</v>
      </c>
      <c r="BT56">
        <f t="shared" si="96"/>
        <v>1.0889334499011794</v>
      </c>
      <c r="BU56">
        <f t="shared" si="39"/>
        <v>1</v>
      </c>
      <c r="BV56">
        <f t="shared" si="40"/>
        <v>1</v>
      </c>
      <c r="BW56">
        <f t="shared" si="41"/>
        <v>1</v>
      </c>
      <c r="BX56">
        <f t="shared" si="11"/>
        <v>215.805451323662</v>
      </c>
      <c r="BY56">
        <f t="shared" si="12"/>
        <v>-3.0024822318643452</v>
      </c>
      <c r="BZ56">
        <f t="shared" si="13"/>
        <v>1604500.3384770993</v>
      </c>
      <c r="CA56">
        <f t="shared" si="14"/>
        <v>0.70827905986200357</v>
      </c>
      <c r="CB56">
        <f t="shared" si="15"/>
        <v>149513.13449831604</v>
      </c>
      <c r="CC56">
        <f t="shared" si="97"/>
        <v>1.6187778227438283E-4</v>
      </c>
      <c r="CD56">
        <f t="shared" si="98"/>
        <v>3.3744192554914458E-5</v>
      </c>
      <c r="CE56">
        <f t="shared" si="99"/>
        <v>-3.6462752044688012</v>
      </c>
      <c r="CF56">
        <f t="shared" si="100"/>
        <v>14.181118043857284</v>
      </c>
      <c r="CG56">
        <f t="shared" si="101"/>
        <v>4.9725488211193542E-3</v>
      </c>
      <c r="CH56">
        <f t="shared" si="16"/>
        <v>46.66765478875692</v>
      </c>
      <c r="CI56" s="20">
        <f t="shared" si="17"/>
        <v>66657493475.560692</v>
      </c>
      <c r="CJ56" s="33">
        <f t="shared" si="42"/>
        <v>0.33032536150513653</v>
      </c>
      <c r="CK56" s="33">
        <f t="shared" si="18"/>
        <v>66.0650723010273</v>
      </c>
      <c r="CL56">
        <f t="shared" si="102"/>
        <v>7800</v>
      </c>
      <c r="CM56" s="6">
        <f t="shared" si="118"/>
        <v>2120.2540663848145</v>
      </c>
      <c r="CN56" s="20"/>
      <c r="CO56" s="20"/>
      <c r="CP56" s="20"/>
      <c r="CQ56" s="20"/>
      <c r="CR56" s="20"/>
      <c r="CS56" s="20"/>
      <c r="CT56" s="20"/>
      <c r="CU56" s="25">
        <f t="shared" si="20"/>
        <v>3.1345282297928483</v>
      </c>
      <c r="CV56" s="26">
        <v>0.8</v>
      </c>
      <c r="CW56" s="26">
        <f t="shared" si="103"/>
        <v>0.58184680265529742</v>
      </c>
      <c r="CX56" s="26">
        <f t="shared" si="43"/>
        <v>-0.20480503762326446</v>
      </c>
      <c r="CY56" s="26">
        <f t="shared" si="104"/>
        <v>6.7176269417467974E-2</v>
      </c>
      <c r="CZ56" s="26">
        <f t="shared" si="105"/>
        <v>-2.4582422659347358E-3</v>
      </c>
      <c r="DA56" s="26">
        <f t="shared" si="44"/>
        <v>4.2983467779053423E-2</v>
      </c>
      <c r="DB56" s="26">
        <f t="shared" si="45"/>
        <v>0.78341598683559543</v>
      </c>
      <c r="DC56" s="26">
        <f t="shared" si="46"/>
        <v>0.89850340988788147</v>
      </c>
      <c r="DD56" s="26">
        <f t="shared" si="47"/>
        <v>9.8503409887881421E-2</v>
      </c>
      <c r="DE56" s="26">
        <v>0.85</v>
      </c>
      <c r="DF56" s="26">
        <f t="shared" si="48"/>
        <v>0.54762052014616236</v>
      </c>
      <c r="DG56" s="26">
        <f t="shared" si="49"/>
        <v>-0.19275768246895483</v>
      </c>
      <c r="DH56" s="26">
        <f t="shared" si="50"/>
        <v>5.9505622736580652E-2</v>
      </c>
      <c r="DI56" s="26">
        <f t="shared" si="51"/>
        <v>-1.8154320063533045E-3</v>
      </c>
      <c r="DJ56" s="26">
        <f t="shared" si="52"/>
        <v>3.7222299526433619E-2</v>
      </c>
      <c r="DK56" s="26">
        <f t="shared" si="106"/>
        <v>0.8055585294258496</v>
      </c>
      <c r="DL56" s="26">
        <f t="shared" si="107"/>
        <v>0.8985481131423414</v>
      </c>
      <c r="DM56" s="26">
        <f t="shared" si="108"/>
        <v>4.854811314234142E-2</v>
      </c>
      <c r="DN56" s="26">
        <f t="shared" si="109"/>
        <v>-0.99910593491080135</v>
      </c>
      <c r="DO56" s="26">
        <f t="shared" si="110"/>
        <v>0.8985915571572255</v>
      </c>
      <c r="DP56" s="26">
        <f t="shared" si="53"/>
        <v>0.85</v>
      </c>
      <c r="DQ56" s="26">
        <f t="shared" si="54"/>
        <v>0.54762052014616236</v>
      </c>
      <c r="DR56" s="26">
        <f t="shared" si="55"/>
        <v>-0.19275768246895483</v>
      </c>
      <c r="DS56" s="26">
        <f t="shared" si="56"/>
        <v>5.9505622736580652E-2</v>
      </c>
      <c r="DT56" s="26">
        <f t="shared" si="57"/>
        <v>-1.8154320063533045E-3</v>
      </c>
      <c r="DU56" s="26">
        <f t="shared" si="58"/>
        <v>3.7222299526433626E-2</v>
      </c>
      <c r="DV56" s="26">
        <f t="shared" si="59"/>
        <v>0.8055585294258496</v>
      </c>
      <c r="DW56" s="26">
        <f t="shared" si="60"/>
        <v>0.8985481131423414</v>
      </c>
      <c r="DX56" s="26">
        <f t="shared" si="61"/>
        <v>4.854811314234142E-2</v>
      </c>
      <c r="DY56" s="26">
        <f t="shared" si="62"/>
        <v>0.8985915571572255</v>
      </c>
      <c r="DZ56" s="26">
        <f t="shared" si="63"/>
        <v>0.51800780723649054</v>
      </c>
      <c r="EA56" s="26">
        <f t="shared" si="64"/>
        <v>-0.18233426387506552</v>
      </c>
      <c r="EB56" s="26">
        <f t="shared" si="65"/>
        <v>5.3244062964515997E-2</v>
      </c>
      <c r="EC56" s="26">
        <f t="shared" si="66"/>
        <v>-1.3748741527329438E-3</v>
      </c>
      <c r="ED56" s="26">
        <f t="shared" si="67"/>
        <v>3.268248152713564E-2</v>
      </c>
      <c r="EE56" s="26">
        <f t="shared" si="68"/>
        <v>0.82409667188440172</v>
      </c>
      <c r="EF56" s="26">
        <f t="shared" si="69"/>
        <v>0.89921819749761933</v>
      </c>
      <c r="EG56" s="26">
        <f t="shared" si="70"/>
        <v>6.2664034039383587E-4</v>
      </c>
      <c r="EH56" s="26">
        <f t="shared" si="71"/>
        <v>-0.98620986042678627</v>
      </c>
      <c r="EI56" s="26">
        <f t="shared" si="72"/>
        <v>0.89922695978859102</v>
      </c>
      <c r="EM56">
        <f t="shared" si="21"/>
        <v>2090.7303292718298</v>
      </c>
      <c r="EW56">
        <f t="shared" si="111"/>
        <v>6.0046666539757645</v>
      </c>
      <c r="EX56">
        <f t="shared" si="73"/>
        <v>8.9598354073792019E-2</v>
      </c>
      <c r="EY56">
        <f t="shared" si="112"/>
        <v>1.2374939022386298</v>
      </c>
      <c r="EZ56">
        <f t="shared" si="113"/>
        <v>1.6970425504951869E-2</v>
      </c>
    </row>
    <row r="57" spans="3:156">
      <c r="C57" s="6">
        <f t="shared" si="74"/>
        <v>2120.2540663848145</v>
      </c>
      <c r="D57" s="6">
        <f>Sheet6!J57</f>
        <v>2193.5303935417869</v>
      </c>
      <c r="E57" s="6">
        <f t="shared" si="22"/>
        <v>2186.1607840526085</v>
      </c>
      <c r="F57" s="6">
        <f t="shared" si="23"/>
        <v>7.3696094891784014</v>
      </c>
      <c r="G57" s="6">
        <f>Sheet7!D57</f>
        <v>2103.2527991179627</v>
      </c>
      <c r="H57" s="6">
        <f>Sheet7!F57</f>
        <v>-83.720233238850597</v>
      </c>
      <c r="I57" s="6">
        <f t="shared" si="24"/>
        <v>1.0089972302583909</v>
      </c>
      <c r="J57" s="6">
        <f t="shared" si="25"/>
        <v>2186.2264988747111</v>
      </c>
      <c r="K57" s="6">
        <f t="shared" si="117"/>
        <v>2156.8922299633005</v>
      </c>
      <c r="M57" s="6">
        <f t="shared" si="1"/>
        <v>2156.8922299633005</v>
      </c>
      <c r="Q57">
        <f t="shared" si="26"/>
        <v>353.95004637149833</v>
      </c>
      <c r="S57">
        <f t="shared" si="27"/>
        <v>1.2480312122265227</v>
      </c>
      <c r="T57">
        <f t="shared" si="28"/>
        <v>8.0189455030589482E-3</v>
      </c>
      <c r="U57">
        <f t="shared" si="29"/>
        <v>6240.1560611326131</v>
      </c>
      <c r="V57">
        <f t="shared" si="75"/>
        <v>35038.476283259624</v>
      </c>
      <c r="W57">
        <f t="shared" si="30"/>
        <v>-4167.8487844674783</v>
      </c>
      <c r="X57">
        <f t="shared" si="76"/>
        <v>0.84954856612897167</v>
      </c>
      <c r="Y57">
        <f t="shared" si="2"/>
        <v>54.006116207951074</v>
      </c>
      <c r="Z57">
        <f t="shared" si="114"/>
        <v>4.0924964370599382</v>
      </c>
      <c r="AA57">
        <f t="shared" si="77"/>
        <v>46.552211255487315</v>
      </c>
      <c r="AB57">
        <f t="shared" si="31"/>
        <v>58.098612645011009</v>
      </c>
      <c r="AC57">
        <f t="shared" si="3"/>
        <v>1.2480312122265227</v>
      </c>
      <c r="AD57">
        <f t="shared" si="32"/>
        <v>46.552211255487315</v>
      </c>
      <c r="AI57">
        <f t="shared" si="115"/>
        <v>0.45881015530100916</v>
      </c>
      <c r="AJ57">
        <f t="shared" si="116"/>
        <v>0.66403646394593663</v>
      </c>
      <c r="AK57">
        <f t="shared" si="33"/>
        <v>0.69534183216474588</v>
      </c>
      <c r="AL57">
        <f t="shared" si="4"/>
        <v>0</v>
      </c>
      <c r="AM57">
        <f t="shared" si="5"/>
        <v>0.69534183216474588</v>
      </c>
      <c r="AN57">
        <f t="shared" si="78"/>
        <v>0.69534183216474588</v>
      </c>
      <c r="AO57">
        <f t="shared" si="6"/>
        <v>0</v>
      </c>
      <c r="AP57">
        <f t="shared" si="7"/>
        <v>30</v>
      </c>
      <c r="AQ57">
        <f t="shared" si="79"/>
        <v>30</v>
      </c>
      <c r="AS57">
        <f t="shared" si="80"/>
        <v>3.2337214842028494</v>
      </c>
      <c r="AU57">
        <f t="shared" si="34"/>
        <v>0.89877370858693595</v>
      </c>
      <c r="AW57">
        <f t="shared" si="8"/>
        <v>4.6471113821062016</v>
      </c>
      <c r="AX57">
        <f t="shared" si="8"/>
        <v>-0.55277682079029244</v>
      </c>
      <c r="AY57">
        <f t="shared" si="81"/>
        <v>4.0943345613159092</v>
      </c>
      <c r="AZ57">
        <f t="shared" si="35"/>
        <v>1.1350101738175082</v>
      </c>
      <c r="BA57">
        <f t="shared" si="82"/>
        <v>-0.13501017381750824</v>
      </c>
      <c r="BB57">
        <f t="shared" si="9"/>
        <v>-10.083483137690644</v>
      </c>
      <c r="BC57">
        <f t="shared" si="83"/>
        <v>0.13</v>
      </c>
      <c r="BD57">
        <f t="shared" si="84"/>
        <v>10.051748634201585</v>
      </c>
      <c r="BE57">
        <f t="shared" si="85"/>
        <v>-1.195661820113038</v>
      </c>
      <c r="BF57">
        <f t="shared" si="10"/>
        <v>50.189628794653089</v>
      </c>
      <c r="BG57">
        <f t="shared" si="86"/>
        <v>3.2658077033427407E-3</v>
      </c>
      <c r="BH57">
        <f t="shared" si="87"/>
        <v>1.9982489696627401E-3</v>
      </c>
      <c r="BI57">
        <f t="shared" si="88"/>
        <v>0.9676648099403623</v>
      </c>
      <c r="BJ57">
        <f t="shared" si="89"/>
        <v>2.0650218434479324E-3</v>
      </c>
      <c r="BK57">
        <f t="shared" si="36"/>
        <v>3.7058310826492864E-2</v>
      </c>
      <c r="BL57" t="e">
        <f t="shared" si="37"/>
        <v>#NUM!</v>
      </c>
      <c r="BM57" t="e">
        <f t="shared" si="90"/>
        <v>#NUM!</v>
      </c>
      <c r="BN57" t="e">
        <f t="shared" si="91"/>
        <v>#NUM!</v>
      </c>
      <c r="BO57" t="e">
        <f t="shared" si="92"/>
        <v>#NUM!</v>
      </c>
      <c r="BP57" t="e">
        <f t="shared" si="93"/>
        <v>#NUM!</v>
      </c>
      <c r="BQ57">
        <f t="shared" si="38"/>
        <v>-3.1160962813595649E-5</v>
      </c>
      <c r="BR57">
        <f t="shared" si="94"/>
        <v>1.0907818922710715</v>
      </c>
      <c r="BS57">
        <f t="shared" si="95"/>
        <v>1.0016667191488526</v>
      </c>
      <c r="BT57">
        <f t="shared" si="96"/>
        <v>1.0889668903025378</v>
      </c>
      <c r="BU57">
        <f t="shared" si="39"/>
        <v>1</v>
      </c>
      <c r="BV57">
        <f t="shared" si="40"/>
        <v>1</v>
      </c>
      <c r="BW57">
        <f t="shared" si="41"/>
        <v>1</v>
      </c>
      <c r="BX57">
        <f t="shared" si="11"/>
        <v>216.33331078758752</v>
      </c>
      <c r="BY57">
        <f t="shared" si="12"/>
        <v>-3.4263016932009913</v>
      </c>
      <c r="BZ57">
        <f t="shared" si="13"/>
        <v>1605284.7834502191</v>
      </c>
      <c r="CA57">
        <f t="shared" si="14"/>
        <v>0.69534183216474588</v>
      </c>
      <c r="CB57">
        <f t="shared" si="15"/>
        <v>152369.36828304076</v>
      </c>
      <c r="CC57">
        <f t="shared" si="97"/>
        <v>1.6187778227438283E-4</v>
      </c>
      <c r="CD57">
        <f t="shared" si="98"/>
        <v>3.3111642168313359E-5</v>
      </c>
      <c r="CE57">
        <f t="shared" si="99"/>
        <v>-3.6505672091045538</v>
      </c>
      <c r="CF57">
        <f t="shared" si="100"/>
        <v>14.194364617585867</v>
      </c>
      <c r="CG57">
        <f t="shared" si="101"/>
        <v>4.9632721115440027E-3</v>
      </c>
      <c r="CH57">
        <f t="shared" si="16"/>
        <v>46.552211255487315</v>
      </c>
      <c r="CI57" s="20">
        <f t="shared" si="17"/>
        <v>66763365744.500252</v>
      </c>
      <c r="CJ57" s="33">
        <f t="shared" si="42"/>
        <v>0.32953358833897045</v>
      </c>
      <c r="CK57" s="33">
        <f t="shared" si="18"/>
        <v>65.906717667794084</v>
      </c>
      <c r="CL57">
        <f t="shared" si="102"/>
        <v>8000</v>
      </c>
      <c r="CM57" s="6">
        <f t="shared" si="118"/>
        <v>2186.1607840526085</v>
      </c>
      <c r="CN57" s="20"/>
      <c r="CO57" s="20"/>
      <c r="CP57" s="20"/>
      <c r="CQ57" s="20"/>
      <c r="CR57" s="20"/>
      <c r="CS57" s="20"/>
      <c r="CT57" s="20"/>
      <c r="CU57" s="25">
        <f t="shared" si="20"/>
        <v>3.2337214842028494</v>
      </c>
      <c r="CV57" s="26">
        <v>0.8</v>
      </c>
      <c r="CW57" s="26">
        <f t="shared" si="103"/>
        <v>0.60025955050515389</v>
      </c>
      <c r="CX57" s="26">
        <f t="shared" si="43"/>
        <v>-0.21128616547157131</v>
      </c>
      <c r="CY57" s="26">
        <f t="shared" si="104"/>
        <v>7.1495175249500928E-2</v>
      </c>
      <c r="CZ57" s="26">
        <f t="shared" si="105"/>
        <v>-2.8726109668701545E-3</v>
      </c>
      <c r="DA57" s="26">
        <f t="shared" si="44"/>
        <v>4.6324025990787165E-2</v>
      </c>
      <c r="DB57" s="26">
        <f t="shared" si="45"/>
        <v>0.77121767920495066</v>
      </c>
      <c r="DC57" s="26">
        <f t="shared" si="46"/>
        <v>0.89880752856084445</v>
      </c>
      <c r="DD57" s="26">
        <f t="shared" si="47"/>
        <v>9.8807528560844404E-2</v>
      </c>
      <c r="DE57" s="26">
        <v>0.85</v>
      </c>
      <c r="DF57" s="26">
        <f t="shared" si="48"/>
        <v>0.56495016518132135</v>
      </c>
      <c r="DG57" s="26">
        <f t="shared" si="49"/>
        <v>-0.19885756750265535</v>
      </c>
      <c r="DH57" s="26">
        <f t="shared" si="50"/>
        <v>6.3331366310976606E-2</v>
      </c>
      <c r="DI57" s="26">
        <f t="shared" si="51"/>
        <v>-2.1214466789238914E-3</v>
      </c>
      <c r="DJ57" s="26">
        <f t="shared" si="52"/>
        <v>4.0068198831901283E-2</v>
      </c>
      <c r="DK57" s="26">
        <f t="shared" si="106"/>
        <v>0.79443776777192654</v>
      </c>
      <c r="DL57" s="26">
        <f t="shared" si="107"/>
        <v>0.8984269359259025</v>
      </c>
      <c r="DM57" s="26">
        <f t="shared" si="108"/>
        <v>4.8426935925902526E-2</v>
      </c>
      <c r="DN57" s="26">
        <f t="shared" si="109"/>
        <v>-1.0076118526988389</v>
      </c>
      <c r="DO57" s="26">
        <f t="shared" si="110"/>
        <v>0.89806110189771327</v>
      </c>
      <c r="DP57" s="26">
        <f t="shared" si="53"/>
        <v>0.85</v>
      </c>
      <c r="DQ57" s="26">
        <f t="shared" si="54"/>
        <v>0.56495016518132135</v>
      </c>
      <c r="DR57" s="26">
        <f t="shared" si="55"/>
        <v>-0.19885756750265535</v>
      </c>
      <c r="DS57" s="26">
        <f t="shared" si="56"/>
        <v>6.3331366310976606E-2</v>
      </c>
      <c r="DT57" s="26">
        <f t="shared" si="57"/>
        <v>-2.1214466789238914E-3</v>
      </c>
      <c r="DU57" s="26">
        <f t="shared" si="58"/>
        <v>4.0068198831901283E-2</v>
      </c>
      <c r="DV57" s="26">
        <f t="shared" si="59"/>
        <v>0.79443776777192654</v>
      </c>
      <c r="DW57" s="26">
        <f t="shared" si="60"/>
        <v>0.8984269359259025</v>
      </c>
      <c r="DX57" s="26">
        <f t="shared" si="61"/>
        <v>4.8426935925902526E-2</v>
      </c>
      <c r="DY57" s="26">
        <f t="shared" si="62"/>
        <v>0.89806110189771327</v>
      </c>
      <c r="DZ57" s="26">
        <f t="shared" si="63"/>
        <v>0.53471600026923061</v>
      </c>
      <c r="EA57" s="26">
        <f t="shared" si="64"/>
        <v>-0.18821540318367891</v>
      </c>
      <c r="EB57" s="26">
        <f t="shared" si="65"/>
        <v>5.6734200218499023E-2</v>
      </c>
      <c r="EC57" s="26">
        <f t="shared" si="66"/>
        <v>-1.611377588463944E-3</v>
      </c>
      <c r="ED57" s="26">
        <f t="shared" si="67"/>
        <v>3.5194858824662147E-2</v>
      </c>
      <c r="EE57" s="26">
        <f t="shared" si="68"/>
        <v>0.81371167293485702</v>
      </c>
      <c r="EF57" s="26">
        <f t="shared" si="69"/>
        <v>0.8987686420762061</v>
      </c>
      <c r="EG57" s="26">
        <f t="shared" si="70"/>
        <v>7.0754017849283812E-4</v>
      </c>
      <c r="EH57" s="26">
        <f t="shared" si="71"/>
        <v>-0.99289017236785704</v>
      </c>
      <c r="EI57" s="26">
        <f t="shared" si="72"/>
        <v>0.89877370858693595</v>
      </c>
      <c r="EM57">
        <f t="shared" si="21"/>
        <v>2156.8922299633005</v>
      </c>
      <c r="EW57">
        <f t="shared" si="111"/>
        <v>6.1983454521527976</v>
      </c>
      <c r="EX57">
        <f t="shared" si="73"/>
        <v>9.2488323248710744E-2</v>
      </c>
      <c r="EY57">
        <f t="shared" si="112"/>
        <v>1.248788772570663</v>
      </c>
      <c r="EZ57">
        <f t="shared" si="113"/>
        <v>1.7125318191866218E-2</v>
      </c>
    </row>
    <row r="58" spans="3:156">
      <c r="C58" s="6"/>
      <c r="D58" s="6"/>
      <c r="E58" s="6"/>
      <c r="F58" s="6"/>
      <c r="G58" s="6"/>
      <c r="H58" s="6"/>
      <c r="I58" s="6"/>
      <c r="J58" s="6"/>
      <c r="K58" s="6"/>
      <c r="M58" s="6"/>
      <c r="CI58" s="20"/>
      <c r="CJ58" s="33"/>
      <c r="CK58" s="33"/>
      <c r="CM58" s="6"/>
      <c r="CN58" s="20"/>
      <c r="CO58" s="20"/>
      <c r="CP58" s="20"/>
      <c r="CQ58" s="20"/>
      <c r="CR58" s="20"/>
      <c r="CS58" s="20"/>
      <c r="CT58" s="20"/>
      <c r="CU58" s="25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</row>
    <row r="59" spans="3:156">
      <c r="C59" s="6"/>
      <c r="D59" s="6"/>
      <c r="E59" s="6"/>
      <c r="F59" s="6"/>
      <c r="G59" s="6"/>
      <c r="H59" s="6"/>
      <c r="I59" s="6"/>
      <c r="J59" s="6"/>
      <c r="K59" s="6"/>
      <c r="M59" s="6"/>
      <c r="CI59" s="20"/>
      <c r="CJ59" s="33"/>
      <c r="CK59" s="33"/>
      <c r="CM59" s="6"/>
      <c r="CN59" s="20"/>
      <c r="CO59" s="20"/>
      <c r="CP59" s="20"/>
      <c r="CQ59" s="20"/>
      <c r="CR59" s="20"/>
      <c r="CS59" s="20"/>
      <c r="CT59" s="20"/>
      <c r="CU59" s="25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</row>
    <row r="60" spans="3:156">
      <c r="C60" s="6"/>
      <c r="D60" s="6"/>
      <c r="E60" s="6"/>
      <c r="F60" s="6"/>
      <c r="G60" s="6"/>
      <c r="H60" s="6"/>
      <c r="I60" s="6"/>
      <c r="J60" s="6"/>
      <c r="K60" s="6"/>
      <c r="M60" s="6"/>
      <c r="CI60" s="20"/>
      <c r="CJ60" s="33"/>
      <c r="CK60" s="33"/>
      <c r="CM60" s="6"/>
      <c r="CN60" s="20"/>
      <c r="CO60" s="20"/>
      <c r="CP60" s="20"/>
      <c r="CQ60" s="20"/>
      <c r="CR60" s="20"/>
      <c r="CS60" s="20"/>
      <c r="CT60" s="20"/>
      <c r="CU60" s="25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</row>
    <row r="61" spans="3:156">
      <c r="C61" s="6"/>
      <c r="D61" s="6"/>
      <c r="E61" s="6"/>
      <c r="F61" s="6"/>
      <c r="G61" s="6"/>
      <c r="H61" s="6"/>
      <c r="I61" s="6"/>
      <c r="J61" s="6"/>
      <c r="K61" s="6"/>
      <c r="M61" s="6"/>
      <c r="CI61" s="20"/>
      <c r="CJ61" s="33"/>
      <c r="CK61" s="33"/>
      <c r="CM61" s="6"/>
      <c r="CN61" s="20"/>
      <c r="CO61" s="20"/>
      <c r="CP61" s="20"/>
      <c r="CQ61" s="20"/>
      <c r="CR61" s="20"/>
      <c r="CS61" s="20"/>
      <c r="CT61" s="20"/>
      <c r="CU61" s="25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</row>
    <row r="62" spans="3:156">
      <c r="C62" s="6"/>
      <c r="D62" s="6"/>
      <c r="E62" s="6"/>
      <c r="F62" s="6"/>
      <c r="G62" s="6"/>
      <c r="H62" s="6"/>
      <c r="I62" s="6"/>
      <c r="J62" s="6"/>
      <c r="K62" s="6"/>
      <c r="M62" s="6"/>
      <c r="CI62" s="20"/>
      <c r="CJ62" s="33"/>
      <c r="CK62" s="33"/>
      <c r="CM62" s="6"/>
      <c r="CN62" s="20"/>
      <c r="CO62" s="20"/>
      <c r="CP62" s="20"/>
      <c r="CQ62" s="20"/>
      <c r="CR62" s="20"/>
      <c r="CS62" s="20"/>
      <c r="CT62" s="20"/>
      <c r="CU62" s="25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</row>
    <row r="63" spans="3:156">
      <c r="C63" s="6"/>
      <c r="D63" s="6"/>
      <c r="E63" s="6"/>
      <c r="F63" s="6"/>
      <c r="G63" s="6"/>
      <c r="H63" s="6"/>
      <c r="I63" s="6"/>
      <c r="J63" s="6"/>
      <c r="K63" s="6"/>
      <c r="M63" s="6"/>
      <c r="CI63" s="20"/>
      <c r="CJ63" s="33"/>
      <c r="CK63" s="33"/>
      <c r="CM63" s="6"/>
      <c r="CN63" s="20"/>
      <c r="CO63" s="20"/>
      <c r="CP63" s="20"/>
      <c r="CQ63" s="20"/>
      <c r="CR63" s="20"/>
      <c r="CS63" s="20"/>
      <c r="CT63" s="20"/>
      <c r="CU63" s="25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</row>
    <row r="64" spans="3:156">
      <c r="C64" s="6"/>
      <c r="D64" s="6"/>
      <c r="E64" s="6"/>
      <c r="F64" s="6"/>
      <c r="G64" s="6"/>
      <c r="H64" s="6"/>
      <c r="I64" s="6"/>
      <c r="J64" s="6"/>
      <c r="K64" s="6"/>
      <c r="M64" s="6"/>
      <c r="CI64" s="20"/>
      <c r="CJ64" s="33"/>
      <c r="CK64" s="33"/>
      <c r="CM64" s="6"/>
      <c r="CN64" s="20"/>
      <c r="CO64" s="20"/>
      <c r="CP64" s="20"/>
      <c r="CQ64" s="20"/>
      <c r="CR64" s="20"/>
      <c r="CS64" s="20"/>
      <c r="CT64" s="20"/>
      <c r="CU64" s="25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</row>
    <row r="65" spans="3:139">
      <c r="C65" s="6"/>
      <c r="D65" s="6"/>
      <c r="E65" s="6"/>
      <c r="F65" s="6"/>
      <c r="G65" s="6"/>
      <c r="H65" s="6"/>
      <c r="I65" s="6"/>
      <c r="J65" s="6"/>
      <c r="K65" s="6"/>
      <c r="M65" s="6"/>
      <c r="CI65" s="20"/>
      <c r="CJ65" s="33"/>
      <c r="CK65" s="33"/>
      <c r="CM65" s="6"/>
      <c r="CN65" s="20"/>
      <c r="CO65" s="20"/>
      <c r="CP65" s="20"/>
      <c r="CQ65" s="20"/>
      <c r="CR65" s="20"/>
      <c r="CS65" s="20"/>
      <c r="CT65" s="20"/>
      <c r="CU65" s="25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</row>
    <row r="66" spans="3:139">
      <c r="C66" s="6"/>
      <c r="D66" s="6"/>
      <c r="E66" s="6"/>
      <c r="F66" s="6"/>
      <c r="G66" s="6"/>
      <c r="H66" s="6"/>
      <c r="I66" s="6"/>
      <c r="J66" s="6"/>
      <c r="K66" s="6"/>
      <c r="M66" s="6"/>
      <c r="CI66" s="20"/>
      <c r="CJ66" s="33"/>
      <c r="CK66" s="33"/>
      <c r="CM66" s="6"/>
      <c r="CN66" s="20"/>
      <c r="CO66" s="20"/>
      <c r="CP66" s="20"/>
      <c r="CQ66" s="20"/>
      <c r="CR66" s="20"/>
      <c r="CS66" s="20"/>
      <c r="CT66" s="20"/>
      <c r="CU66" s="25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</row>
    <row r="67" spans="3:139">
      <c r="C67" s="6"/>
      <c r="D67" s="6"/>
      <c r="E67" s="6"/>
      <c r="F67" s="6"/>
      <c r="G67" s="6"/>
      <c r="H67" s="6"/>
      <c r="I67" s="6"/>
      <c r="J67" s="6"/>
      <c r="K67" s="6"/>
      <c r="M67" s="6"/>
      <c r="CI67" s="20"/>
      <c r="CJ67" s="33"/>
      <c r="CK67" s="33"/>
      <c r="CM67" s="6"/>
      <c r="CN67" s="20"/>
      <c r="CO67" s="20"/>
      <c r="CP67" s="20"/>
      <c r="CQ67" s="20"/>
      <c r="CR67" s="20"/>
      <c r="CS67" s="20"/>
      <c r="CT67" s="20"/>
      <c r="CU67" s="25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</row>
    <row r="68" spans="3:139">
      <c r="C68" s="6"/>
      <c r="D68" s="6"/>
      <c r="E68" s="6"/>
      <c r="F68" s="6"/>
      <c r="G68" s="6"/>
      <c r="H68" s="6"/>
      <c r="I68" s="6"/>
      <c r="J68" s="6"/>
      <c r="K68" s="6"/>
      <c r="M68" s="6"/>
      <c r="CI68" s="20"/>
      <c r="CJ68" s="33"/>
      <c r="CK68" s="33"/>
      <c r="CM68" s="6"/>
      <c r="CN68" s="20"/>
      <c r="CO68" s="20"/>
      <c r="CP68" s="20"/>
      <c r="CQ68" s="20"/>
      <c r="CR68" s="20"/>
      <c r="CS68" s="20"/>
      <c r="CT68" s="20"/>
      <c r="CU68" s="25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</row>
  </sheetData>
  <conditionalFormatting sqref="J1:J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{A4E12B6B-7AB2-43AB-9E39-DC02E37A48F0}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12B6B-7AB2-43AB-9E39-DC02E37A4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A944-4813-436D-990C-E6759E921BF6}">
  <dimension ref="C3:FB68"/>
  <sheetViews>
    <sheetView zoomScale="74" workbookViewId="0">
      <selection activeCell="CL19" sqref="CL19"/>
    </sheetView>
  </sheetViews>
  <sheetFormatPr defaultRowHeight="14.4"/>
  <sheetData>
    <row r="3" spans="12:157" ht="15.6">
      <c r="M3" s="2" t="s">
        <v>0</v>
      </c>
      <c r="N3" s="2">
        <f>Sheet8!R3</f>
        <v>5000</v>
      </c>
      <c r="O3" s="2" t="s">
        <v>1</v>
      </c>
      <c r="Q3" s="47" t="s">
        <v>176</v>
      </c>
      <c r="R3" s="2">
        <f>Sheet8!V3</f>
        <v>0</v>
      </c>
      <c r="S3" s="47" t="s">
        <v>177</v>
      </c>
      <c r="EA3" s="39"/>
    </row>
    <row r="4" spans="12:157" ht="15.6">
      <c r="M4" s="2" t="s">
        <v>4</v>
      </c>
      <c r="N4" s="2">
        <f>Sheet8!R4</f>
        <v>0</v>
      </c>
      <c r="O4" s="2" t="s">
        <v>5</v>
      </c>
      <c r="Q4" s="3" t="s">
        <v>2</v>
      </c>
      <c r="R4" s="2">
        <f>Sheet8!V4</f>
        <v>30</v>
      </c>
      <c r="S4" s="2" t="s">
        <v>3</v>
      </c>
      <c r="EA4" s="39"/>
    </row>
    <row r="5" spans="12:157" ht="15.6">
      <c r="M5" s="2" t="s">
        <v>7</v>
      </c>
      <c r="N5" s="2">
        <f>Sheet8!R5</f>
        <v>250</v>
      </c>
      <c r="O5" s="2" t="s">
        <v>8</v>
      </c>
      <c r="Q5" s="3" t="s">
        <v>6</v>
      </c>
      <c r="R5" s="2">
        <f>Sheet8!V5</f>
        <v>1.0740000000000001</v>
      </c>
      <c r="S5" s="2"/>
      <c r="EA5" s="39"/>
    </row>
    <row r="6" spans="12:157" ht="15.6">
      <c r="M6" s="3" t="s">
        <v>11</v>
      </c>
      <c r="N6" s="2">
        <f>Sheet8!R6</f>
        <v>0.71</v>
      </c>
      <c r="O6" s="2"/>
      <c r="Q6" s="3" t="s">
        <v>9</v>
      </c>
      <c r="R6" s="2">
        <f>Sheet8!V6</f>
        <v>67.017600000000002</v>
      </c>
      <c r="S6" s="2" t="s">
        <v>10</v>
      </c>
      <c r="EA6" s="39"/>
    </row>
    <row r="7" spans="12:157" ht="15.6">
      <c r="M7" s="2" t="s">
        <v>14</v>
      </c>
      <c r="N7" s="2">
        <f>Sheet8!R7</f>
        <v>100</v>
      </c>
      <c r="O7" s="2" t="s">
        <v>15</v>
      </c>
      <c r="Q7" s="3" t="s">
        <v>12</v>
      </c>
      <c r="R7" s="2">
        <f>Sheet8!V7</f>
        <v>1</v>
      </c>
      <c r="S7" s="2" t="s">
        <v>13</v>
      </c>
      <c r="EA7" s="39"/>
    </row>
    <row r="8" spans="12:157" ht="15.6">
      <c r="M8" s="3" t="s">
        <v>17</v>
      </c>
      <c r="N8" s="2">
        <f>Sheet8!R8</f>
        <v>0.71</v>
      </c>
      <c r="O8" s="2"/>
      <c r="Q8" s="3" t="s">
        <v>16</v>
      </c>
      <c r="R8" s="2">
        <f>Sheet8!V8</f>
        <v>72</v>
      </c>
      <c r="S8" s="2" t="s">
        <v>3</v>
      </c>
      <c r="EA8" s="39"/>
    </row>
    <row r="9" spans="12:157" ht="16.8">
      <c r="M9" s="31" t="s">
        <v>150</v>
      </c>
      <c r="N9" s="2">
        <f>Sheet8!R9</f>
        <v>32</v>
      </c>
      <c r="O9" s="2" t="s">
        <v>20</v>
      </c>
      <c r="Q9" s="3" t="s">
        <v>18</v>
      </c>
      <c r="R9" s="2">
        <f>Sheet8!V9</f>
        <v>0.33333333333333331</v>
      </c>
      <c r="S9" s="2" t="s">
        <v>19</v>
      </c>
      <c r="EA9" s="39"/>
    </row>
    <row r="10" spans="12:157" ht="16.2">
      <c r="M10" s="3" t="s">
        <v>23</v>
      </c>
      <c r="N10" s="2">
        <f>Sheet8!R10</f>
        <v>250</v>
      </c>
      <c r="O10" s="2" t="s">
        <v>8</v>
      </c>
      <c r="Q10" s="2" t="s">
        <v>21</v>
      </c>
      <c r="R10" s="2">
        <f>Sheet8!V10</f>
        <v>8.7266666666666659E-2</v>
      </c>
      <c r="S10" s="2" t="s">
        <v>22</v>
      </c>
      <c r="EA10" s="39"/>
    </row>
    <row r="11" spans="12:157" ht="15.6">
      <c r="M11" s="36" t="s">
        <v>153</v>
      </c>
      <c r="N11" s="2">
        <f>Sheet8!R11</f>
        <v>5000</v>
      </c>
      <c r="O11" s="36" t="s">
        <v>1</v>
      </c>
      <c r="EA11" s="39"/>
    </row>
    <row r="12" spans="12:157" ht="15.6">
      <c r="M12" s="36" t="s">
        <v>152</v>
      </c>
      <c r="N12" s="2">
        <f>Sheet8!R12</f>
        <v>1250000</v>
      </c>
      <c r="O12" s="36" t="s">
        <v>154</v>
      </c>
      <c r="U12" s="2" t="s">
        <v>24</v>
      </c>
      <c r="V12" s="3" t="s">
        <v>25</v>
      </c>
      <c r="W12" s="2" t="s">
        <v>26</v>
      </c>
      <c r="CR12" s="21" t="s">
        <v>27</v>
      </c>
      <c r="CS12" s="21">
        <v>0.32650000000000001</v>
      </c>
      <c r="CT12" s="21" t="s">
        <v>28</v>
      </c>
      <c r="CU12" s="21">
        <v>-1.07</v>
      </c>
      <c r="CV12" s="21" t="s">
        <v>29</v>
      </c>
      <c r="CW12" s="21">
        <f>-0.5339</f>
        <v>-0.53390000000000004</v>
      </c>
      <c r="CX12" s="21" t="s">
        <v>30</v>
      </c>
      <c r="CY12" s="21">
        <f>0.01569</f>
        <v>1.5689999999999999E-2</v>
      </c>
      <c r="CZ12" s="21" t="s">
        <v>31</v>
      </c>
      <c r="DA12" s="21">
        <f>-0.05165</f>
        <v>-5.1650000000000001E-2</v>
      </c>
      <c r="DB12" s="21" t="s">
        <v>32</v>
      </c>
      <c r="DC12" s="21">
        <v>0.54749999999999999</v>
      </c>
      <c r="DD12" s="21" t="s">
        <v>33</v>
      </c>
      <c r="DE12" s="21">
        <v>-0.73609999999999998</v>
      </c>
      <c r="EA12" s="39"/>
    </row>
    <row r="13" spans="12:157">
      <c r="U13" s="2">
        <v>1400</v>
      </c>
      <c r="V13" s="2">
        <f>Sheet1!X13</f>
        <v>0.73</v>
      </c>
      <c r="W13" s="2">
        <f>SLOPE(V13:V14,U13:U14)</f>
        <v>-1.1428571428571431E-4</v>
      </c>
      <c r="CR13" s="21" t="s">
        <v>34</v>
      </c>
      <c r="CS13" s="21">
        <f>0.1844</f>
        <v>0.18440000000000001</v>
      </c>
      <c r="CT13" s="21" t="s">
        <v>35</v>
      </c>
      <c r="CU13" s="21">
        <f>0.1056</f>
        <v>0.1056</v>
      </c>
      <c r="CV13" s="21" t="s">
        <v>36</v>
      </c>
      <c r="CW13" s="21">
        <f>0.6134</f>
        <v>0.61339999999999995</v>
      </c>
      <c r="CX13" s="21" t="s">
        <v>37</v>
      </c>
      <c r="CY13" s="21">
        <v>0.72099999999999997</v>
      </c>
      <c r="CZ13" s="27"/>
      <c r="DA13" s="27"/>
      <c r="DB13" s="27"/>
      <c r="DC13" s="27"/>
      <c r="DD13" s="27"/>
      <c r="DE13" s="27"/>
      <c r="EA13" s="39"/>
    </row>
    <row r="14" spans="12:157" ht="23.4">
      <c r="U14" s="2">
        <v>0</v>
      </c>
      <c r="V14" s="2">
        <f>Sheet1!X14</f>
        <v>0.89</v>
      </c>
      <c r="W14" s="2"/>
      <c r="AO14" s="13" t="s">
        <v>38</v>
      </c>
      <c r="BU14" s="16"/>
      <c r="CF14" s="18" t="s">
        <v>39</v>
      </c>
      <c r="CG14" s="19">
        <f>Sheet8!CK14</f>
        <v>200</v>
      </c>
      <c r="CH14" s="19" t="s">
        <v>19</v>
      </c>
      <c r="CL14" s="13" t="s">
        <v>40</v>
      </c>
      <c r="EA14" s="39"/>
      <c r="EG14" s="13" t="s">
        <v>41</v>
      </c>
    </row>
    <row r="15" spans="12:157">
      <c r="BY15" s="17" t="s">
        <v>42</v>
      </c>
      <c r="BZ15" s="2">
        <v>5.9999999999999995E-4</v>
      </c>
      <c r="CA15" s="2" t="s">
        <v>43</v>
      </c>
      <c r="EA15" s="39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39"/>
      <c r="EX16" s="35" t="s">
        <v>156</v>
      </c>
      <c r="FA16" s="35" t="s">
        <v>155</v>
      </c>
    </row>
    <row r="17" spans="3:158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1" t="s">
        <v>158</v>
      </c>
      <c r="I17" s="4" t="s">
        <v>159</v>
      </c>
      <c r="J17" s="4" t="s">
        <v>51</v>
      </c>
      <c r="K17" s="32" t="s">
        <v>151</v>
      </c>
      <c r="L17" s="5" t="s">
        <v>52</v>
      </c>
      <c r="M17" s="4" t="s">
        <v>53</v>
      </c>
      <c r="N17" s="5" t="s">
        <v>54</v>
      </c>
      <c r="O17" s="4" t="s">
        <v>55</v>
      </c>
      <c r="P17" s="4" t="s">
        <v>56</v>
      </c>
      <c r="Q17" s="4" t="s">
        <v>57</v>
      </c>
      <c r="R17" s="4" t="s">
        <v>58</v>
      </c>
      <c r="S17" s="4" t="s">
        <v>59</v>
      </c>
      <c r="T17" s="8" t="s">
        <v>60</v>
      </c>
      <c r="U17" s="4" t="s">
        <v>61</v>
      </c>
      <c r="V17" s="9" t="s">
        <v>62</v>
      </c>
      <c r="W17" s="9" t="s">
        <v>63</v>
      </c>
      <c r="X17" s="9" t="s">
        <v>64</v>
      </c>
      <c r="Y17" s="4" t="s">
        <v>65</v>
      </c>
      <c r="Z17" s="4" t="s">
        <v>66</v>
      </c>
      <c r="AA17" s="5" t="s">
        <v>67</v>
      </c>
      <c r="AB17" s="5" t="s">
        <v>68</v>
      </c>
      <c r="AC17" s="5" t="s">
        <v>52</v>
      </c>
      <c r="AD17" s="10" t="s">
        <v>69</v>
      </c>
      <c r="AE17" s="5" t="s">
        <v>70</v>
      </c>
      <c r="AF17" s="5" t="s">
        <v>71</v>
      </c>
      <c r="AG17" s="11" t="s">
        <v>72</v>
      </c>
      <c r="AH17" s="5" t="s">
        <v>73</v>
      </c>
      <c r="AI17" s="5" t="s">
        <v>74</v>
      </c>
      <c r="AJ17" s="12" t="s">
        <v>75</v>
      </c>
      <c r="AK17" s="5" t="s">
        <v>76</v>
      </c>
      <c r="AL17" s="5" t="s">
        <v>77</v>
      </c>
      <c r="AM17" s="11" t="s">
        <v>78</v>
      </c>
      <c r="AO17" s="5" t="s">
        <v>79</v>
      </c>
      <c r="AP17" s="5" t="s">
        <v>80</v>
      </c>
      <c r="AQ17" s="5" t="s">
        <v>81</v>
      </c>
      <c r="AS17" s="4" t="s">
        <v>82</v>
      </c>
      <c r="AT17" s="4" t="s">
        <v>83</v>
      </c>
      <c r="AU17" s="4" t="s">
        <v>84</v>
      </c>
      <c r="AV17" s="10" t="s">
        <v>85</v>
      </c>
      <c r="AW17" s="10" t="s">
        <v>86</v>
      </c>
      <c r="AX17" s="5" t="s">
        <v>87</v>
      </c>
      <c r="AY17" s="5" t="s">
        <v>88</v>
      </c>
      <c r="AZ17" s="5" t="s">
        <v>89</v>
      </c>
      <c r="BA17" s="5" t="s">
        <v>90</v>
      </c>
      <c r="BB17" s="5" t="s">
        <v>91</v>
      </c>
      <c r="BC17" s="5" t="s">
        <v>92</v>
      </c>
      <c r="BD17" s="5" t="s">
        <v>93</v>
      </c>
      <c r="BE17" s="5" t="s">
        <v>94</v>
      </c>
      <c r="BF17" s="5" t="s">
        <v>95</v>
      </c>
      <c r="BG17" s="5" t="s">
        <v>96</v>
      </c>
      <c r="BH17" s="5" t="s">
        <v>97</v>
      </c>
      <c r="BI17" s="5" t="s">
        <v>98</v>
      </c>
      <c r="BJ17" s="14" t="s">
        <v>99</v>
      </c>
      <c r="BK17" s="14" t="s">
        <v>100</v>
      </c>
      <c r="BL17" s="14" t="s">
        <v>101</v>
      </c>
      <c r="BM17" s="5" t="s">
        <v>68</v>
      </c>
      <c r="BN17" s="15" t="s">
        <v>102</v>
      </c>
      <c r="BO17" s="15" t="s">
        <v>103</v>
      </c>
      <c r="BP17" s="15" t="s">
        <v>104</v>
      </c>
      <c r="BQ17" s="5" t="s">
        <v>105</v>
      </c>
      <c r="BR17" s="5" t="s">
        <v>105</v>
      </c>
      <c r="BS17" s="5" t="s">
        <v>105</v>
      </c>
      <c r="BT17" s="5" t="s">
        <v>106</v>
      </c>
      <c r="BU17" s="5" t="s">
        <v>107</v>
      </c>
      <c r="BV17" s="4" t="s">
        <v>108</v>
      </c>
      <c r="BW17" s="10" t="s">
        <v>109</v>
      </c>
      <c r="BX17" s="5" t="s">
        <v>110</v>
      </c>
      <c r="BY17" s="5" t="s">
        <v>111</v>
      </c>
      <c r="BZ17" s="5" t="s">
        <v>112</v>
      </c>
      <c r="CA17" s="5" t="s">
        <v>113</v>
      </c>
      <c r="CB17" s="5" t="s">
        <v>114</v>
      </c>
      <c r="CC17" s="5" t="s">
        <v>115</v>
      </c>
      <c r="CD17" s="10" t="s">
        <v>116</v>
      </c>
      <c r="CE17" s="5" t="s">
        <v>117</v>
      </c>
      <c r="CF17" s="5" t="s">
        <v>118</v>
      </c>
      <c r="CG17" s="10" t="s">
        <v>119</v>
      </c>
      <c r="CH17" s="5" t="s">
        <v>120</v>
      </c>
      <c r="CI17" s="4" t="s">
        <v>50</v>
      </c>
      <c r="CL17" s="22" t="s">
        <v>121</v>
      </c>
      <c r="CM17" s="22" t="s">
        <v>122</v>
      </c>
      <c r="CN17" s="22" t="s">
        <v>123</v>
      </c>
      <c r="CO17" s="23" t="s">
        <v>124</v>
      </c>
      <c r="CP17" s="23" t="s">
        <v>125</v>
      </c>
      <c r="CQ17" s="23" t="s">
        <v>126</v>
      </c>
      <c r="CR17" s="24" t="s">
        <v>81</v>
      </c>
      <c r="CS17" s="24" t="s">
        <v>127</v>
      </c>
      <c r="CT17" s="24" t="s">
        <v>128</v>
      </c>
      <c r="CU17" s="24" t="s">
        <v>129</v>
      </c>
      <c r="CV17" s="24" t="s">
        <v>130</v>
      </c>
      <c r="CW17" s="24" t="s">
        <v>131</v>
      </c>
      <c r="CX17" s="24" t="s">
        <v>132</v>
      </c>
      <c r="CY17" s="24" t="s">
        <v>133</v>
      </c>
      <c r="CZ17" s="24" t="s">
        <v>134</v>
      </c>
      <c r="DA17" s="24" t="s">
        <v>81</v>
      </c>
      <c r="DB17" s="24" t="s">
        <v>127</v>
      </c>
      <c r="DC17" s="24" t="s">
        <v>128</v>
      </c>
      <c r="DD17" s="24" t="s">
        <v>129</v>
      </c>
      <c r="DE17" s="24" t="s">
        <v>130</v>
      </c>
      <c r="DF17" s="24" t="s">
        <v>131</v>
      </c>
      <c r="DG17" s="24" t="s">
        <v>132</v>
      </c>
      <c r="DH17" s="24" t="s">
        <v>135</v>
      </c>
      <c r="DI17" s="24" t="s">
        <v>136</v>
      </c>
      <c r="DJ17" s="24" t="s">
        <v>137</v>
      </c>
      <c r="DK17" s="24" t="s">
        <v>81</v>
      </c>
      <c r="DL17" s="24" t="s">
        <v>81</v>
      </c>
      <c r="DM17" s="24" t="s">
        <v>127</v>
      </c>
      <c r="DN17" s="24" t="s">
        <v>128</v>
      </c>
      <c r="DO17" s="24" t="s">
        <v>129</v>
      </c>
      <c r="DP17" s="24" t="s">
        <v>130</v>
      </c>
      <c r="DQ17" s="24" t="s">
        <v>131</v>
      </c>
      <c r="DR17" s="24" t="s">
        <v>132</v>
      </c>
      <c r="DS17" s="24" t="s">
        <v>133</v>
      </c>
      <c r="DT17" s="24" t="s">
        <v>134</v>
      </c>
      <c r="DU17" s="24" t="s">
        <v>81</v>
      </c>
      <c r="DV17" s="24" t="s">
        <v>127</v>
      </c>
      <c r="DW17" s="24" t="s">
        <v>128</v>
      </c>
      <c r="DX17" s="24" t="s">
        <v>129</v>
      </c>
      <c r="DY17" s="24" t="s">
        <v>130</v>
      </c>
      <c r="DZ17" s="24" t="s">
        <v>131</v>
      </c>
      <c r="EA17" s="24" t="s">
        <v>132</v>
      </c>
      <c r="EB17" s="24" t="s">
        <v>135</v>
      </c>
      <c r="EC17" s="24" t="s">
        <v>136</v>
      </c>
      <c r="ED17" s="24" t="s">
        <v>137</v>
      </c>
      <c r="EE17" s="24" t="s">
        <v>81</v>
      </c>
      <c r="EG17" s="28" t="s">
        <v>138</v>
      </c>
      <c r="EH17" s="28" t="s">
        <v>139</v>
      </c>
      <c r="EI17" s="28" t="s">
        <v>50</v>
      </c>
      <c r="EJ17" s="28" t="s">
        <v>140</v>
      </c>
      <c r="EK17" s="28" t="s">
        <v>141</v>
      </c>
      <c r="EL17" s="29" t="s">
        <v>142</v>
      </c>
      <c r="EM17" s="29" t="s">
        <v>143</v>
      </c>
      <c r="EN17" s="29" t="s">
        <v>27</v>
      </c>
      <c r="EO17" s="29" t="s">
        <v>28</v>
      </c>
      <c r="EP17" s="29" t="s">
        <v>52</v>
      </c>
      <c r="EQ17" s="29" t="s">
        <v>68</v>
      </c>
      <c r="ER17" s="29" t="s">
        <v>67</v>
      </c>
      <c r="ES17" s="28" t="s">
        <v>144</v>
      </c>
      <c r="ET17" s="28" t="s">
        <v>145</v>
      </c>
      <c r="EU17" s="29" t="s">
        <v>146</v>
      </c>
      <c r="EV17" s="28" t="s">
        <v>147</v>
      </c>
      <c r="EX17" s="30" t="s">
        <v>148</v>
      </c>
      <c r="EY17" s="30" t="s">
        <v>149</v>
      </c>
      <c r="FA17" s="38" t="s">
        <v>148</v>
      </c>
      <c r="FB17" s="38" t="s">
        <v>149</v>
      </c>
    </row>
    <row r="18" spans="3:158">
      <c r="C18">
        <f>Sheet1!C18</f>
        <v>314.7</v>
      </c>
      <c r="D18" s="6">
        <f>Sheet8!D18</f>
        <v>343.29636913734811</v>
      </c>
      <c r="E18" s="6">
        <f>CI18</f>
        <v>343.29636913734811</v>
      </c>
      <c r="F18" s="6">
        <f>D18-E18</f>
        <v>0</v>
      </c>
      <c r="G18">
        <f t="shared" ref="G18:G49" si="0">AVERAGE(C18,D18)</f>
        <v>328.99818456867405</v>
      </c>
      <c r="I18">
        <f t="shared" ref="I18:I57" si="1">G18</f>
        <v>328.99818456867405</v>
      </c>
      <c r="J18">
        <f>Sheet1!L18</f>
        <v>220</v>
      </c>
      <c r="K18">
        <f>460+J18</f>
        <v>680</v>
      </c>
      <c r="L18">
        <f>$N$9/($J$18+460)</f>
        <v>4.7058823529411764E-2</v>
      </c>
      <c r="M18">
        <f>(($N$8*I18^1.187)/56.06)*10^(10.393*$L$18)</f>
        <v>37.983614929994253</v>
      </c>
      <c r="N18">
        <f>($J$18-60)*($N$9/$N$8)</f>
        <v>7211.2676056338032</v>
      </c>
      <c r="O18">
        <f>1+(4.67*10^-4*M18)+(0.11*10^-4*$N$18)+(0.1337*10^-8*M18*$N$18)</f>
        <v>1.0974285095201755</v>
      </c>
      <c r="P18">
        <f>0.0283*AQ18*($K$18)/I18</f>
        <v>5.7045388957084629E-2</v>
      </c>
      <c r="Q18">
        <f>$N$3*($N$4+O18)</f>
        <v>5487.1425476008772</v>
      </c>
      <c r="R18">
        <f>Q18*5.615</f>
        <v>30810.305404778926</v>
      </c>
      <c r="S18">
        <f>IF($N$5&gt;0,P18*($N$10-M18)*$N$3,0)</f>
        <v>60472.785757967547</v>
      </c>
      <c r="T18">
        <f>$V$14+$W$13*(M18-$U$14)</f>
        <v>0.88565901543657211</v>
      </c>
      <c r="U18">
        <f t="shared" ref="U18:U57" si="2">(8830/(131.5+$N$9))</f>
        <v>54.006116207951074</v>
      </c>
      <c r="V18">
        <f>0.01361*T18*M18</f>
        <v>0.45784762693205627</v>
      </c>
      <c r="W18">
        <f>(U18+V18)/O18</f>
        <v>49.628712360221265</v>
      </c>
      <c r="X18">
        <f>($R$6*$N$4)+(O18*W18)</f>
        <v>54.463963834883131</v>
      </c>
      <c r="Y18">
        <f t="shared" ref="Y18:Y57" si="3">$N$4+O18</f>
        <v>1.0974285095201755</v>
      </c>
      <c r="Z18">
        <f>X18/Y18</f>
        <v>49.628712360221265</v>
      </c>
      <c r="AA18">
        <f>3.0324-0.02023*$N$9</f>
        <v>2.38504</v>
      </c>
      <c r="AB18">
        <f>10^$AA$18</f>
        <v>242.68336044245018</v>
      </c>
      <c r="AC18">
        <f>$AB$18*$J$18^-1.163</f>
        <v>0.45793350719104758</v>
      </c>
      <c r="AD18">
        <f>10^$AC$18-1</f>
        <v>1.8703410838025638</v>
      </c>
      <c r="AE18">
        <f>10.715*(M18+100)^-0.515</f>
        <v>0.84719035601843928</v>
      </c>
      <c r="AF18">
        <f>5.44*(M18+150)^-0.338</f>
        <v>0.92671531603920165</v>
      </c>
      <c r="AG18">
        <f>AE18*$AD$18^AF18</f>
        <v>1.5134712870030018</v>
      </c>
      <c r="AH18">
        <f t="shared" ref="AH18:AH57" si="4">(($N$4*$R$6)/($N$4*$R$6+O18*W18))*$R$7</f>
        <v>0</v>
      </c>
      <c r="AI18">
        <f t="shared" ref="AI18:AI57" si="5">((O18*W18)/($N$4*$R$6+O18*W18))*AG18</f>
        <v>1.5134712870030018</v>
      </c>
      <c r="AJ18">
        <f>AH18+AI18</f>
        <v>1.5134712870030018</v>
      </c>
      <c r="AK18">
        <f t="shared" ref="AK18:AK57" si="6">(($N$4*$R$6)/($N$4*$R$6+O18*W18))*$R$8</f>
        <v>0</v>
      </c>
      <c r="AL18">
        <f t="shared" ref="AL18:AL57" si="7">((O18*W18)/($N$4*$R$6+O18*W18))*$R$4</f>
        <v>30</v>
      </c>
      <c r="AM18">
        <f>AK18+AL18</f>
        <v>30</v>
      </c>
      <c r="AO18">
        <f>CQ18</f>
        <v>0.49325065152724745</v>
      </c>
      <c r="AP18">
        <f>CP18</f>
        <v>1.8181818181818181</v>
      </c>
      <c r="AQ18">
        <f>EE18</f>
        <v>0.97525615282138489</v>
      </c>
      <c r="AS18">
        <f t="shared" ref="AS18:AT57" si="8">(R18)*(1/86400)/$R$10</f>
        <v>4.0863341138245541</v>
      </c>
      <c r="AT18">
        <f t="shared" si="8"/>
        <v>8.0204335580022317</v>
      </c>
      <c r="AU18">
        <f>AS18+AT18</f>
        <v>12.106767671826786</v>
      </c>
      <c r="AV18">
        <f>AS18/AU18</f>
        <v>0.33752478155946714</v>
      </c>
      <c r="AW18">
        <f>1-AV18</f>
        <v>0.66247521844053292</v>
      </c>
      <c r="AX18">
        <f t="shared" ref="AX18:AX57" si="9">1.071-(0.2218*((AU18^2)/($R$9)))</f>
        <v>-96.459222130011298</v>
      </c>
      <c r="AY18">
        <f>IF(AX18&lt;0.13,0.13,AX18)</f>
        <v>0.13</v>
      </c>
      <c r="AZ18">
        <f>1.938*AS18*(Z18/AM18)^(1/4)</f>
        <v>8.9813285572886166</v>
      </c>
      <c r="BA18">
        <f>1.938*AT18*(Z18/AM18)^(1/4)</f>
        <v>17.628061472658661</v>
      </c>
      <c r="BB18">
        <f t="shared" ref="BB18:BB57" si="10">120.872*$R$9*SQRT(Z18/AM18)</f>
        <v>51.821541773766199</v>
      </c>
      <c r="BC18">
        <f>0.15726*AJ18*(1/(Z18*AM18^3))^(1/4)</f>
        <v>6.9954920044950214E-3</v>
      </c>
      <c r="BD18">
        <f>0.0019+0.0322*BC18-0.6642*BC18^2+4.9951*BC18^3</f>
        <v>2.0944609592971303E-3</v>
      </c>
      <c r="BE18">
        <f>1-10.0147*BC18+33.8696*BC18^2+277.2817*BC18^3</f>
        <v>0.9316946437284821</v>
      </c>
      <c r="BF18">
        <f>BD18/BE18</f>
        <v>2.2480122359783638E-3</v>
      </c>
      <c r="BG18">
        <f>AZ18*($I$18^0.1)*BF18</f>
        <v>3.6046126715832308E-2</v>
      </c>
      <c r="BH18">
        <f>(BA18^0.575)*(14.7^0.1)*BB18</f>
        <v>353.02843151108971</v>
      </c>
      <c r="BI18">
        <f>BG18/BH18</f>
        <v>1.0210544958529774E-4</v>
      </c>
      <c r="BJ18">
        <f>(0.0047+1123.32*BI18+729489.64*BI18^2)</f>
        <v>0.12700240452788408</v>
      </c>
      <c r="BK18">
        <f>(1+1097.1566*BI18+722153.97*BI18^2)</f>
        <v>1.1195545006131089</v>
      </c>
      <c r="BL18">
        <f>SQRT(BJ18/BK18)</f>
        <v>0.33680873922274096</v>
      </c>
      <c r="BM18">
        <f>(BA18*BC18^0.38)/BB18^2.14</f>
        <v>5.7303795868027621E-4</v>
      </c>
      <c r="BN18">
        <f>1.0886-69.9473*BM18+2334.3497*BM18^2-12896.683*BM18^3</f>
        <v>1.0492816514768843</v>
      </c>
      <c r="BO18">
        <f>1-53.4401*BM18+1517.9369*BM18^2-8419.8115*BM18^3</f>
        <v>0.96987365856703789</v>
      </c>
      <c r="BP18">
        <f>BN18/BO18</f>
        <v>1.0818745742895726</v>
      </c>
      <c r="BQ18">
        <f>IF(S18&lt;=0,1,(BL18*BP18))</f>
        <v>0.36438481136361056</v>
      </c>
      <c r="BR18">
        <f>IF(S18&gt;1,BL18*BP18,1)</f>
        <v>0.36438481136361056</v>
      </c>
      <c r="BS18">
        <f>IF($N$5=0,1,BR18)</f>
        <v>0.36438481136361056</v>
      </c>
      <c r="BT18">
        <f t="shared" ref="BT18:BT57" si="11">Z18*AS18</f>
        <v>202.79950034275845</v>
      </c>
      <c r="BU18">
        <f t="shared" ref="BU18:BU57" si="12">ES18*AT18</f>
        <v>6.97777668002644</v>
      </c>
      <c r="BV18">
        <f t="shared" ref="BV18:BV57" si="13">$R$10*(BT18+BU18)*86400</f>
        <v>1581687.1043874742</v>
      </c>
      <c r="BW18">
        <f t="shared" ref="BW18:BW57" si="14">(AJ18^BQ18)*EV18^(1-BQ18)</f>
        <v>7.6941176023089683E-2</v>
      </c>
      <c r="BX18">
        <f t="shared" ref="BX18:BX57" si="15">2.2*10^-2*BV18/BW18/$R$9</f>
        <v>1356768.3038565197</v>
      </c>
      <c r="BY18">
        <f>$BZ$15/3.7065</f>
        <v>1.6187778227438283E-4</v>
      </c>
      <c r="BZ18">
        <f>5.0452/BX18</f>
        <v>3.7185420573721906E-6</v>
      </c>
      <c r="CA18">
        <f>LOG(($BZ$15^1.1098/2.8257)+(7.149/BX18)^0.8981)</f>
        <v>-3.949968555413788</v>
      </c>
      <c r="CB18">
        <f>-4*LOG(BY18-(BZ18*CA18))</f>
        <v>15.01237260643317</v>
      </c>
      <c r="CC18">
        <f>1/CB18^2</f>
        <v>4.4371215910444274E-3</v>
      </c>
      <c r="CD18">
        <f t="shared" ref="CD18:CD57" si="16">BQ18*Z18+(1-BQ18)*ES18</f>
        <v>18.636934164863778</v>
      </c>
      <c r="CE18" s="20">
        <f t="shared" ref="CE18:CE57" si="17">CC18*BV18^2/($R$9)^5/CD18</f>
        <v>144735238147.81247</v>
      </c>
      <c r="CF18" s="33">
        <f>(1/144)*(CD18+(CE18/74130000000))</f>
        <v>0.14298184568674066</v>
      </c>
      <c r="CG18" s="33">
        <f t="shared" ref="CG18:CG57" si="18">CF18*$CG$14</f>
        <v>28.596369137348134</v>
      </c>
      <c r="CH18">
        <v>200</v>
      </c>
      <c r="CI18" s="6">
        <f t="shared" ref="CI18:CI49" si="19">C18+CG18</f>
        <v>343.29636913734811</v>
      </c>
      <c r="CJ18" s="20"/>
      <c r="CK18" s="20"/>
      <c r="CL18" s="25">
        <f>J18</f>
        <v>220</v>
      </c>
      <c r="CM18" s="25">
        <f>CL18+460</f>
        <v>680</v>
      </c>
      <c r="CN18" s="25">
        <v>374</v>
      </c>
      <c r="CO18" s="25">
        <v>667</v>
      </c>
      <c r="CP18" s="25">
        <f>CM18/CN18</f>
        <v>1.8181818181818181</v>
      </c>
      <c r="CQ18" s="25">
        <f t="shared" ref="CQ18:CQ57" si="20">I18/$CO$18</f>
        <v>0.49325065152724745</v>
      </c>
      <c r="CR18" s="26">
        <v>0.8</v>
      </c>
      <c r="CS18" s="26">
        <f>0.27*CQ18/CR18/$CP$18</f>
        <v>9.1559652189745308E-2</v>
      </c>
      <c r="CT18" s="26">
        <f>($CS$12+$CU$12/$CP$18+$CW$12/$CP$18^3+$CY$12/$CP$18^4+$DA$12/$CP$18^5)*CS18</f>
        <v>-3.2228204960340637E-2</v>
      </c>
      <c r="CU18" s="26">
        <f>($DC$12+$DE$12/$CP$18+$CS$13/$CP$18^2)*CS18^2</f>
        <v>1.6634388723844918E-3</v>
      </c>
      <c r="CV18" s="26">
        <f>$CU$13*($DE$12/$CP$18+$CS$13/$CP$18^2)*CS18^5</f>
        <v>-2.3719312228314871E-7</v>
      </c>
      <c r="CW18" s="26">
        <f>$CW$13*(1+$CY$13*CS18^2)*(CS18^2/$CP$18^3)</f>
        <v>8.6071069315104805E-4</v>
      </c>
      <c r="CX18" s="26">
        <f>EXP(-$CY$13*CS18^2)</f>
        <v>0.99397396432115026</v>
      </c>
      <c r="CY18" s="26">
        <f>1+CT18+CU18-CV18+CW18*CX18</f>
        <v>0.97029099512497108</v>
      </c>
      <c r="CZ18" s="26">
        <f>CY18-CR18</f>
        <v>0.17029099512497103</v>
      </c>
      <c r="DA18" s="26">
        <v>0.85</v>
      </c>
      <c r="DB18" s="26">
        <f>0.27*CQ18/DA18/$CP$18</f>
        <v>8.6173790296230887E-2</v>
      </c>
      <c r="DC18" s="26">
        <f>($CS$12+$CU$12/$CP$18+$CW$12/$CP$18^3+$CY$12/$CP$18^4+$DA$12/$CP$18^5)*DB18</f>
        <v>-3.0332428197967661E-2</v>
      </c>
      <c r="DD18" s="26">
        <f>($DC$12+$DE$12/$CP$18+$CS$13/$CP$18^2)*DB18^2</f>
        <v>1.4734960253648098E-3</v>
      </c>
      <c r="DE18" s="26">
        <f>$CU$13*($DE$12/$CP$18+$CS$13/$CP$18^2)*DB18^5</f>
        <v>-1.7516905955400796E-7</v>
      </c>
      <c r="DF18" s="26">
        <f>$CW$13*(1+$CY$13*DB18^2)*DB18^2/$CP$18^3</f>
        <v>7.619058009162424E-4</v>
      </c>
      <c r="DG18" s="26">
        <f>EXP(-$CY$13*DB18^2)</f>
        <v>0.99466021773437785</v>
      </c>
      <c r="DH18" s="26">
        <f>1+DC18+DD18-DE18+DF18*DG18</f>
        <v>0.97189908038628925</v>
      </c>
      <c r="DI18" s="26">
        <f>DH18-DA18</f>
        <v>0.12189908038628927</v>
      </c>
      <c r="DJ18" s="26">
        <f>(DI18-CZ18)/(DA18-CR18)</f>
        <v>-0.96783829477363659</v>
      </c>
      <c r="DK18" s="26">
        <f>CR18-CZ18/DJ18</f>
        <v>0.97594984208059232</v>
      </c>
      <c r="DL18" s="26">
        <f>DA18</f>
        <v>0.85</v>
      </c>
      <c r="DM18" s="26">
        <f>0.27*CQ18/DL18/$CP$18</f>
        <v>8.6173790296230887E-2</v>
      </c>
      <c r="DN18" s="26">
        <f>($CS$12+$CU$12/$CP$18+$CW$12/$CP$18^3+$CY$12/$CP$18^4+$DA$12/$CP$18^5)*DM18</f>
        <v>-3.0332428197967661E-2</v>
      </c>
      <c r="DO18" s="26">
        <f>($DC$12+$DE$12/$CP$18+$CS$13/$CP$18^2)*DM18^2</f>
        <v>1.4734960253648098E-3</v>
      </c>
      <c r="DP18" s="26">
        <f>$CU$13*($DE$12/$CP$18+$CS$13/$CP$18^2)*DM18^5</f>
        <v>-1.7516905955400796E-7</v>
      </c>
      <c r="DQ18" s="26">
        <f>$CW$13*(1+$CY$13*DM18^2)*(DM18^2/$CP$18^3)</f>
        <v>7.6190580091624251E-4</v>
      </c>
      <c r="DR18" s="26">
        <f>EXP(-$CY$13*DM18^2)</f>
        <v>0.99466021773437785</v>
      </c>
      <c r="DS18" s="26">
        <f>1+DN18+DO18-DP18+DQ18*DR18</f>
        <v>0.97189908038628925</v>
      </c>
      <c r="DT18" s="26">
        <f>DS18-DL18</f>
        <v>0.12189908038628927</v>
      </c>
      <c r="DU18" s="26">
        <f>DK18</f>
        <v>0.97594984208059232</v>
      </c>
      <c r="DV18" s="26">
        <f>0.27*CQ18/DU18/$CP$18</f>
        <v>7.5052752296820985E-2</v>
      </c>
      <c r="DW18" s="26">
        <f>($CS$12+$CU$12/$CP$18+$CW$12/$CP$18^3+$CY$12/$CP$18^4+$DA$12/$CP$18^5)*DV18</f>
        <v>-2.6417919094394844E-2</v>
      </c>
      <c r="DX18" s="26">
        <f>($DC$12+$DE$12/$CP$18+$CS$13/$CP$18^2)*DV18^2</f>
        <v>1.1177169162681793E-3</v>
      </c>
      <c r="DY18" s="26">
        <f>$CU$13*($DE$12/$CP$18+$CS$13/$CP$18^2)*DV18^5</f>
        <v>-8.7783832246033703E-8</v>
      </c>
      <c r="DZ18" s="26">
        <f>$CW$13*(1+$CY$13*DV18^2)*DV18^2/$CP$18^3</f>
        <v>5.7719867893505587E-4</v>
      </c>
      <c r="EA18" s="26">
        <f>EXP(-$CY$13*DV18^2)</f>
        <v>0.99594690388862428</v>
      </c>
      <c r="EB18" s="26">
        <f>1+DW18+DX18-DY18+DZ18*EA18</f>
        <v>0.97527474484291954</v>
      </c>
      <c r="EC18" s="26">
        <f>EB18-DU18</f>
        <v>-6.7509723767278373E-4</v>
      </c>
      <c r="ED18" s="26">
        <f>(EC18-DT18)/(DU18-DL18)</f>
        <v>-0.9731983430795389</v>
      </c>
      <c r="EE18" s="26">
        <f>DL18-DT18/ED18</f>
        <v>0.97525615282138489</v>
      </c>
      <c r="EG18">
        <f>J18</f>
        <v>220</v>
      </c>
      <c r="EH18">
        <f>460+EG18</f>
        <v>680</v>
      </c>
      <c r="EI18">
        <f t="shared" ref="EI18:EI57" si="21">I18</f>
        <v>328.99818456867405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171676.47200412527</v>
      </c>
      <c r="EO18">
        <f>209.2+19.26*EM18+EH18</f>
        <v>1251.8754300000001</v>
      </c>
      <c r="EP18">
        <f>EN18/EO18</f>
        <v>137.13542728778157</v>
      </c>
      <c r="EQ18">
        <f>3.448+(986.4/EH18)+0.01009*EM18</f>
        <v>5.0885879802941174</v>
      </c>
      <c r="ER18">
        <f>2.447-0.2224*EQ18</f>
        <v>1.3152980331825883</v>
      </c>
      <c r="ES18">
        <f>(EI18*$EM$18)/(DK18*10.73*$EH$18)</f>
        <v>0.86999993573470835</v>
      </c>
      <c r="ET18">
        <f>ES18/67.0176</f>
        <v>1.2981663559045807E-2</v>
      </c>
      <c r="EU18">
        <f>EXP($EQ$18*ET18^$ER$18)</f>
        <v>1.0169322832919088</v>
      </c>
      <c r="EV18">
        <f>$EP$18*10^-4*EU18</f>
        <v>1.3945744319197526E-2</v>
      </c>
      <c r="EX18" s="30">
        <v>84.5</v>
      </c>
      <c r="EY18" s="30">
        <v>38.9</v>
      </c>
      <c r="FA18" s="37">
        <v>108.5</v>
      </c>
      <c r="FB18" s="37">
        <v>20.100000000000001</v>
      </c>
    </row>
    <row r="19" spans="3:158">
      <c r="C19" s="6">
        <f>E18</f>
        <v>343.29636913734811</v>
      </c>
      <c r="D19" s="6">
        <f>Sheet8!D19</f>
        <v>372.56415315549509</v>
      </c>
      <c r="E19" s="6">
        <f t="shared" ref="E19:E57" si="22">CI19</f>
        <v>372.56415315250234</v>
      </c>
      <c r="F19" s="6">
        <f t="shared" ref="F19:F57" si="23">D19-E19</f>
        <v>2.9927491596026812E-9</v>
      </c>
      <c r="G19" s="6">
        <f t="shared" si="0"/>
        <v>357.93026114642157</v>
      </c>
      <c r="I19" s="6">
        <f t="shared" si="1"/>
        <v>357.93026114642157</v>
      </c>
      <c r="M19">
        <f t="shared" ref="M19:M57" si="24">(($N$8*I19^1.187)/56.06)*10^(10.393*$L$18)</f>
        <v>41.980376532140326</v>
      </c>
      <c r="O19">
        <f t="shared" ref="O19:O57" si="25">1+(4.67*10^-4*M19)+(0.11*10^-4*$N$18)+(0.1337*10^-8*M19*$N$18)</f>
        <v>1.0993335318246338</v>
      </c>
      <c r="P19">
        <f t="shared" ref="P19:P57" si="26">0.0283*AQ19*($K$18)/I19</f>
        <v>5.2323224301206929E-2</v>
      </c>
      <c r="Q19">
        <f t="shared" ref="Q19:Q57" si="27">$N$3*($N$4+O19)</f>
        <v>5496.667659123169</v>
      </c>
      <c r="R19">
        <f>Q19*5.615</f>
        <v>30863.788905976595</v>
      </c>
      <c r="S19">
        <f t="shared" ref="S19:S57" si="28">IF($N$5&gt;0,P19*($N$10-M19)*$N$3,0)</f>
        <v>54421.287088807156</v>
      </c>
      <c r="T19">
        <f>$V$14+$W$13*(M19-$U$14)</f>
        <v>0.88520224268204117</v>
      </c>
      <c r="U19">
        <f t="shared" si="2"/>
        <v>54.006116207951074</v>
      </c>
      <c r="V19">
        <f>0.01361*T19*M19</f>
        <v>0.50576289022101417</v>
      </c>
      <c r="W19">
        <f>(U19+V19)/O19</f>
        <v>49.586297079190565</v>
      </c>
      <c r="X19">
        <f t="shared" ref="X19:X57" si="29">($N$4*$R$6)+(O19*W19)</f>
        <v>54.511879098172088</v>
      </c>
      <c r="Y19">
        <f t="shared" si="3"/>
        <v>1.0993335318246338</v>
      </c>
      <c r="Z19">
        <f t="shared" ref="Z19:Z57" si="30">X19/Y19</f>
        <v>49.586297079190565</v>
      </c>
      <c r="AE19">
        <f>10.715*(M19+100)^-0.515</f>
        <v>0.83482335183419454</v>
      </c>
      <c r="AF19">
        <f>5.44*(M19+150)^-0.338</f>
        <v>0.92014885084264741</v>
      </c>
      <c r="AG19">
        <f t="shared" ref="AG19:AG57" si="31">AE19*$AD$18^AF19</f>
        <v>1.4852590692394143</v>
      </c>
      <c r="AH19">
        <f t="shared" si="4"/>
        <v>0</v>
      </c>
      <c r="AI19">
        <f t="shared" si="5"/>
        <v>1.4852590692394143</v>
      </c>
      <c r="AJ19">
        <f>AH19+AI19</f>
        <v>1.4852590692394143</v>
      </c>
      <c r="AK19">
        <f t="shared" si="6"/>
        <v>0</v>
      </c>
      <c r="AL19">
        <f t="shared" si="7"/>
        <v>30</v>
      </c>
      <c r="AM19">
        <f>AK19+AL19</f>
        <v>30</v>
      </c>
      <c r="AO19">
        <f>CQ19</f>
        <v>0.53662707818054212</v>
      </c>
      <c r="AQ19">
        <f t="shared" ref="AQ19:AQ57" si="32">EE19</f>
        <v>0.97318984297203215</v>
      </c>
      <c r="AS19">
        <f t="shared" si="8"/>
        <v>4.0934275668948672</v>
      </c>
      <c r="AT19">
        <f t="shared" si="8"/>
        <v>7.2178304962449014</v>
      </c>
      <c r="AU19">
        <f>AS19+AT19</f>
        <v>11.311258063139768</v>
      </c>
      <c r="AV19">
        <f t="shared" ref="AV19:AV57" si="33">AS19/AU19</f>
        <v>0.36188968053290244</v>
      </c>
      <c r="AW19">
        <f>1-AV19</f>
        <v>0.63811031946709762</v>
      </c>
      <c r="AX19">
        <f t="shared" si="9"/>
        <v>-84.063309539266413</v>
      </c>
      <c r="AY19">
        <f>IF(AX19&lt;0.13,0.13,AX19)</f>
        <v>0.13</v>
      </c>
      <c r="AZ19">
        <f>1.938*AS19*(Z19/AM19)^(1/4)</f>
        <v>8.9949962887903752</v>
      </c>
      <c r="BA19">
        <f>1.938*AT19*(Z19/AM19)^(1/4)</f>
        <v>15.860634508818306</v>
      </c>
      <c r="BB19">
        <f t="shared" si="10"/>
        <v>51.799392346643067</v>
      </c>
      <c r="BC19">
        <f>0.15726*AJ19*(1/(Z19*AM19^3))^(1/4)</f>
        <v>6.8665584892219477E-3</v>
      </c>
      <c r="BD19">
        <f>0.0019+0.0322*BC19-0.6642*BC19^2+4.9951*BC19^3</f>
        <v>2.0914035940081876E-3</v>
      </c>
      <c r="BE19">
        <f>1-10.0147*BC19+33.8696*BC19^2+277.2817*BC19^3</f>
        <v>0.93292018717345293</v>
      </c>
      <c r="BF19">
        <f>BD19/BE19</f>
        <v>2.241781904564301E-3</v>
      </c>
      <c r="BG19">
        <f t="shared" ref="BG19:BG57" si="34">AZ19*($I$18^0.1)*BF19</f>
        <v>3.6000928177346771E-2</v>
      </c>
      <c r="BH19">
        <f t="shared" ref="BH19:BH57" si="35">(BA19^0.575)*(14.7^0.1)*BB19</f>
        <v>332.07846973718222</v>
      </c>
      <c r="BI19">
        <f>BG19/BH19</f>
        <v>1.0841090723478425E-4</v>
      </c>
      <c r="BJ19">
        <f>(0.0047+1123.32*BI19+729489.64*BI19^2)</f>
        <v>0.13505377720172546</v>
      </c>
      <c r="BK19">
        <f>(1+1097.1566*BI19+722153.97*BI19^2)</f>
        <v>1.1274311636934566</v>
      </c>
      <c r="BL19">
        <f>SQRT(BJ19/BK19)</f>
        <v>0.34610537983507145</v>
      </c>
      <c r="BM19">
        <f t="shared" ref="BM19:BM57" si="36">(BA19*BC19^0.38)/BB19^2.14</f>
        <v>5.1242067129073944E-4</v>
      </c>
      <c r="BN19">
        <f>1.0886-69.9473*BM19+2334.3497*BM19^2-12896.683*BM19^3</f>
        <v>1.0533687640880347</v>
      </c>
      <c r="BO19">
        <f>1-53.4401*BM19+1517.9369*BM19^2-8419.8115*BM19^3</f>
        <v>0.9730136274054445</v>
      </c>
      <c r="BP19">
        <f>BN19/BO19</f>
        <v>1.0825837731552213</v>
      </c>
      <c r="BQ19">
        <f t="shared" ref="BQ19:BQ57" si="37">IF(S19&lt;=0,1,(BL19*BP19))</f>
        <v>0.37468806801117266</v>
      </c>
      <c r="BR19">
        <f t="shared" ref="BR19:BR57" si="38">IF(S19&gt;1,BL19*BP19,1)</f>
        <v>0.37468806801117266</v>
      </c>
      <c r="BS19">
        <f t="shared" ref="BS19:BS57" si="39">IF($N$5=0,1,BR19)</f>
        <v>0.37468806801117266</v>
      </c>
      <c r="BT19">
        <f t="shared" si="11"/>
        <v>202.97791540419709</v>
      </c>
      <c r="BU19">
        <f t="shared" si="12"/>
        <v>6.8460496787484892</v>
      </c>
      <c r="BV19">
        <f t="shared" si="13"/>
        <v>1582039.1248909961</v>
      </c>
      <c r="BW19">
        <f t="shared" si="14"/>
        <v>8.0281990142200985E-2</v>
      </c>
      <c r="BX19">
        <f t="shared" si="15"/>
        <v>1300597.8309438948</v>
      </c>
      <c r="BY19">
        <f>$BZ$15/3.7065</f>
        <v>1.6187778227438283E-4</v>
      </c>
      <c r="BZ19">
        <f>5.0452/BX19</f>
        <v>3.8791391773570015E-6</v>
      </c>
      <c r="CA19">
        <f>LOG(($BZ$15^1.1098/2.8257)+(7.149/BX19)^0.8981)</f>
        <v>-3.9472537605386515</v>
      </c>
      <c r="CB19">
        <f>-4*LOG(BY19-(BZ19*CA19))</f>
        <v>15.006245824528426</v>
      </c>
      <c r="CC19">
        <f>1/CB19^2</f>
        <v>4.4407455255344071E-3</v>
      </c>
      <c r="CD19">
        <f t="shared" si="16"/>
        <v>19.172496801208947</v>
      </c>
      <c r="CE19" s="20">
        <f t="shared" si="17"/>
        <v>140869809037.61639</v>
      </c>
      <c r="CF19" s="33">
        <f t="shared" ref="CF19:CF57" si="40">(1/144)*(CD19+(CE19/74130000000))</f>
        <v>0.14633892007577112</v>
      </c>
      <c r="CG19" s="33">
        <f t="shared" si="18"/>
        <v>29.267784015154223</v>
      </c>
      <c r="CH19">
        <f>CH18+200</f>
        <v>400</v>
      </c>
      <c r="CI19" s="6">
        <f t="shared" si="19"/>
        <v>372.56415315250234</v>
      </c>
      <c r="CJ19" s="20"/>
      <c r="CK19" s="20"/>
      <c r="CQ19" s="25">
        <f t="shared" si="20"/>
        <v>0.53662707818054212</v>
      </c>
      <c r="CR19" s="26">
        <v>0.8</v>
      </c>
      <c r="CS19" s="26">
        <f>0.27*CQ19/CR19/$CP$18</f>
        <v>9.961140138726314E-2</v>
      </c>
      <c r="CT19" s="26">
        <f t="shared" ref="CT19:CT57" si="41">($CS$12+$CU$12/$CP$18+$CW$12/$CP$18^3+$CY$12/$CP$18^4+$DA$12/$CP$18^5)*CS19</f>
        <v>-3.5062350975761242E-2</v>
      </c>
      <c r="CU19" s="26">
        <f>($DC$12+$DE$12/$CP$18+$CS$13/$CP$18^2)*CS19^2</f>
        <v>1.9688683504221994E-3</v>
      </c>
      <c r="CV19" s="26">
        <f>$CU$13*($DE$12/$CP$18+$CS$13/$CP$18^2)*CS19^5</f>
        <v>-3.6151529063436202E-7</v>
      </c>
      <c r="CW19" s="26">
        <f t="shared" ref="CW19:CW57" si="42">$CW$13*(1+$CY$13*CS19^2)*(CS19^2/$CP$18^3)</f>
        <v>1.0198724342593375E-3</v>
      </c>
      <c r="CX19" s="26">
        <f t="shared" ref="CX19:CX57" si="43">EXP(-$CY$13*CS19^2)</f>
        <v>0.99287145650633335</v>
      </c>
      <c r="CY19" s="26">
        <f t="shared" ref="CY19:CY57" si="44">1+CT19+CU19-CV19+CW19*CX19</f>
        <v>0.96791948111920523</v>
      </c>
      <c r="CZ19" s="26">
        <f t="shared" ref="CZ19:CZ57" si="45">CY19-CR19</f>
        <v>0.16791948111920518</v>
      </c>
      <c r="DA19" s="26">
        <v>0.85</v>
      </c>
      <c r="DB19" s="26">
        <f t="shared" ref="DB19:DB57" si="46">0.27*CQ19/DA19/$CP$18</f>
        <v>9.3751907188012379E-2</v>
      </c>
      <c r="DC19" s="26">
        <f t="shared" ref="DC19:DC57" si="47">($CS$12+$CU$12/$CP$18+$CW$12/$CP$18^3+$CY$12/$CP$18^4+$DA$12/$CP$18^5)*DB19</f>
        <v>-3.2999859741892935E-2</v>
      </c>
      <c r="DD19" s="26">
        <f t="shared" ref="DD19:DD57" si="48">($DC$12+$DE$12/$CP$18+$CS$13/$CP$18^2)*DB19^2</f>
        <v>1.7440494730383501E-3</v>
      </c>
      <c r="DE19" s="26">
        <f t="shared" ref="DE19:DE57" si="49">$CU$13*($DE$12/$CP$18+$CS$13/$CP$18^2)*DB19^5</f>
        <v>-2.6698199705478584E-7</v>
      </c>
      <c r="DF19" s="26">
        <f t="shared" ref="DF19:DF57" si="50">$CW$13*(1+$CY$13*DB19^2)*DB19^2/$CP$18^3</f>
        <v>9.0268365274122526E-4</v>
      </c>
      <c r="DG19" s="26">
        <f>EXP(-$CY$13*DB19^2)</f>
        <v>0.99368286563127728</v>
      </c>
      <c r="DH19" s="26">
        <f>1+DC19+DD19-DE19+DF19*DG19</f>
        <v>0.9696414379919569</v>
      </c>
      <c r="DI19" s="26">
        <f>DH19-DA19</f>
        <v>0.11964143799195692</v>
      </c>
      <c r="DJ19" s="26">
        <f>(DI19-CZ19)/(DA19-CR19)</f>
        <v>-0.96556086254496654</v>
      </c>
      <c r="DK19" s="26">
        <f>CR19-CZ19/DJ19</f>
        <v>0.97390874841034181</v>
      </c>
      <c r="DL19" s="26">
        <f t="shared" ref="DL19:DL57" si="51">DA19</f>
        <v>0.85</v>
      </c>
      <c r="DM19" s="26">
        <f t="shared" ref="DM19:DM57" si="52">0.27*CQ19/DL19/$CP$18</f>
        <v>9.3751907188012379E-2</v>
      </c>
      <c r="DN19" s="26">
        <f t="shared" ref="DN19:DN57" si="53">($CS$12+$CU$12/$CP$18+$CW$12/$CP$18^3+$CY$12/$CP$18^4+$DA$12/$CP$18^5)*DM19</f>
        <v>-3.2999859741892935E-2</v>
      </c>
      <c r="DO19" s="26">
        <f t="shared" ref="DO19:DO57" si="54">($DC$12+$DE$12/$CP$18+$CS$13/$CP$18^2)*DM19^2</f>
        <v>1.7440494730383501E-3</v>
      </c>
      <c r="DP19" s="26">
        <f t="shared" ref="DP19:DP57" si="55">$CU$13*($DE$12/$CP$18+$CS$13/$CP$18^2)*DM19^5</f>
        <v>-2.6698199705478584E-7</v>
      </c>
      <c r="DQ19" s="26">
        <f t="shared" ref="DQ19:DQ57" si="56">$CW$13*(1+$CY$13*DM19^2)*(DM19^2/$CP$18^3)</f>
        <v>9.0268365274122526E-4</v>
      </c>
      <c r="DR19" s="26">
        <f t="shared" ref="DR19:DR57" si="57">EXP(-$CY$13*DM19^2)</f>
        <v>0.99368286563127728</v>
      </c>
      <c r="DS19" s="26">
        <f t="shared" ref="DS19:DS57" si="58">1+DN19+DO19-DP19+DQ19*DR19</f>
        <v>0.9696414379919569</v>
      </c>
      <c r="DT19" s="26">
        <f t="shared" ref="DT19:DT57" si="59">DS19-DL19</f>
        <v>0.11964143799195692</v>
      </c>
      <c r="DU19" s="26">
        <f t="shared" ref="DU19:DU57" si="60">DK19</f>
        <v>0.97390874841034181</v>
      </c>
      <c r="DV19" s="26">
        <f t="shared" ref="DV19:DV57" si="61">0.27*CQ19/DU19/$CP$18</f>
        <v>8.1824011992789603E-2</v>
      </c>
      <c r="DW19" s="26">
        <f t="shared" ref="DW19:DW57" si="62">($CS$12+$CU$12/$CP$18+$CW$12/$CP$18^3+$CY$12/$CP$18^4+$DA$12/$CP$18^5)*DV19</f>
        <v>-2.8801343890167624E-2</v>
      </c>
      <c r="DX19" s="26">
        <f t="shared" ref="DX19:DX57" si="63">($DC$12+$DE$12/$CP$18+$CS$13/$CP$18^2)*DV19^2</f>
        <v>1.328495591809885E-3</v>
      </c>
      <c r="DY19" s="26">
        <f t="shared" ref="DY19:DY57" si="64">$CU$13*($DE$12/$CP$18+$CS$13/$CP$18^2)*DV19^5</f>
        <v>-1.3520267079819855E-7</v>
      </c>
      <c r="DZ19" s="26">
        <f t="shared" ref="DZ19:DZ57" si="65">$CW$13*(1+$CY$13*DV19^2)*DV19^2/$CP$18^3</f>
        <v>6.8656991653472045E-4</v>
      </c>
      <c r="EA19" s="26">
        <f t="shared" ref="EA19:EA57" si="66">EXP(-$CY$13*DV19^2)</f>
        <v>0.99518441548159586</v>
      </c>
      <c r="EB19" s="26">
        <f t="shared" ref="EB19:EB57" si="67">1+DW19+DX19-DY19+DZ19*EA19</f>
        <v>0.97321055058538697</v>
      </c>
      <c r="EC19" s="26">
        <f t="shared" ref="EC19:EC57" si="68">EB19-DU19</f>
        <v>-6.9819782495483818E-4</v>
      </c>
      <c r="ED19" s="26">
        <f t="shared" ref="ED19:ED57" si="69">(EC19-DT19)/(DU19-DL19)</f>
        <v>-0.97119563679547116</v>
      </c>
      <c r="EE19" s="26">
        <f t="shared" ref="EE19:EE57" si="70">DL19-DT19/ED19</f>
        <v>0.97318984297203215</v>
      </c>
      <c r="EI19">
        <f t="shared" si="21"/>
        <v>357.93026114642157</v>
      </c>
      <c r="ES19">
        <f>(EI19*$EM$18)/(DK19*10.73*$EH$18)</f>
        <v>0.94849133438505762</v>
      </c>
      <c r="ET19">
        <f t="shared" ref="ET19:ET57" si="71">ES19/67.0176</f>
        <v>1.4152869311718975E-2</v>
      </c>
      <c r="EU19">
        <f>EXP($EQ$18*ET19^$ER$18)</f>
        <v>1.0189888123055391</v>
      </c>
      <c r="EV19">
        <f>$EP$18*10^-4*EU19</f>
        <v>1.3973946617698917E-2</v>
      </c>
      <c r="EX19" s="30">
        <v>190.6</v>
      </c>
      <c r="EY19" s="30">
        <v>803.1</v>
      </c>
      <c r="FA19" s="37">
        <v>240</v>
      </c>
      <c r="FB19" s="37">
        <v>366</v>
      </c>
    </row>
    <row r="20" spans="3:158">
      <c r="C20" s="6">
        <f t="shared" ref="C20:C57" si="72">E19</f>
        <v>372.56415315250234</v>
      </c>
      <c r="D20" s="6">
        <f>Sheet8!D20</f>
        <v>402.4984253819307</v>
      </c>
      <c r="E20" s="6">
        <f t="shared" si="22"/>
        <v>402.49841415108421</v>
      </c>
      <c r="F20" s="6">
        <f t="shared" si="23"/>
        <v>1.1230846496346203E-5</v>
      </c>
      <c r="G20" s="6">
        <f t="shared" si="0"/>
        <v>387.53128926721649</v>
      </c>
      <c r="I20" s="6">
        <f t="shared" si="1"/>
        <v>387.53128926721649</v>
      </c>
      <c r="M20">
        <f t="shared" si="24"/>
        <v>46.132580474343733</v>
      </c>
      <c r="O20">
        <f t="shared" si="25"/>
        <v>1.1013126443937471</v>
      </c>
      <c r="P20">
        <f t="shared" si="26"/>
        <v>4.822261369134126E-2</v>
      </c>
      <c r="Q20">
        <f t="shared" si="27"/>
        <v>5506.5632219687359</v>
      </c>
      <c r="R20">
        <f t="shared" ref="R20:R57" si="73">Q20*5.615</f>
        <v>30919.352491354453</v>
      </c>
      <c r="S20">
        <f t="shared" si="28"/>
        <v>49155.099080181622</v>
      </c>
      <c r="T20">
        <f t="shared" ref="T20:T57" si="74">$V$14+$W$13*(M20-$U$14)</f>
        <v>0.8847277050886464</v>
      </c>
      <c r="U20">
        <f t="shared" si="2"/>
        <v>54.006116207951074</v>
      </c>
      <c r="V20">
        <f>0.01361*T20*M20</f>
        <v>0.55548904763974349</v>
      </c>
      <c r="W20">
        <f t="shared" ref="W20:W57" si="75">(U20+V20)/O20</f>
        <v>49.542339800907314</v>
      </c>
      <c r="X20">
        <f t="shared" si="29"/>
        <v>54.56160525559082</v>
      </c>
      <c r="Y20">
        <f t="shared" si="3"/>
        <v>1.1013126443937471</v>
      </c>
      <c r="Z20">
        <f t="shared" si="30"/>
        <v>49.542339800907314</v>
      </c>
      <c r="AE20">
        <f>10.715*(M20+100)^-0.515</f>
        <v>0.82252184860226774</v>
      </c>
      <c r="AF20">
        <f>5.44*(M20+150)^-0.338</f>
        <v>0.91351795303613104</v>
      </c>
      <c r="AG20">
        <f t="shared" si="31"/>
        <v>1.4573101441827769</v>
      </c>
      <c r="AH20">
        <f t="shared" si="4"/>
        <v>0</v>
      </c>
      <c r="AI20">
        <f t="shared" si="5"/>
        <v>1.4573101441827769</v>
      </c>
      <c r="AJ20">
        <f t="shared" ref="AJ20:AJ57" si="76">AH20+AI20</f>
        <v>1.4573101441827769</v>
      </c>
      <c r="AK20">
        <f t="shared" si="6"/>
        <v>0</v>
      </c>
      <c r="AL20">
        <f t="shared" si="7"/>
        <v>30</v>
      </c>
      <c r="AM20">
        <f t="shared" ref="AM20:AM57" si="77">AK20+AL20</f>
        <v>30</v>
      </c>
      <c r="AO20">
        <f t="shared" ref="AO20:AO57" si="78">CQ20</f>
        <v>0.58100643068548197</v>
      </c>
      <c r="AQ20">
        <f t="shared" si="32"/>
        <v>0.97109601203701945</v>
      </c>
      <c r="AS20">
        <f t="shared" si="8"/>
        <v>4.100796899052825</v>
      </c>
      <c r="AT20">
        <f t="shared" si="8"/>
        <v>6.5193822521673699</v>
      </c>
      <c r="AU20">
        <f t="shared" ref="AU20:AU57" si="79">AS20+AT20</f>
        <v>10.620179151220196</v>
      </c>
      <c r="AV20">
        <f t="shared" si="33"/>
        <v>0.38613255394864671</v>
      </c>
      <c r="AW20">
        <f t="shared" ref="AW20:AW57" si="80">1-AV20</f>
        <v>0.61386744605135335</v>
      </c>
      <c r="AX20">
        <f t="shared" si="9"/>
        <v>-73.978271742749669</v>
      </c>
      <c r="AY20">
        <f t="shared" ref="AY20:AY57" si="81">IF(AX20&lt;0.13,0.13,AX20)</f>
        <v>0.13</v>
      </c>
      <c r="AZ20">
        <f t="shared" ref="AZ20:AZ57" si="82">1.938*AS20*(Z20/AM20)^(1/4)</f>
        <v>9.0091921117781144</v>
      </c>
      <c r="BA20">
        <f t="shared" ref="BA20:BA57" si="83">1.938*AT20*(Z20/AM20)^(1/4)</f>
        <v>14.322671569874281</v>
      </c>
      <c r="BB20">
        <f t="shared" si="10"/>
        <v>51.776427684202311</v>
      </c>
      <c r="BC20">
        <f t="shared" ref="BC20:BC57" si="84">0.15726*AJ20*(1/(Z20*AM20^3))^(1/4)</f>
        <v>6.7388406950099891E-3</v>
      </c>
      <c r="BD20">
        <f t="shared" ref="BD20:BD57" si="85">0.0019+0.0322*BC20-0.6642*BC20^2+4.9951*BC20^3</f>
        <v>2.0883566580778266E-3</v>
      </c>
      <c r="BE20">
        <f t="shared" ref="BE20:BE57" si="86">1-10.0147*BC20+33.8696*BC20^2+277.2817*BC20^3</f>
        <v>0.93413547235431771</v>
      </c>
      <c r="BF20">
        <f t="shared" ref="BF20:BF57" si="87">BD20/BE20</f>
        <v>2.2356036355353315E-3</v>
      </c>
      <c r="BG20">
        <f t="shared" si="34"/>
        <v>3.5958370694801296E-2</v>
      </c>
      <c r="BH20">
        <f t="shared" si="35"/>
        <v>313.02399913917748</v>
      </c>
      <c r="BI20">
        <f t="shared" ref="BI20:BI57" si="88">BG20/BH20</f>
        <v>1.1487416553902437E-4</v>
      </c>
      <c r="BJ20">
        <f t="shared" ref="BJ20:BJ57" si="89">(0.0047+1123.32*BI20+729489.64*BI20^2)</f>
        <v>0.14336684683806664</v>
      </c>
      <c r="BK20">
        <f t="shared" ref="BK20:BK57" si="90">(1+1097.1566*BI20+722153.97*BI20^2)</f>
        <v>1.1355645460519161</v>
      </c>
      <c r="BL20">
        <f t="shared" ref="BL20:BL57" si="91">SQRT(BJ20/BK20)</f>
        <v>0.35531901902369761</v>
      </c>
      <c r="BM20">
        <f t="shared" si="36"/>
        <v>4.5987917956696363E-4</v>
      </c>
      <c r="BN20">
        <f t="shared" ref="BN20:BN57" si="92">1.0886-69.9473*BM20+2334.3497*BM20^2-12896.683*BM20^3</f>
        <v>1.0569251276968394</v>
      </c>
      <c r="BO20">
        <f t="shared" ref="BO20:BO57" si="93">1-53.4401*BM20+1517.9369*BM20^2-8419.8115*BM20^3</f>
        <v>0.97574421849508242</v>
      </c>
      <c r="BP20">
        <f t="shared" ref="BP20:BP57" si="94">BN20/BO20</f>
        <v>1.0831989651211713</v>
      </c>
      <c r="BQ20">
        <f t="shared" si="37"/>
        <v>0.38488119369433904</v>
      </c>
      <c r="BR20">
        <f t="shared" si="38"/>
        <v>0.38488119369433904</v>
      </c>
      <c r="BS20">
        <f t="shared" si="39"/>
        <v>0.38488119369433904</v>
      </c>
      <c r="BT20">
        <f t="shared" si="11"/>
        <v>203.16307342738207</v>
      </c>
      <c r="BU20">
        <f t="shared" si="12"/>
        <v>6.7092425538954377</v>
      </c>
      <c r="BV20">
        <f t="shared" si="13"/>
        <v>1582403.6829282753</v>
      </c>
      <c r="BW20">
        <f t="shared" si="14"/>
        <v>8.3688973221944352E-2</v>
      </c>
      <c r="BX20">
        <f t="shared" si="15"/>
        <v>1247937.9188497558</v>
      </c>
      <c r="BY20">
        <f t="shared" ref="BY20:BY57" si="95">$BZ$15/3.7065</f>
        <v>1.6187778227438283E-4</v>
      </c>
      <c r="BZ20">
        <f t="shared" ref="BZ20:BZ57" si="96">5.0452/BX20</f>
        <v>4.0428293136971441E-6</v>
      </c>
      <c r="CA20">
        <f t="shared" ref="CA20:CA57" si="97">LOG(($BZ$15^1.1098/2.8257)+(7.149/BX20)^0.8981)</f>
        <v>-3.9445156846785281</v>
      </c>
      <c r="CB20">
        <f t="shared" ref="CB20:CB57" si="98">-4*LOG(BY20-(BZ20*CA20))</f>
        <v>15.00003082194678</v>
      </c>
      <c r="CC20">
        <f t="shared" ref="CC20:CC57" si="99">1/CB20^2</f>
        <v>4.4444261796433892E-3</v>
      </c>
      <c r="CD20">
        <f t="shared" si="16"/>
        <v>19.700947446238754</v>
      </c>
      <c r="CE20" s="20">
        <f t="shared" si="17"/>
        <v>137268038644.23055</v>
      </c>
      <c r="CF20" s="33">
        <f t="shared" si="40"/>
        <v>0.14967130499290934</v>
      </c>
      <c r="CG20" s="33">
        <f t="shared" si="18"/>
        <v>29.93426099858187</v>
      </c>
      <c r="CH20">
        <f t="shared" ref="CH20:CH57" si="100">CH19+200</f>
        <v>600</v>
      </c>
      <c r="CI20" s="6">
        <f t="shared" si="19"/>
        <v>402.49841415108421</v>
      </c>
      <c r="CJ20" s="20"/>
      <c r="CK20" s="20"/>
      <c r="CQ20" s="25">
        <f t="shared" si="20"/>
        <v>0.58100643068548197</v>
      </c>
      <c r="CR20" s="26">
        <v>0.8</v>
      </c>
      <c r="CS20" s="26">
        <f t="shared" ref="CS20:CS57" si="101">0.27*CQ20/CR20/$CP$18</f>
        <v>0.1078493186959926</v>
      </c>
      <c r="CT20" s="26">
        <f t="shared" si="41"/>
        <v>-3.7962026554714631E-2</v>
      </c>
      <c r="CU20" s="26">
        <f t="shared" ref="CU20:CU57" si="102">($DC$12+$DE$12/$CP$18+$CS$13/$CP$18^2)*CS20^2</f>
        <v>2.3079871661329751E-3</v>
      </c>
      <c r="CV20" s="26">
        <f t="shared" ref="CV20:CV57" si="103">$CU$13*($DE$12/$CP$18+$CS$13/$CP$18^2)*CS20^5</f>
        <v>-5.3785901279067713E-7</v>
      </c>
      <c r="CW20" s="26">
        <f t="shared" si="42"/>
        <v>1.1969984444916951E-3</v>
      </c>
      <c r="CX20" s="26">
        <f t="shared" si="43"/>
        <v>0.99164877300028342</v>
      </c>
      <c r="CY20" s="26">
        <f t="shared" si="44"/>
        <v>0.96553350050919462</v>
      </c>
      <c r="CZ20" s="26">
        <f t="shared" si="45"/>
        <v>0.16553350050919458</v>
      </c>
      <c r="DA20" s="26">
        <v>0.85</v>
      </c>
      <c r="DB20" s="26">
        <f t="shared" si="46"/>
        <v>0.10150524112564009</v>
      </c>
      <c r="DC20" s="26">
        <f t="shared" si="47"/>
        <v>-3.572896616914318E-2</v>
      </c>
      <c r="DD20" s="26">
        <f t="shared" si="48"/>
        <v>2.0444453789966836E-3</v>
      </c>
      <c r="DE20" s="26">
        <f t="shared" si="49"/>
        <v>-3.9721327724974912E-7</v>
      </c>
      <c r="DF20" s="26">
        <f t="shared" si="50"/>
        <v>1.0593100412544505E-3</v>
      </c>
      <c r="DG20" s="26">
        <f t="shared" ref="DG20:DG57" si="104">EXP(-$CY$13*DB20^2)</f>
        <v>0.99259883513705693</v>
      </c>
      <c r="DH20" s="26">
        <f t="shared" ref="DH20:DH57" si="105">1+DC20+DD20-DE20+DF20*DG20</f>
        <v>0.96736734633612897</v>
      </c>
      <c r="DI20" s="26">
        <f t="shared" ref="DI20:DI57" si="106">DH20-DA20</f>
        <v>0.117367346336129</v>
      </c>
      <c r="DJ20" s="26">
        <f t="shared" ref="DJ20:DJ57" si="107">(DI20-CZ20)/(DA20-CR20)</f>
        <v>-0.9633230834613129</v>
      </c>
      <c r="DK20" s="26">
        <f t="shared" ref="DK20:DK57" si="108">CR20-CZ20/DJ20</f>
        <v>0.97183591190861618</v>
      </c>
      <c r="DL20" s="26">
        <f t="shared" si="51"/>
        <v>0.85</v>
      </c>
      <c r="DM20" s="26">
        <f t="shared" si="52"/>
        <v>0.10150524112564009</v>
      </c>
      <c r="DN20" s="26">
        <f t="shared" si="53"/>
        <v>-3.572896616914318E-2</v>
      </c>
      <c r="DO20" s="26">
        <f t="shared" si="54"/>
        <v>2.0444453789966836E-3</v>
      </c>
      <c r="DP20" s="26">
        <f t="shared" si="55"/>
        <v>-3.9721327724974912E-7</v>
      </c>
      <c r="DQ20" s="26">
        <f t="shared" si="56"/>
        <v>1.0593100412544507E-3</v>
      </c>
      <c r="DR20" s="26">
        <f t="shared" si="57"/>
        <v>0.99259883513705693</v>
      </c>
      <c r="DS20" s="26">
        <f t="shared" si="58"/>
        <v>0.96736734633612897</v>
      </c>
      <c r="DT20" s="26">
        <f t="shared" si="59"/>
        <v>0.117367346336129</v>
      </c>
      <c r="DU20" s="26">
        <f t="shared" si="60"/>
        <v>0.97183591190861618</v>
      </c>
      <c r="DV20" s="26">
        <f t="shared" si="61"/>
        <v>8.8779858718482027E-2</v>
      </c>
      <c r="DW20" s="26">
        <f t="shared" si="62"/>
        <v>-3.1249741722476531E-2</v>
      </c>
      <c r="DX20" s="26">
        <f t="shared" si="63"/>
        <v>1.5639666099583739E-3</v>
      </c>
      <c r="DY20" s="26">
        <f t="shared" si="64"/>
        <v>-2.033076257247873E-7</v>
      </c>
      <c r="DZ20" s="26">
        <f t="shared" si="65"/>
        <v>8.0895017245147726E-4</v>
      </c>
      <c r="EA20" s="26">
        <f t="shared" si="66"/>
        <v>0.99433329324783104</v>
      </c>
      <c r="EB20" s="26">
        <f t="shared" si="67"/>
        <v>0.97111879428415471</v>
      </c>
      <c r="EC20" s="26">
        <f t="shared" si="68"/>
        <v>-7.1711762446147187E-4</v>
      </c>
      <c r="ED20" s="26">
        <f t="shared" si="69"/>
        <v>-0.96920901326006792</v>
      </c>
      <c r="EE20" s="26">
        <f t="shared" si="70"/>
        <v>0.97109601203701945</v>
      </c>
      <c r="EI20">
        <f t="shared" si="21"/>
        <v>387.53128926721649</v>
      </c>
      <c r="ES20">
        <f t="shared" ref="ES20:ES57" si="109">(EI20*$EM$18)/(DK20*10.73*$EH$18)</f>
        <v>1.0291224374310846</v>
      </c>
      <c r="ET20">
        <f t="shared" si="71"/>
        <v>1.5356002563969533E-2</v>
      </c>
      <c r="EU20">
        <f t="shared" ref="EU20:EU57" si="110">EXP($EQ$18*ET20^$ER$18)</f>
        <v>1.0211625459685691</v>
      </c>
      <c r="EV20">
        <f t="shared" ref="EV20:EV57" si="111">$EP$18*10^-4*EU20</f>
        <v>1.4003756207167864E-2</v>
      </c>
      <c r="EX20" s="30">
        <v>260.60000000000002</v>
      </c>
      <c r="EY20" s="30">
        <v>1509.8</v>
      </c>
      <c r="FA20" s="37">
        <v>491</v>
      </c>
      <c r="FB20" s="37">
        <v>1000.3</v>
      </c>
    </row>
    <row r="21" spans="3:158">
      <c r="C21" s="6">
        <f t="shared" si="72"/>
        <v>402.49841415108421</v>
      </c>
      <c r="D21" s="6">
        <f>Sheet8!D21</f>
        <v>433.09648748351668</v>
      </c>
      <c r="E21" s="6">
        <f t="shared" si="22"/>
        <v>433.09643621323539</v>
      </c>
      <c r="F21" s="6">
        <f t="shared" si="23"/>
        <v>5.1270281289816921E-5</v>
      </c>
      <c r="G21" s="6">
        <f t="shared" si="0"/>
        <v>417.79745081730044</v>
      </c>
      <c r="I21" s="6">
        <f t="shared" si="1"/>
        <v>417.79745081730044</v>
      </c>
      <c r="M21">
        <f t="shared" si="24"/>
        <v>50.439874345169855</v>
      </c>
      <c r="O21">
        <f t="shared" si="25"/>
        <v>1.1033656792536133</v>
      </c>
      <c r="P21">
        <f t="shared" si="26"/>
        <v>4.4631649034603205E-2</v>
      </c>
      <c r="Q21">
        <f t="shared" si="27"/>
        <v>5516.8283962680662</v>
      </c>
      <c r="R21">
        <f t="shared" si="73"/>
        <v>30976.991445045194</v>
      </c>
      <c r="S21">
        <f t="shared" si="28"/>
        <v>44533.487447638472</v>
      </c>
      <c r="T21">
        <f t="shared" si="74"/>
        <v>0.88423544293198064</v>
      </c>
      <c r="U21">
        <f t="shared" si="2"/>
        <v>54.006116207951074</v>
      </c>
      <c r="V21">
        <f t="shared" ref="V21:V57" si="112">0.01361*T21*M21</f>
        <v>0.60701586225560256</v>
      </c>
      <c r="W21">
        <f t="shared" si="75"/>
        <v>49.496855935514027</v>
      </c>
      <c r="X21">
        <f t="shared" si="29"/>
        <v>54.613132070206674</v>
      </c>
      <c r="Y21">
        <f t="shared" si="3"/>
        <v>1.1033656792536133</v>
      </c>
      <c r="Z21">
        <f t="shared" si="30"/>
        <v>49.496855935514027</v>
      </c>
      <c r="AE21">
        <f t="shared" ref="AE21:AE57" si="113">10.715*(M21+100)^-0.515</f>
        <v>0.81030823008809383</v>
      </c>
      <c r="AF21">
        <f t="shared" ref="AF21:AF57" si="114">5.44*(M21+150)^-0.338</f>
        <v>0.90683498499731885</v>
      </c>
      <c r="AG21">
        <f t="shared" si="31"/>
        <v>1.4296757701754428</v>
      </c>
      <c r="AH21">
        <f t="shared" si="4"/>
        <v>0</v>
      </c>
      <c r="AI21">
        <f t="shared" si="5"/>
        <v>1.4296757701754428</v>
      </c>
      <c r="AJ21">
        <f t="shared" si="76"/>
        <v>1.4296757701754428</v>
      </c>
      <c r="AK21">
        <f t="shared" si="6"/>
        <v>0</v>
      </c>
      <c r="AL21">
        <f t="shared" si="7"/>
        <v>30</v>
      </c>
      <c r="AM21">
        <f t="shared" si="77"/>
        <v>30</v>
      </c>
      <c r="AO21">
        <f t="shared" si="78"/>
        <v>0.62638298473358389</v>
      </c>
      <c r="AQ21">
        <f t="shared" si="32"/>
        <v>0.96897678198033921</v>
      </c>
      <c r="AS21">
        <f t="shared" si="8"/>
        <v>4.108441484838564</v>
      </c>
      <c r="AT21">
        <f t="shared" si="8"/>
        <v>5.9064234052232516</v>
      </c>
      <c r="AU21">
        <f t="shared" si="79"/>
        <v>10.014864890061816</v>
      </c>
      <c r="AV21">
        <f t="shared" si="33"/>
        <v>0.41023433964801148</v>
      </c>
      <c r="AW21">
        <f t="shared" si="80"/>
        <v>0.58976566035198852</v>
      </c>
      <c r="AX21">
        <f t="shared" si="9"/>
        <v>-65.666968987024731</v>
      </c>
      <c r="AY21">
        <f t="shared" si="81"/>
        <v>0.13</v>
      </c>
      <c r="AZ21">
        <f t="shared" si="82"/>
        <v>9.0239144248866285</v>
      </c>
      <c r="BA21">
        <f t="shared" si="83"/>
        <v>12.973060359402057</v>
      </c>
      <c r="BB21">
        <f t="shared" si="10"/>
        <v>51.752654757416394</v>
      </c>
      <c r="BC21">
        <f t="shared" si="84"/>
        <v>6.6125730670557577E-3</v>
      </c>
      <c r="BD21">
        <f t="shared" si="85"/>
        <v>2.0853262562554814E-3</v>
      </c>
      <c r="BE21">
        <f t="shared" si="86"/>
        <v>0.93533822462158411</v>
      </c>
      <c r="BF21">
        <f t="shared" si="87"/>
        <v>2.2294889713281585E-3</v>
      </c>
      <c r="BG21">
        <f t="shared" si="34"/>
        <v>3.591862033435498E-2</v>
      </c>
      <c r="BH21">
        <f t="shared" si="35"/>
        <v>295.57232544282317</v>
      </c>
      <c r="BI21">
        <f t="shared" si="88"/>
        <v>1.2152227134438958E-4</v>
      </c>
      <c r="BJ21">
        <f t="shared" si="89"/>
        <v>0.15198125459825115</v>
      </c>
      <c r="BK21">
        <f t="shared" si="90"/>
        <v>1.1439934881058818</v>
      </c>
      <c r="BL21">
        <f t="shared" si="91"/>
        <v>0.36448800151140948</v>
      </c>
      <c r="BM21">
        <f t="shared" si="36"/>
        <v>4.1396858852564561E-4</v>
      </c>
      <c r="BN21">
        <f t="shared" si="92"/>
        <v>1.0600431375240753</v>
      </c>
      <c r="BO21">
        <f t="shared" si="93"/>
        <v>0.97813700875064269</v>
      </c>
      <c r="BP21">
        <f t="shared" si="94"/>
        <v>1.0837368671675658</v>
      </c>
      <c r="BQ21">
        <f t="shared" si="37"/>
        <v>0.3950090848781419</v>
      </c>
      <c r="BR21">
        <f t="shared" si="38"/>
        <v>0.3950090848781419</v>
      </c>
      <c r="BS21">
        <f t="shared" si="39"/>
        <v>0.3950090848781419</v>
      </c>
      <c r="BT21">
        <f t="shared" si="11"/>
        <v>203.35493629454373</v>
      </c>
      <c r="BU21">
        <f t="shared" si="12"/>
        <v>6.5673661088722985</v>
      </c>
      <c r="BV21">
        <f t="shared" si="13"/>
        <v>1582780.5725533722</v>
      </c>
      <c r="BW21">
        <f t="shared" si="14"/>
        <v>8.7177502999332745E-2</v>
      </c>
      <c r="BX21">
        <f t="shared" si="15"/>
        <v>1198285.2707919627</v>
      </c>
      <c r="BY21">
        <f t="shared" si="95"/>
        <v>1.6187778227438283E-4</v>
      </c>
      <c r="BZ21">
        <f t="shared" si="96"/>
        <v>4.2103496746359571E-6</v>
      </c>
      <c r="CA21">
        <f t="shared" si="97"/>
        <v>-3.9417428603035733</v>
      </c>
      <c r="CB21">
        <f t="shared" si="98"/>
        <v>14.993701163349254</v>
      </c>
      <c r="CC21">
        <f t="shared" si="99"/>
        <v>4.4481794408341557E-3</v>
      </c>
      <c r="CD21">
        <f t="shared" si="16"/>
        <v>20.224398592244349</v>
      </c>
      <c r="CE21" s="20">
        <f t="shared" si="17"/>
        <v>133891922693.36069</v>
      </c>
      <c r="CF21" s="33">
        <f t="shared" si="40"/>
        <v>0.15299011031075607</v>
      </c>
      <c r="CG21" s="33">
        <f t="shared" si="18"/>
        <v>30.598022062151216</v>
      </c>
      <c r="CH21">
        <f t="shared" si="100"/>
        <v>800</v>
      </c>
      <c r="CI21" s="6">
        <f t="shared" si="19"/>
        <v>433.09643621323539</v>
      </c>
      <c r="CJ21" s="20"/>
      <c r="CK21" s="20"/>
      <c r="CL21" s="20"/>
      <c r="CM21" s="20"/>
      <c r="CN21" s="20"/>
      <c r="CO21" s="20"/>
      <c r="CP21" s="20"/>
      <c r="CQ21" s="25">
        <f t="shared" si="20"/>
        <v>0.62638298473358389</v>
      </c>
      <c r="CR21" s="26">
        <v>0.8</v>
      </c>
      <c r="CS21" s="26">
        <f t="shared" si="101"/>
        <v>0.11627234154117151</v>
      </c>
      <c r="CT21" s="26">
        <f t="shared" si="41"/>
        <v>-4.0926857680082987E-2</v>
      </c>
      <c r="CU21" s="26">
        <f t="shared" si="102"/>
        <v>2.6825721703340145E-3</v>
      </c>
      <c r="CV21" s="26">
        <f t="shared" si="103"/>
        <v>-7.8336382713281303E-7</v>
      </c>
      <c r="CW21" s="26">
        <f t="shared" si="42"/>
        <v>1.3931485080669892E-3</v>
      </c>
      <c r="CX21" s="26">
        <f t="shared" si="43"/>
        <v>0.99029996718551527</v>
      </c>
      <c r="CY21" s="26">
        <f t="shared" si="44"/>
        <v>0.96313613277590138</v>
      </c>
      <c r="CZ21" s="26">
        <f t="shared" si="45"/>
        <v>0.16313613277590133</v>
      </c>
      <c r="DA21" s="26">
        <v>0.85</v>
      </c>
      <c r="DB21" s="26">
        <f t="shared" si="46"/>
        <v>0.10943279203874966</v>
      </c>
      <c r="DC21" s="26">
        <f t="shared" si="47"/>
        <v>-3.8519395463607511E-2</v>
      </c>
      <c r="DD21" s="26">
        <f t="shared" si="48"/>
        <v>2.3762577010571205E-3</v>
      </c>
      <c r="DE21" s="26">
        <f t="shared" si="49"/>
        <v>-5.7852058932668323E-7</v>
      </c>
      <c r="DF21" s="26">
        <f t="shared" si="50"/>
        <v>1.232708978248342E-3</v>
      </c>
      <c r="DG21" s="26">
        <f t="shared" si="104"/>
        <v>0.99140280760797428</v>
      </c>
      <c r="DH21" s="26">
        <f t="shared" si="105"/>
        <v>0.96507955190003791</v>
      </c>
      <c r="DI21" s="26">
        <f t="shared" si="106"/>
        <v>0.11507955190003794</v>
      </c>
      <c r="DJ21" s="26">
        <f t="shared" si="107"/>
        <v>-0.96113161751726928</v>
      </c>
      <c r="DK21" s="26">
        <f t="shared" si="108"/>
        <v>0.96973339530469693</v>
      </c>
      <c r="DL21" s="26">
        <f t="shared" si="51"/>
        <v>0.85</v>
      </c>
      <c r="DM21" s="26">
        <f t="shared" si="52"/>
        <v>0.10943279203874966</v>
      </c>
      <c r="DN21" s="26">
        <f t="shared" si="53"/>
        <v>-3.8519395463607511E-2</v>
      </c>
      <c r="DO21" s="26">
        <f t="shared" si="54"/>
        <v>2.3762577010571205E-3</v>
      </c>
      <c r="DP21" s="26">
        <f t="shared" si="55"/>
        <v>-5.7852058932668323E-7</v>
      </c>
      <c r="DQ21" s="26">
        <f t="shared" si="56"/>
        <v>1.232708978248342E-3</v>
      </c>
      <c r="DR21" s="26">
        <f t="shared" si="57"/>
        <v>0.99140280760797428</v>
      </c>
      <c r="DS21" s="26">
        <f t="shared" si="58"/>
        <v>0.96507955190003791</v>
      </c>
      <c r="DT21" s="26">
        <f t="shared" si="59"/>
        <v>0.11507955190003794</v>
      </c>
      <c r="DU21" s="26">
        <f t="shared" si="60"/>
        <v>0.96973339530469693</v>
      </c>
      <c r="DV21" s="26">
        <f t="shared" si="61"/>
        <v>9.5921078600897672E-2</v>
      </c>
      <c r="DW21" s="26">
        <f t="shared" si="62"/>
        <v>-3.376338930122004E-2</v>
      </c>
      <c r="DX21" s="26">
        <f t="shared" si="63"/>
        <v>1.8256885208663013E-3</v>
      </c>
      <c r="DY21" s="26">
        <f t="shared" si="64"/>
        <v>-2.9933099467609447E-7</v>
      </c>
      <c r="DZ21" s="26">
        <f t="shared" si="65"/>
        <v>9.4521686662644392E-4</v>
      </c>
      <c r="EA21" s="26">
        <f t="shared" si="66"/>
        <v>0.99338813993296415</v>
      </c>
      <c r="EB21" s="26">
        <f t="shared" si="67"/>
        <v>0.96900156577561225</v>
      </c>
      <c r="EC21" s="26">
        <f t="shared" si="68"/>
        <v>-7.3182952908468213E-4</v>
      </c>
      <c r="ED21" s="26">
        <f t="shared" si="69"/>
        <v>-0.96724377634499037</v>
      </c>
      <c r="EE21" s="26">
        <f t="shared" si="70"/>
        <v>0.96897678198033921</v>
      </c>
      <c r="EI21">
        <f t="shared" si="21"/>
        <v>417.79745081730044</v>
      </c>
      <c r="ES21">
        <f t="shared" si="109"/>
        <v>1.1119023575357894</v>
      </c>
      <c r="ET21">
        <f t="shared" si="71"/>
        <v>1.6591199289974413E-2</v>
      </c>
      <c r="EU21">
        <f t="shared" si="110"/>
        <v>1.0234558030562468</v>
      </c>
      <c r="EV21">
        <f t="shared" si="111"/>
        <v>1.4035204886227804E-2</v>
      </c>
      <c r="EX21" s="30">
        <v>355.1</v>
      </c>
      <c r="EY21" s="30">
        <v>2140.4</v>
      </c>
      <c r="FA21" s="37">
        <v>802</v>
      </c>
      <c r="FB21" s="37">
        <v>1750.1</v>
      </c>
    </row>
    <row r="22" spans="3:158">
      <c r="C22" s="6">
        <f t="shared" si="72"/>
        <v>433.09643621323539</v>
      </c>
      <c r="D22" s="6">
        <f>Sheet8!D22</f>
        <v>464.35773494345176</v>
      </c>
      <c r="E22" s="6">
        <f t="shared" si="22"/>
        <v>464.35758886696209</v>
      </c>
      <c r="F22" s="6">
        <f t="shared" si="23"/>
        <v>1.4607648967057685E-4</v>
      </c>
      <c r="G22" s="6">
        <f t="shared" si="0"/>
        <v>448.72708557834358</v>
      </c>
      <c r="I22" s="6">
        <f t="shared" si="1"/>
        <v>448.72708557834358</v>
      </c>
      <c r="M22">
        <f t="shared" si="24"/>
        <v>54.902305267026072</v>
      </c>
      <c r="O22">
        <f t="shared" si="25"/>
        <v>1.1054926588647254</v>
      </c>
      <c r="P22">
        <f t="shared" si="26"/>
        <v>4.146341544088486E-2</v>
      </c>
      <c r="Q22">
        <f t="shared" si="27"/>
        <v>5527.4632943236265</v>
      </c>
      <c r="R22">
        <f t="shared" si="73"/>
        <v>31036.706397627164</v>
      </c>
      <c r="S22">
        <f t="shared" si="28"/>
        <v>40447.083841361156</v>
      </c>
      <c r="T22">
        <f t="shared" si="74"/>
        <v>0.88372545082662557</v>
      </c>
      <c r="U22">
        <f t="shared" si="2"/>
        <v>54.006116207951074</v>
      </c>
      <c r="V22">
        <f t="shared" si="112"/>
        <v>0.66033766248465675</v>
      </c>
      <c r="W22">
        <f t="shared" si="75"/>
        <v>49.449856977408515</v>
      </c>
      <c r="X22">
        <f t="shared" si="29"/>
        <v>54.666453870435731</v>
      </c>
      <c r="Y22">
        <f t="shared" si="3"/>
        <v>1.1054926588647254</v>
      </c>
      <c r="Z22">
        <f t="shared" si="30"/>
        <v>49.449856977408515</v>
      </c>
      <c r="AE22">
        <f t="shared" si="113"/>
        <v>0.79820118217255631</v>
      </c>
      <c r="AF22">
        <f t="shared" si="114"/>
        <v>0.90011099406972761</v>
      </c>
      <c r="AG22">
        <f t="shared" si="31"/>
        <v>1.4023979897201033</v>
      </c>
      <c r="AH22">
        <f t="shared" si="4"/>
        <v>0</v>
      </c>
      <c r="AI22">
        <f t="shared" si="5"/>
        <v>1.4023979897201033</v>
      </c>
      <c r="AJ22">
        <f t="shared" si="76"/>
        <v>1.4023979897201033</v>
      </c>
      <c r="AK22">
        <f t="shared" si="6"/>
        <v>0</v>
      </c>
      <c r="AL22">
        <f t="shared" si="7"/>
        <v>30</v>
      </c>
      <c r="AM22">
        <f t="shared" si="77"/>
        <v>30</v>
      </c>
      <c r="AO22">
        <f t="shared" si="78"/>
        <v>0.67275425124189436</v>
      </c>
      <c r="AQ22">
        <f t="shared" si="32"/>
        <v>0.96683421164582994</v>
      </c>
      <c r="AS22">
        <f t="shared" si="8"/>
        <v>4.1163614078849369</v>
      </c>
      <c r="AT22">
        <f t="shared" si="8"/>
        <v>5.3644485614232078</v>
      </c>
      <c r="AU22">
        <f t="shared" si="79"/>
        <v>9.4808099693081438</v>
      </c>
      <c r="AV22">
        <f t="shared" si="33"/>
        <v>0.43417824228211227</v>
      </c>
      <c r="AW22">
        <f t="shared" si="80"/>
        <v>0.56582175771788767</v>
      </c>
      <c r="AX22">
        <f t="shared" si="9"/>
        <v>-58.738983156367901</v>
      </c>
      <c r="AY22">
        <f t="shared" si="81"/>
        <v>0.13</v>
      </c>
      <c r="AZ22">
        <f t="shared" si="82"/>
        <v>9.0391629783625049</v>
      </c>
      <c r="BA22">
        <f t="shared" si="83"/>
        <v>11.779851191604138</v>
      </c>
      <c r="BB22">
        <f t="shared" si="10"/>
        <v>51.72807846389162</v>
      </c>
      <c r="BC22">
        <f t="shared" si="84"/>
        <v>6.4879478575886823E-3</v>
      </c>
      <c r="BD22">
        <f t="shared" si="85"/>
        <v>2.082317602882609E-3</v>
      </c>
      <c r="BE22">
        <f t="shared" si="86"/>
        <v>0.93652656318788285</v>
      </c>
      <c r="BF22">
        <f t="shared" si="87"/>
        <v>2.2234474543834817E-3</v>
      </c>
      <c r="BG22">
        <f t="shared" si="34"/>
        <v>3.5881817872525423E-2</v>
      </c>
      <c r="BH22">
        <f t="shared" si="35"/>
        <v>279.48819374604068</v>
      </c>
      <c r="BI22">
        <f t="shared" si="88"/>
        <v>1.2838402006035984E-4</v>
      </c>
      <c r="BJ22">
        <f t="shared" si="89"/>
        <v>0.1609401187506565</v>
      </c>
      <c r="BK22">
        <f t="shared" si="90"/>
        <v>1.1527602464177522</v>
      </c>
      <c r="BL22">
        <f t="shared" si="91"/>
        <v>0.3736480009901435</v>
      </c>
      <c r="BM22">
        <f t="shared" si="36"/>
        <v>3.7356503226172836E-4</v>
      </c>
      <c r="BN22">
        <f t="shared" si="92"/>
        <v>1.0627952227437953</v>
      </c>
      <c r="BO22">
        <f t="shared" si="93"/>
        <v>0.98024803774294877</v>
      </c>
      <c r="BP22">
        <f t="shared" si="94"/>
        <v>1.0842105077720063</v>
      </c>
      <c r="BQ22">
        <f t="shared" si="37"/>
        <v>0.40511308888151859</v>
      </c>
      <c r="BR22">
        <f t="shared" si="38"/>
        <v>0.40511308888151859</v>
      </c>
      <c r="BS22">
        <f t="shared" si="39"/>
        <v>0.40511308888151859</v>
      </c>
      <c r="BT22">
        <f t="shared" si="11"/>
        <v>203.55348288723408</v>
      </c>
      <c r="BU22">
        <f t="shared" si="12"/>
        <v>6.4204176464433695</v>
      </c>
      <c r="BV22">
        <f t="shared" si="13"/>
        <v>1583169.6141998428</v>
      </c>
      <c r="BW22">
        <f t="shared" si="14"/>
        <v>9.076390586430487E-2</v>
      </c>
      <c r="BX22">
        <f t="shared" si="15"/>
        <v>1151219.6785956365</v>
      </c>
      <c r="BY22">
        <f t="shared" si="95"/>
        <v>1.6187778227438283E-4</v>
      </c>
      <c r="BZ22">
        <f t="shared" si="96"/>
        <v>4.3824824173910912E-6</v>
      </c>
      <c r="CA22">
        <f t="shared" si="97"/>
        <v>-3.9389235861758589</v>
      </c>
      <c r="CB22">
        <f t="shared" si="98"/>
        <v>14.987229277956393</v>
      </c>
      <c r="CC22">
        <f t="shared" si="99"/>
        <v>4.4520219553844196E-3</v>
      </c>
      <c r="CD22">
        <f t="shared" si="16"/>
        <v>20.744772196642305</v>
      </c>
      <c r="CE22" s="20">
        <f t="shared" si="17"/>
        <v>130710294341.85341</v>
      </c>
      <c r="CF22" s="33">
        <f t="shared" si="40"/>
        <v>0.15630576326863352</v>
      </c>
      <c r="CG22" s="33">
        <f t="shared" si="18"/>
        <v>31.261152653726704</v>
      </c>
      <c r="CH22">
        <f t="shared" si="100"/>
        <v>1000</v>
      </c>
      <c r="CI22" s="6">
        <f t="shared" si="19"/>
        <v>464.35758886696209</v>
      </c>
      <c r="CJ22" s="20"/>
      <c r="CK22" s="20"/>
      <c r="CL22" s="20"/>
      <c r="CM22" s="20"/>
      <c r="CN22" s="20"/>
      <c r="CO22" s="20"/>
      <c r="CP22" s="20"/>
      <c r="CQ22" s="25">
        <f t="shared" si="20"/>
        <v>0.67275425124189436</v>
      </c>
      <c r="CR22" s="26">
        <v>0.8</v>
      </c>
      <c r="CS22" s="26">
        <f t="shared" si="101"/>
        <v>0.12488000788677664</v>
      </c>
      <c r="CT22" s="26">
        <f t="shared" si="41"/>
        <v>-4.3956681719185854E-2</v>
      </c>
      <c r="CU22" s="26">
        <f t="shared" si="102"/>
        <v>3.0944567181942118E-3</v>
      </c>
      <c r="CV22" s="26">
        <f t="shared" si="103"/>
        <v>-1.1195564804517734E-6</v>
      </c>
      <c r="CW22" s="26">
        <f t="shared" si="42"/>
        <v>1.6094357198902173E-3</v>
      </c>
      <c r="CX22" s="26">
        <f t="shared" si="43"/>
        <v>0.98881897078073289</v>
      </c>
      <c r="CY22" s="26">
        <f t="shared" si="44"/>
        <v>0.96073033512756834</v>
      </c>
      <c r="CZ22" s="26">
        <f t="shared" si="45"/>
        <v>0.16073033512756829</v>
      </c>
      <c r="DA22" s="26">
        <v>0.85</v>
      </c>
      <c r="DB22" s="26">
        <f t="shared" si="46"/>
        <v>0.11753412506990743</v>
      </c>
      <c r="DC22" s="26">
        <f t="shared" si="47"/>
        <v>-4.1370994559233751E-2</v>
      </c>
      <c r="DD22" s="26">
        <f t="shared" si="48"/>
        <v>2.7411104493346651E-3</v>
      </c>
      <c r="DE22" s="26">
        <f t="shared" si="49"/>
        <v>-8.2680161174413992E-7</v>
      </c>
      <c r="DF22" s="26">
        <f t="shared" si="50"/>
        <v>1.4238492460407828E-3</v>
      </c>
      <c r="DG22" s="26">
        <f t="shared" si="104"/>
        <v>0.99008934834647555</v>
      </c>
      <c r="DH22" s="26">
        <f t="shared" si="105"/>
        <v>0.96278068066386879</v>
      </c>
      <c r="DI22" s="26">
        <f t="shared" si="106"/>
        <v>0.11278068066386882</v>
      </c>
      <c r="DJ22" s="26">
        <f t="shared" si="107"/>
        <v>-0.95899308927399085</v>
      </c>
      <c r="DK22" s="26">
        <f t="shared" si="108"/>
        <v>0.9676032256387268</v>
      </c>
      <c r="DL22" s="26">
        <f t="shared" si="51"/>
        <v>0.85</v>
      </c>
      <c r="DM22" s="26">
        <f t="shared" si="52"/>
        <v>0.11753412506990743</v>
      </c>
      <c r="DN22" s="26">
        <f t="shared" si="53"/>
        <v>-4.1370994559233751E-2</v>
      </c>
      <c r="DO22" s="26">
        <f t="shared" si="54"/>
        <v>2.7411104493346651E-3</v>
      </c>
      <c r="DP22" s="26">
        <f t="shared" si="55"/>
        <v>-8.2680161174413992E-7</v>
      </c>
      <c r="DQ22" s="26">
        <f t="shared" si="56"/>
        <v>1.4238492460407828E-3</v>
      </c>
      <c r="DR22" s="26">
        <f t="shared" si="57"/>
        <v>0.99008934834647555</v>
      </c>
      <c r="DS22" s="26">
        <f t="shared" si="58"/>
        <v>0.96278068066386879</v>
      </c>
      <c r="DT22" s="26">
        <f t="shared" si="59"/>
        <v>0.11278068066386882</v>
      </c>
      <c r="DU22" s="26">
        <f t="shared" si="60"/>
        <v>0.9676032256387268</v>
      </c>
      <c r="DV22" s="26">
        <f t="shared" si="61"/>
        <v>0.10324893888553695</v>
      </c>
      <c r="DW22" s="26">
        <f t="shared" si="62"/>
        <v>-3.6342732685844044E-2</v>
      </c>
      <c r="DX22" s="26">
        <f t="shared" si="63"/>
        <v>2.1152892957161913E-3</v>
      </c>
      <c r="DY22" s="26">
        <f t="shared" si="64"/>
        <v>-4.3252319833715889E-7</v>
      </c>
      <c r="DZ22" s="26">
        <f t="shared" si="65"/>
        <v>1.096297201142168E-3</v>
      </c>
      <c r="EA22" s="26">
        <f t="shared" si="66"/>
        <v>0.99234335501461313</v>
      </c>
      <c r="EB22" s="26">
        <f t="shared" si="67"/>
        <v>0.96686089237574502</v>
      </c>
      <c r="EC22" s="26">
        <f t="shared" si="68"/>
        <v>-7.4233326298178692E-4</v>
      </c>
      <c r="ED22" s="26">
        <f t="shared" si="69"/>
        <v>-0.96530527381612385</v>
      </c>
      <c r="EE22" s="26">
        <f t="shared" si="70"/>
        <v>0.96683421164582994</v>
      </c>
      <c r="EI22">
        <f t="shared" si="21"/>
        <v>448.72708557834358</v>
      </c>
      <c r="ES22">
        <f t="shared" si="109"/>
        <v>1.1968457844136751</v>
      </c>
      <c r="ET22">
        <f t="shared" si="71"/>
        <v>1.7858678681625051E-2</v>
      </c>
      <c r="EU22">
        <f t="shared" si="110"/>
        <v>1.0258711874634889</v>
      </c>
      <c r="EV22">
        <f t="shared" si="111"/>
        <v>1.4068328363502943E-2</v>
      </c>
      <c r="EX22" s="30">
        <v>472.9</v>
      </c>
      <c r="EY22" s="30">
        <v>3019.3</v>
      </c>
      <c r="FA22" s="37">
        <v>1124.9000000000001</v>
      </c>
      <c r="FB22" s="37">
        <v>2538.3000000000002</v>
      </c>
    </row>
    <row r="23" spans="3:158">
      <c r="C23" s="6">
        <f t="shared" si="72"/>
        <v>464.35758886696209</v>
      </c>
      <c r="D23" s="6">
        <f>Sheet8!D23</f>
        <v>496.28356715452503</v>
      </c>
      <c r="E23" s="6">
        <f t="shared" si="22"/>
        <v>496.28323922885835</v>
      </c>
      <c r="F23" s="6">
        <f t="shared" si="23"/>
        <v>3.2792566668149448E-4</v>
      </c>
      <c r="G23" s="6">
        <f t="shared" si="0"/>
        <v>480.32057801074359</v>
      </c>
      <c r="I23" s="6">
        <f t="shared" si="1"/>
        <v>480.32057801074359</v>
      </c>
      <c r="M23">
        <f t="shared" si="24"/>
        <v>59.520303156615483</v>
      </c>
      <c r="O23">
        <f t="shared" si="25"/>
        <v>1.1076937881432107</v>
      </c>
      <c r="P23">
        <f t="shared" si="26"/>
        <v>3.8649427909429664E-2</v>
      </c>
      <c r="Q23">
        <f t="shared" si="27"/>
        <v>5538.468940716054</v>
      </c>
      <c r="R23">
        <f t="shared" si="73"/>
        <v>31098.503102120645</v>
      </c>
      <c r="S23">
        <f t="shared" si="28"/>
        <v>36809.656556792033</v>
      </c>
      <c r="T23">
        <f t="shared" si="74"/>
        <v>0.883197679639244</v>
      </c>
      <c r="U23">
        <f t="shared" si="2"/>
        <v>54.006116207951074</v>
      </c>
      <c r="V23">
        <f t="shared" si="112"/>
        <v>0.71545311543151491</v>
      </c>
      <c r="W23">
        <f t="shared" si="75"/>
        <v>49.401350724472771</v>
      </c>
      <c r="X23">
        <f t="shared" si="29"/>
        <v>54.721569323382589</v>
      </c>
      <c r="Y23">
        <f t="shared" si="3"/>
        <v>1.1076937881432107</v>
      </c>
      <c r="Z23">
        <f t="shared" si="30"/>
        <v>49.401350724472771</v>
      </c>
      <c r="AE23">
        <f t="shared" si="113"/>
        <v>0.78621613574077731</v>
      </c>
      <c r="AF23">
        <f t="shared" si="114"/>
        <v>0.89335582443596784</v>
      </c>
      <c r="AG23">
        <f t="shared" si="31"/>
        <v>1.3755107706388345</v>
      </c>
      <c r="AH23">
        <f t="shared" si="4"/>
        <v>0</v>
      </c>
      <c r="AI23">
        <f t="shared" si="5"/>
        <v>1.3755107706388345</v>
      </c>
      <c r="AJ23">
        <f t="shared" si="76"/>
        <v>1.3755107706388345</v>
      </c>
      <c r="AK23">
        <f t="shared" si="6"/>
        <v>0</v>
      </c>
      <c r="AL23">
        <f t="shared" si="7"/>
        <v>30</v>
      </c>
      <c r="AM23">
        <f t="shared" si="77"/>
        <v>30</v>
      </c>
      <c r="AO23">
        <f t="shared" si="78"/>
        <v>0.72012080661280897</v>
      </c>
      <c r="AQ23">
        <f t="shared" si="32"/>
        <v>0.96467031559144767</v>
      </c>
      <c r="AS23">
        <f t="shared" si="8"/>
        <v>4.1245574312081743</v>
      </c>
      <c r="AT23">
        <f t="shared" si="8"/>
        <v>4.8820209124851504</v>
      </c>
      <c r="AU23">
        <f t="shared" si="79"/>
        <v>9.0065783436933238</v>
      </c>
      <c r="AV23">
        <f t="shared" si="33"/>
        <v>0.45794943138381883</v>
      </c>
      <c r="AW23">
        <f t="shared" si="80"/>
        <v>0.54205056861618117</v>
      </c>
      <c r="AX23">
        <f t="shared" si="9"/>
        <v>-52.905218933006346</v>
      </c>
      <c r="AY23">
        <f t="shared" si="81"/>
        <v>0.13</v>
      </c>
      <c r="AZ23">
        <f t="shared" si="82"/>
        <v>9.0549388151143386</v>
      </c>
      <c r="BA23">
        <f t="shared" si="83"/>
        <v>10.717853101566019</v>
      </c>
      <c r="BB23">
        <f t="shared" si="10"/>
        <v>51.702701738586548</v>
      </c>
      <c r="BC23">
        <f t="shared" si="84"/>
        <v>6.3651203530943924E-3</v>
      </c>
      <c r="BD23">
        <f t="shared" si="85"/>
        <v>2.0793351166045848E-3</v>
      </c>
      <c r="BE23">
        <f t="shared" si="86"/>
        <v>0.93769895358392752</v>
      </c>
      <c r="BF23">
        <f t="shared" si="87"/>
        <v>2.2174868689543402E-3</v>
      </c>
      <c r="BG23">
        <f t="shared" si="34"/>
        <v>3.5848082224774508E-2</v>
      </c>
      <c r="BH23">
        <f t="shared" si="35"/>
        <v>264.57996613070753</v>
      </c>
      <c r="BI23">
        <f t="shared" si="88"/>
        <v>1.3549053901936353E-4</v>
      </c>
      <c r="BJ23">
        <f t="shared" si="89"/>
        <v>0.17029097416206401</v>
      </c>
      <c r="BK23">
        <f t="shared" si="90"/>
        <v>1.1619114150658238</v>
      </c>
      <c r="BL23">
        <f t="shared" si="91"/>
        <v>0.38283294629822101</v>
      </c>
      <c r="BM23">
        <f t="shared" si="36"/>
        <v>3.3778159867855004E-4</v>
      </c>
      <c r="BN23">
        <f t="shared" si="92"/>
        <v>1.0652389330656138</v>
      </c>
      <c r="BO23">
        <f t="shared" si="93"/>
        <v>0.98212178424020169</v>
      </c>
      <c r="BP23">
        <f t="shared" si="94"/>
        <v>1.0846301855423297</v>
      </c>
      <c r="BQ23">
        <f t="shared" si="37"/>
        <v>0.41523216957515618</v>
      </c>
      <c r="BR23">
        <f t="shared" si="38"/>
        <v>0.41523216957515618</v>
      </c>
      <c r="BS23">
        <f t="shared" si="39"/>
        <v>0.41523216957515618</v>
      </c>
      <c r="BT23">
        <f t="shared" si="11"/>
        <v>203.75870824234548</v>
      </c>
      <c r="BU23">
        <f t="shared" si="12"/>
        <v>6.2683815430687551</v>
      </c>
      <c r="BV23">
        <f t="shared" si="13"/>
        <v>1583570.6526476576</v>
      </c>
      <c r="BW23">
        <f t="shared" si="14"/>
        <v>9.4465799458218161E-2</v>
      </c>
      <c r="BX23">
        <f t="shared" si="15"/>
        <v>1106386.2654438475</v>
      </c>
      <c r="BY23">
        <f t="shared" si="95"/>
        <v>1.6187778227438283E-4</v>
      </c>
      <c r="BZ23">
        <f t="shared" si="96"/>
        <v>4.5600710688287729E-6</v>
      </c>
      <c r="CA23">
        <f t="shared" si="97"/>
        <v>-3.9360456913812691</v>
      </c>
      <c r="CB23">
        <f t="shared" si="98"/>
        <v>14.980585906368448</v>
      </c>
      <c r="CC23">
        <f t="shared" si="99"/>
        <v>4.4559714663602009E-3</v>
      </c>
      <c r="CD23">
        <f t="shared" si="16"/>
        <v>21.263855967849288</v>
      </c>
      <c r="CE23" s="20">
        <f t="shared" si="17"/>
        <v>127697249259.03899</v>
      </c>
      <c r="CF23" s="33">
        <f t="shared" si="40"/>
        <v>0.15962825180948134</v>
      </c>
      <c r="CG23" s="33">
        <f t="shared" si="18"/>
        <v>31.925650361896267</v>
      </c>
      <c r="CH23">
        <f t="shared" si="100"/>
        <v>1200</v>
      </c>
      <c r="CI23" s="6">
        <f t="shared" si="19"/>
        <v>496.28323922885835</v>
      </c>
      <c r="CJ23" s="20"/>
      <c r="CK23" s="20"/>
      <c r="CL23" s="20"/>
      <c r="CM23" s="20"/>
      <c r="CN23" s="20"/>
      <c r="CO23" s="20"/>
      <c r="CP23" s="20"/>
      <c r="CQ23" s="25">
        <f t="shared" si="20"/>
        <v>0.72012080661280897</v>
      </c>
      <c r="CR23" s="26">
        <v>0.8</v>
      </c>
      <c r="CS23" s="26">
        <f t="shared" si="101"/>
        <v>0.13367242472750265</v>
      </c>
      <c r="CT23" s="26">
        <f t="shared" si="41"/>
        <v>-4.7051536333229546E-2</v>
      </c>
      <c r="CU23" s="26">
        <f t="shared" si="102"/>
        <v>3.5455386953393707E-3</v>
      </c>
      <c r="CV23" s="26">
        <f t="shared" si="103"/>
        <v>-1.5732239541326306E-6</v>
      </c>
      <c r="CW23" s="26">
        <f t="shared" si="42"/>
        <v>1.847033610507854E-3</v>
      </c>
      <c r="CX23" s="26">
        <f t="shared" si="43"/>
        <v>0.98719957469306696</v>
      </c>
      <c r="CY23" s="26">
        <f t="shared" si="44"/>
        <v>0.95831896638080105</v>
      </c>
      <c r="CZ23" s="26">
        <f t="shared" si="45"/>
        <v>0.15831896638080101</v>
      </c>
      <c r="DA23" s="26">
        <v>0.85</v>
      </c>
      <c r="DB23" s="26">
        <f t="shared" si="46"/>
        <v>0.12580934092000251</v>
      </c>
      <c r="DC23" s="26">
        <f t="shared" si="47"/>
        <v>-4.4283798901863104E-2</v>
      </c>
      <c r="DD23" s="26">
        <f t="shared" si="48"/>
        <v>3.1406847958715535E-3</v>
      </c>
      <c r="DE23" s="26">
        <f t="shared" si="49"/>
        <v>-1.1618387492040243E-6</v>
      </c>
      <c r="DF23" s="26">
        <f t="shared" si="50"/>
        <v>1.6337504057160519E-3</v>
      </c>
      <c r="DG23" s="26">
        <f t="shared" si="104"/>
        <v>0.98865288867725643</v>
      </c>
      <c r="DH23" s="26">
        <f t="shared" si="105"/>
        <v>0.9604732597907466</v>
      </c>
      <c r="DI23" s="26">
        <f t="shared" si="106"/>
        <v>0.11047325979074663</v>
      </c>
      <c r="DJ23" s="26">
        <f t="shared" si="107"/>
        <v>-0.95691413180108886</v>
      </c>
      <c r="DK23" s="26">
        <f t="shared" si="108"/>
        <v>0.96544741175764182</v>
      </c>
      <c r="DL23" s="26">
        <f t="shared" si="51"/>
        <v>0.85</v>
      </c>
      <c r="DM23" s="26">
        <f t="shared" si="52"/>
        <v>0.12580934092000251</v>
      </c>
      <c r="DN23" s="26">
        <f t="shared" si="53"/>
        <v>-4.4283798901863104E-2</v>
      </c>
      <c r="DO23" s="26">
        <f t="shared" si="54"/>
        <v>3.1406847958715535E-3</v>
      </c>
      <c r="DP23" s="26">
        <f t="shared" si="55"/>
        <v>-1.1618387492040243E-6</v>
      </c>
      <c r="DQ23" s="26">
        <f t="shared" si="56"/>
        <v>1.6337504057160519E-3</v>
      </c>
      <c r="DR23" s="26">
        <f t="shared" si="57"/>
        <v>0.98865288867725643</v>
      </c>
      <c r="DS23" s="26">
        <f t="shared" si="58"/>
        <v>0.9604732597907466</v>
      </c>
      <c r="DT23" s="26">
        <f t="shared" si="59"/>
        <v>0.11047325979074663</v>
      </c>
      <c r="DU23" s="26">
        <f t="shared" si="60"/>
        <v>0.96544741175764182</v>
      </c>
      <c r="DV23" s="26">
        <f t="shared" si="61"/>
        <v>0.11076516284539689</v>
      </c>
      <c r="DW23" s="26">
        <f t="shared" si="62"/>
        <v>-3.8988378453525541E-2</v>
      </c>
      <c r="DX23" s="26">
        <f t="shared" si="63"/>
        <v>2.434472977906995E-3</v>
      </c>
      <c r="DY23" s="26">
        <f t="shared" si="64"/>
        <v>-6.146068161769425E-7</v>
      </c>
      <c r="DZ23" s="26">
        <f t="shared" si="65"/>
        <v>1.2631736300853845E-3</v>
      </c>
      <c r="EA23" s="26">
        <f t="shared" si="66"/>
        <v>0.99119311753727213</v>
      </c>
      <c r="EB23" s="26">
        <f t="shared" si="67"/>
        <v>0.96469875813959283</v>
      </c>
      <c r="EC23" s="26">
        <f t="shared" si="68"/>
        <v>-7.4865361804898889E-4</v>
      </c>
      <c r="ED23" s="26">
        <f t="shared" si="69"/>
        <v>-0.96339893389973275</v>
      </c>
      <c r="EE23" s="26">
        <f t="shared" si="70"/>
        <v>0.96467031559144767</v>
      </c>
      <c r="EI23">
        <f t="shared" si="21"/>
        <v>480.32057801074359</v>
      </c>
      <c r="ES23">
        <f t="shared" si="109"/>
        <v>1.2839726939796925</v>
      </c>
      <c r="ET23">
        <f t="shared" si="71"/>
        <v>1.9158738808606881E-2</v>
      </c>
      <c r="EU23">
        <f t="shared" si="110"/>
        <v>1.028411591092663</v>
      </c>
      <c r="EV23">
        <f t="shared" si="111"/>
        <v>1.4103166297219964E-2</v>
      </c>
      <c r="EX23" s="30">
        <v>591.20000000000005</v>
      </c>
      <c r="EY23" s="30">
        <v>3745.5</v>
      </c>
      <c r="FA23" s="37">
        <v>1603.3</v>
      </c>
      <c r="FB23" s="37">
        <v>3672.7</v>
      </c>
    </row>
    <row r="24" spans="3:158">
      <c r="C24" s="6">
        <f t="shared" si="72"/>
        <v>496.28323922885835</v>
      </c>
      <c r="D24" s="6">
        <f>Sheet8!D24</f>
        <v>528.87734125291286</v>
      </c>
      <c r="E24" s="6">
        <f t="shared" si="22"/>
        <v>528.87670677383005</v>
      </c>
      <c r="F24" s="6">
        <f t="shared" si="23"/>
        <v>6.3447908280522824E-4</v>
      </c>
      <c r="G24" s="6">
        <f t="shared" si="0"/>
        <v>512.58029024088557</v>
      </c>
      <c r="I24" s="6">
        <f t="shared" si="1"/>
        <v>512.58029024088557</v>
      </c>
      <c r="M24">
        <f t="shared" si="24"/>
        <v>64.294672235270127</v>
      </c>
      <c r="O24">
        <f t="shared" si="25"/>
        <v>1.1099694504143025</v>
      </c>
      <c r="P24">
        <f t="shared" si="26"/>
        <v>3.613502455325622E-2</v>
      </c>
      <c r="Q24">
        <f t="shared" si="27"/>
        <v>5549.8472520715122</v>
      </c>
      <c r="R24">
        <f t="shared" si="73"/>
        <v>31162.392320381543</v>
      </c>
      <c r="S24">
        <f t="shared" si="28"/>
        <v>33552.332892245038</v>
      </c>
      <c r="T24">
        <f t="shared" si="74"/>
        <v>0.88265203745882626</v>
      </c>
      <c r="U24">
        <f t="shared" si="2"/>
        <v>54.006116207951074</v>
      </c>
      <c r="V24">
        <f t="shared" si="112"/>
        <v>0.77236509710289913</v>
      </c>
      <c r="W24">
        <f t="shared" si="75"/>
        <v>49.35134141269166</v>
      </c>
      <c r="X24">
        <f t="shared" si="29"/>
        <v>54.778481305053973</v>
      </c>
      <c r="Y24">
        <f t="shared" si="3"/>
        <v>1.1099694504143025</v>
      </c>
      <c r="Z24">
        <f t="shared" si="30"/>
        <v>49.35134141269166</v>
      </c>
      <c r="AE24">
        <f t="shared" si="113"/>
        <v>0.77436565554148185</v>
      </c>
      <c r="AF24">
        <f t="shared" si="114"/>
        <v>0.88657821447189389</v>
      </c>
      <c r="AG24">
        <f t="shared" si="31"/>
        <v>1.3490410109555619</v>
      </c>
      <c r="AH24">
        <f t="shared" si="4"/>
        <v>0</v>
      </c>
      <c r="AI24">
        <f t="shared" si="5"/>
        <v>1.3490410109555619</v>
      </c>
      <c r="AJ24">
        <f t="shared" si="76"/>
        <v>1.3490410109555619</v>
      </c>
      <c r="AK24">
        <f t="shared" si="6"/>
        <v>0</v>
      </c>
      <c r="AL24">
        <f t="shared" si="7"/>
        <v>30</v>
      </c>
      <c r="AM24">
        <f t="shared" si="77"/>
        <v>30</v>
      </c>
      <c r="AO24">
        <f t="shared" si="78"/>
        <v>0.76848619226519577</v>
      </c>
      <c r="AQ24">
        <f t="shared" si="32"/>
        <v>0.96248708030397012</v>
      </c>
      <c r="AS24">
        <f t="shared" si="8"/>
        <v>4.1330309821404088</v>
      </c>
      <c r="AT24">
        <f t="shared" si="8"/>
        <v>4.4500059540049977</v>
      </c>
      <c r="AU24">
        <f t="shared" si="79"/>
        <v>8.5830369361454064</v>
      </c>
      <c r="AV24">
        <f t="shared" si="33"/>
        <v>0.48153480089723694</v>
      </c>
      <c r="AW24">
        <f t="shared" si="80"/>
        <v>0.51846519910276312</v>
      </c>
      <c r="AX24">
        <f t="shared" si="9"/>
        <v>-47.948035235631053</v>
      </c>
      <c r="AY24">
        <f t="shared" si="81"/>
        <v>0.13</v>
      </c>
      <c r="AZ24">
        <f t="shared" si="82"/>
        <v>9.0712442398417181</v>
      </c>
      <c r="BA24">
        <f t="shared" si="83"/>
        <v>9.7669461109686448</v>
      </c>
      <c r="BB24">
        <f t="shared" si="10"/>
        <v>51.676525620081605</v>
      </c>
      <c r="BC24">
        <f t="shared" si="84"/>
        <v>6.2442134775843542E-3</v>
      </c>
      <c r="BD24">
        <f t="shared" si="85"/>
        <v>2.0763825045938596E-3</v>
      </c>
      <c r="BE24">
        <f t="shared" si="86"/>
        <v>0.93885416570472857</v>
      </c>
      <c r="BF24">
        <f t="shared" si="87"/>
        <v>2.2116134544019118E-3</v>
      </c>
      <c r="BG24">
        <f t="shared" si="34"/>
        <v>3.581751354366073E-2</v>
      </c>
      <c r="BH24">
        <f t="shared" si="35"/>
        <v>250.68961625473489</v>
      </c>
      <c r="BI24">
        <f t="shared" si="88"/>
        <v>1.4287593590340514E-4</v>
      </c>
      <c r="BJ24">
        <f t="shared" si="89"/>
        <v>0.1800868572022804</v>
      </c>
      <c r="BK24">
        <f t="shared" si="90"/>
        <v>1.1714989899988011</v>
      </c>
      <c r="BL24">
        <f t="shared" si="91"/>
        <v>0.39207581172102113</v>
      </c>
      <c r="BM24">
        <f t="shared" si="36"/>
        <v>3.059092834374843E-4</v>
      </c>
      <c r="BN24">
        <f t="shared" si="92"/>
        <v>1.0674205519714977</v>
      </c>
      <c r="BO24">
        <f t="shared" si="93"/>
        <v>0.98379398554547071</v>
      </c>
      <c r="BP24">
        <f t="shared" si="94"/>
        <v>1.0850041448257683</v>
      </c>
      <c r="BQ24">
        <f t="shared" si="37"/>
        <v>0.42540388080323549</v>
      </c>
      <c r="BR24">
        <f t="shared" si="38"/>
        <v>0.42540388080323549</v>
      </c>
      <c r="BS24">
        <f t="shared" si="39"/>
        <v>0.42540388080323549</v>
      </c>
      <c r="BT24">
        <f t="shared" si="11"/>
        <v>203.97062306884365</v>
      </c>
      <c r="BU24">
        <f t="shared" si="12"/>
        <v>6.111229551428087</v>
      </c>
      <c r="BV24">
        <f t="shared" si="13"/>
        <v>1583983.5556604294</v>
      </c>
      <c r="BW24">
        <f t="shared" si="14"/>
        <v>9.830246756800845E-2</v>
      </c>
      <c r="BX24">
        <f t="shared" si="15"/>
        <v>1063482.1002968475</v>
      </c>
      <c r="BY24">
        <f t="shared" si="95"/>
        <v>1.6187778227438283E-4</v>
      </c>
      <c r="BZ24">
        <f t="shared" si="96"/>
        <v>4.7440384737944762E-6</v>
      </c>
      <c r="CA24">
        <f t="shared" si="97"/>
        <v>-3.933096297042967</v>
      </c>
      <c r="CB24">
        <f t="shared" si="98"/>
        <v>14.973739516997034</v>
      </c>
      <c r="CC24">
        <f t="shared" si="99"/>
        <v>4.4600471737047025E-3</v>
      </c>
      <c r="CD24">
        <f t="shared" si="16"/>
        <v>21.783349707103433</v>
      </c>
      <c r="CE24" s="20">
        <f t="shared" si="17"/>
        <v>124830985570.72687</v>
      </c>
      <c r="CF24" s="33">
        <f t="shared" si="40"/>
        <v>0.16296733772485875</v>
      </c>
      <c r="CG24" s="33">
        <f t="shared" si="18"/>
        <v>32.593467544971752</v>
      </c>
      <c r="CH24">
        <f t="shared" si="100"/>
        <v>1400</v>
      </c>
      <c r="CI24" s="6">
        <f t="shared" si="19"/>
        <v>528.87670677383005</v>
      </c>
      <c r="CJ24" s="20"/>
      <c r="CK24" s="20"/>
      <c r="CL24" s="20"/>
      <c r="CM24" s="20"/>
      <c r="CN24" s="20"/>
      <c r="CO24" s="20"/>
      <c r="CP24" s="20"/>
      <c r="CQ24" s="25">
        <f t="shared" si="20"/>
        <v>0.76848619226519577</v>
      </c>
      <c r="CR24" s="26">
        <v>0.8</v>
      </c>
      <c r="CS24" s="26">
        <f t="shared" si="101"/>
        <v>0.14265024943922699</v>
      </c>
      <c r="CT24" s="26">
        <f t="shared" si="41"/>
        <v>-5.0211652912832166E-2</v>
      </c>
      <c r="CU24" s="26">
        <f t="shared" si="102"/>
        <v>4.03778925958591E-3</v>
      </c>
      <c r="CV24" s="26">
        <f t="shared" si="103"/>
        <v>-2.1774294764190275E-6</v>
      </c>
      <c r="CW24" s="26">
        <f t="shared" si="42"/>
        <v>2.1071839863061837E-3</v>
      </c>
      <c r="CX24" s="26">
        <f t="shared" si="43"/>
        <v>0.98543540836374466</v>
      </c>
      <c r="CY24" s="26">
        <f t="shared" si="44"/>
        <v>0.95590480748827333</v>
      </c>
      <c r="CZ24" s="26">
        <f t="shared" si="45"/>
        <v>0.15590480748827329</v>
      </c>
      <c r="DA24" s="26">
        <v>0.85</v>
      </c>
      <c r="DB24" s="26">
        <f t="shared" si="46"/>
        <v>0.13425905829574306</v>
      </c>
      <c r="DC24" s="26">
        <f t="shared" si="47"/>
        <v>-4.7258026270900859E-2</v>
      </c>
      <c r="DD24" s="26">
        <f t="shared" si="48"/>
        <v>3.5767268181799068E-3</v>
      </c>
      <c r="DE24" s="26">
        <f t="shared" si="49"/>
        <v>-1.6080494660135195E-6</v>
      </c>
      <c r="DF24" s="26">
        <f t="shared" si="50"/>
        <v>1.8634894038206504E-3</v>
      </c>
      <c r="DG24" s="26">
        <f t="shared" si="104"/>
        <v>0.98708770658977518</v>
      </c>
      <c r="DH24" s="26">
        <f t="shared" si="105"/>
        <v>0.95815973607861682</v>
      </c>
      <c r="DI24" s="26">
        <f t="shared" si="106"/>
        <v>0.10815973607861684</v>
      </c>
      <c r="DJ24" s="26">
        <f t="shared" si="107"/>
        <v>-0.95490142819313018</v>
      </c>
      <c r="DK24" s="26">
        <f t="shared" si="108"/>
        <v>0.96326795927332243</v>
      </c>
      <c r="DL24" s="26">
        <f t="shared" si="51"/>
        <v>0.85</v>
      </c>
      <c r="DM24" s="26">
        <f t="shared" si="52"/>
        <v>0.13425905829574306</v>
      </c>
      <c r="DN24" s="26">
        <f t="shared" si="53"/>
        <v>-4.7258026270900859E-2</v>
      </c>
      <c r="DO24" s="26">
        <f t="shared" si="54"/>
        <v>3.5767268181799068E-3</v>
      </c>
      <c r="DP24" s="26">
        <f t="shared" si="55"/>
        <v>-1.6080494660135195E-6</v>
      </c>
      <c r="DQ24" s="26">
        <f t="shared" si="56"/>
        <v>1.8634894038206504E-3</v>
      </c>
      <c r="DR24" s="26">
        <f t="shared" si="57"/>
        <v>0.98708770658977518</v>
      </c>
      <c r="DS24" s="26">
        <f t="shared" si="58"/>
        <v>0.95815973607861682</v>
      </c>
      <c r="DT24" s="26">
        <f t="shared" si="59"/>
        <v>0.10815973607861684</v>
      </c>
      <c r="DU24" s="26">
        <f t="shared" si="60"/>
        <v>0.96326795927332243</v>
      </c>
      <c r="DV24" s="26">
        <f t="shared" si="61"/>
        <v>0.11847191474890587</v>
      </c>
      <c r="DW24" s="26">
        <f t="shared" si="62"/>
        <v>-4.1701088408015743E-2</v>
      </c>
      <c r="DX24" s="26">
        <f t="shared" si="63"/>
        <v>2.7850268909787599E-3</v>
      </c>
      <c r="DY24" s="26">
        <f t="shared" si="64"/>
        <v>-8.603169089829059E-7</v>
      </c>
      <c r="DZ24" s="26">
        <f t="shared" si="65"/>
        <v>1.4468898858024134E-3</v>
      </c>
      <c r="EA24" s="26">
        <f t="shared" si="66"/>
        <v>0.98993136781574698</v>
      </c>
      <c r="EB24" s="26">
        <f t="shared" si="67"/>
        <v>0.96251712048360316</v>
      </c>
      <c r="EC24" s="26">
        <f t="shared" si="68"/>
        <v>-7.5083878971926588E-4</v>
      </c>
      <c r="ED24" s="26">
        <f t="shared" si="69"/>
        <v>-0.96153030006948648</v>
      </c>
      <c r="EE24" s="26">
        <f t="shared" si="70"/>
        <v>0.96248708030397012</v>
      </c>
      <c r="EI24">
        <f t="shared" si="21"/>
        <v>512.58029024088557</v>
      </c>
      <c r="ES24">
        <f t="shared" si="109"/>
        <v>1.3733081740998552</v>
      </c>
      <c r="ET24">
        <f t="shared" si="71"/>
        <v>2.0491754018345257E-2</v>
      </c>
      <c r="EU24">
        <f t="shared" si="110"/>
        <v>1.0310802010075042</v>
      </c>
      <c r="EV24">
        <f t="shared" si="111"/>
        <v>1.4139762393313582E-2</v>
      </c>
      <c r="EX24" s="30">
        <v>709.5</v>
      </c>
      <c r="EY24" s="30">
        <v>4490.8</v>
      </c>
      <c r="FA24" s="37">
        <v>2141.6</v>
      </c>
      <c r="FB24" s="37">
        <v>4960.8</v>
      </c>
    </row>
    <row r="25" spans="3:158">
      <c r="C25" s="6">
        <f t="shared" si="72"/>
        <v>528.87670677383005</v>
      </c>
      <c r="D25" s="6">
        <f>Sheet8!D25</f>
        <v>562.14436524047005</v>
      </c>
      <c r="E25" s="6">
        <f t="shared" si="22"/>
        <v>562.14325734896556</v>
      </c>
      <c r="F25" s="6">
        <f t="shared" si="23"/>
        <v>1.1078915044890891E-3</v>
      </c>
      <c r="G25" s="6">
        <f t="shared" si="0"/>
        <v>545.51053600714999</v>
      </c>
      <c r="I25" s="6">
        <f t="shared" si="1"/>
        <v>545.51053600714999</v>
      </c>
      <c r="M25">
        <f t="shared" si="24"/>
        <v>69.226589924284355</v>
      </c>
      <c r="O25">
        <f t="shared" si="25"/>
        <v>1.1123202068858118</v>
      </c>
      <c r="P25">
        <f t="shared" si="26"/>
        <v>3.3876069792524416E-2</v>
      </c>
      <c r="Q25">
        <f t="shared" si="27"/>
        <v>5561.6010344290589</v>
      </c>
      <c r="R25">
        <f t="shared" si="73"/>
        <v>31228.389808319167</v>
      </c>
      <c r="S25">
        <f t="shared" si="28"/>
        <v>30619.463281787899</v>
      </c>
      <c r="T25">
        <f t="shared" si="74"/>
        <v>0.8820883897229389</v>
      </c>
      <c r="U25">
        <f t="shared" si="2"/>
        <v>54.006116207951074</v>
      </c>
      <c r="V25">
        <f t="shared" si="112"/>
        <v>0.83108064847190544</v>
      </c>
      <c r="W25">
        <f t="shared" si="75"/>
        <v>49.299829776492082</v>
      </c>
      <c r="X25">
        <f t="shared" si="29"/>
        <v>54.837196856422977</v>
      </c>
      <c r="Y25">
        <f t="shared" si="3"/>
        <v>1.1123202068858118</v>
      </c>
      <c r="Z25">
        <f t="shared" si="30"/>
        <v>49.299829776492082</v>
      </c>
      <c r="AE25">
        <f t="shared" si="113"/>
        <v>0.76265978168776172</v>
      </c>
      <c r="AF25">
        <f t="shared" si="114"/>
        <v>0.87978588189238038</v>
      </c>
      <c r="AG25">
        <f t="shared" si="31"/>
        <v>1.3230094236512477</v>
      </c>
      <c r="AH25">
        <f t="shared" si="4"/>
        <v>0</v>
      </c>
      <c r="AI25">
        <f t="shared" si="5"/>
        <v>1.3230094236512477</v>
      </c>
      <c r="AJ25">
        <f t="shared" si="76"/>
        <v>1.3230094236512477</v>
      </c>
      <c r="AK25">
        <f t="shared" si="6"/>
        <v>0</v>
      </c>
      <c r="AL25">
        <f t="shared" si="7"/>
        <v>30</v>
      </c>
      <c r="AM25">
        <f t="shared" si="77"/>
        <v>30</v>
      </c>
      <c r="AO25">
        <f t="shared" si="78"/>
        <v>0.81785687557293851</v>
      </c>
      <c r="AQ25">
        <f t="shared" si="32"/>
        <v>0.96028647840031256</v>
      </c>
      <c r="AS25">
        <f t="shared" si="8"/>
        <v>4.1417841503691282</v>
      </c>
      <c r="AT25">
        <f t="shared" si="8"/>
        <v>4.0610229503262536</v>
      </c>
      <c r="AU25">
        <f t="shared" si="79"/>
        <v>8.2028071006953809</v>
      </c>
      <c r="AV25">
        <f t="shared" si="33"/>
        <v>0.50492277820576992</v>
      </c>
      <c r="AW25">
        <f t="shared" si="80"/>
        <v>0.49507722179423008</v>
      </c>
      <c r="AX25">
        <f t="shared" si="9"/>
        <v>-43.701133897992833</v>
      </c>
      <c r="AY25">
        <f t="shared" si="81"/>
        <v>0.13</v>
      </c>
      <c r="AZ25">
        <f t="shared" si="82"/>
        <v>9.0880828132424725</v>
      </c>
      <c r="BA25">
        <f t="shared" si="83"/>
        <v>8.9108730776696827</v>
      </c>
      <c r="BB25">
        <f t="shared" si="10"/>
        <v>51.649549277689019</v>
      </c>
      <c r="BC25">
        <f t="shared" si="84"/>
        <v>6.1253218458232174E-3</v>
      </c>
      <c r="BD25">
        <f t="shared" si="85"/>
        <v>2.0734628375829126E-3</v>
      </c>
      <c r="BE25">
        <f t="shared" si="86"/>
        <v>0.9399912367829365</v>
      </c>
      <c r="BF25">
        <f t="shared" si="87"/>
        <v>2.2058320933705878E-3</v>
      </c>
      <c r="BG25">
        <f t="shared" si="34"/>
        <v>3.5790196026878884E-2</v>
      </c>
      <c r="BH25">
        <f t="shared" si="35"/>
        <v>237.68535184555162</v>
      </c>
      <c r="BI25">
        <f t="shared" si="88"/>
        <v>1.5057804677057012E-4</v>
      </c>
      <c r="BJ25">
        <f t="shared" si="89"/>
        <v>0.19038759588774637</v>
      </c>
      <c r="BK25">
        <f t="shared" si="90"/>
        <v>1.1815816350846367</v>
      </c>
      <c r="BL25">
        <f t="shared" si="91"/>
        <v>0.40140932646539296</v>
      </c>
      <c r="BM25">
        <f t="shared" si="36"/>
        <v>2.7737470781740581E-4</v>
      </c>
      <c r="BN25">
        <f t="shared" si="92"/>
        <v>1.0693777101099449</v>
      </c>
      <c r="BO25">
        <f t="shared" si="93"/>
        <v>0.98529367329465312</v>
      </c>
      <c r="BP25">
        <f t="shared" si="94"/>
        <v>1.085339060925997</v>
      </c>
      <c r="BQ25">
        <f t="shared" si="37"/>
        <v>0.43566522143288655</v>
      </c>
      <c r="BR25">
        <f t="shared" si="38"/>
        <v>0.43566522143288655</v>
      </c>
      <c r="BS25">
        <f t="shared" si="39"/>
        <v>0.43566522143288655</v>
      </c>
      <c r="BT25">
        <f t="shared" si="11"/>
        <v>204.1892535841709</v>
      </c>
      <c r="BU25">
        <f t="shared" si="12"/>
        <v>5.9489208599026941</v>
      </c>
      <c r="BV25">
        <f t="shared" si="13"/>
        <v>1584408.2132004038</v>
      </c>
      <c r="BW25">
        <f t="shared" si="14"/>
        <v>0.10229528892673252</v>
      </c>
      <c r="BX25">
        <f t="shared" si="15"/>
        <v>1022245.9232323403</v>
      </c>
      <c r="BY25">
        <f t="shared" si="95"/>
        <v>1.6187778227438283E-4</v>
      </c>
      <c r="BZ25">
        <f t="shared" si="96"/>
        <v>4.9354073079079487E-6</v>
      </c>
      <c r="CA25">
        <f t="shared" si="97"/>
        <v>-3.9300615614738796</v>
      </c>
      <c r="CB25">
        <f t="shared" si="98"/>
        <v>14.966655658402626</v>
      </c>
      <c r="CC25">
        <f t="shared" si="99"/>
        <v>4.4642701372275958E-3</v>
      </c>
      <c r="CD25">
        <f t="shared" si="16"/>
        <v>22.304905315158994</v>
      </c>
      <c r="CE25" s="20">
        <f t="shared" si="17"/>
        <v>122092932764.31361</v>
      </c>
      <c r="CF25" s="33">
        <f t="shared" si="40"/>
        <v>0.16633275287567728</v>
      </c>
      <c r="CG25" s="33">
        <f t="shared" si="18"/>
        <v>33.266550575135454</v>
      </c>
      <c r="CH25">
        <f t="shared" si="100"/>
        <v>1600</v>
      </c>
      <c r="CI25" s="6">
        <f t="shared" si="19"/>
        <v>562.14325734896556</v>
      </c>
      <c r="CJ25" s="20"/>
      <c r="CK25" s="20"/>
      <c r="CL25" s="20"/>
      <c r="CM25" s="20"/>
      <c r="CN25" s="20"/>
      <c r="CO25" s="20"/>
      <c r="CP25" s="20"/>
      <c r="CQ25" s="25">
        <f t="shared" si="20"/>
        <v>0.81785687557293851</v>
      </c>
      <c r="CR25" s="26">
        <v>0.8</v>
      </c>
      <c r="CS25" s="26">
        <f t="shared" si="101"/>
        <v>0.15181468252822669</v>
      </c>
      <c r="CT25" s="26">
        <f t="shared" si="41"/>
        <v>-5.3437454025810717E-2</v>
      </c>
      <c r="CU25" s="26">
        <f t="shared" si="102"/>
        <v>4.5732624898430271E-3</v>
      </c>
      <c r="CV25" s="26">
        <f t="shared" si="103"/>
        <v>-2.9726946354065564E-6</v>
      </c>
      <c r="CW25" s="26">
        <f t="shared" si="42"/>
        <v>2.3912056379363812E-3</v>
      </c>
      <c r="CX25" s="26">
        <f t="shared" si="43"/>
        <v>0.98351991707665998</v>
      </c>
      <c r="CY25" s="26">
        <f t="shared" si="44"/>
        <v>0.95349057952940419</v>
      </c>
      <c r="CZ25" s="26">
        <f t="shared" si="45"/>
        <v>0.15349057952940415</v>
      </c>
      <c r="DA25" s="26">
        <v>0.85</v>
      </c>
      <c r="DB25" s="26">
        <f t="shared" si="46"/>
        <v>0.14288440708538988</v>
      </c>
      <c r="DC25" s="26">
        <f t="shared" si="47"/>
        <v>-5.0294074377233634E-2</v>
      </c>
      <c r="DD25" s="26">
        <f t="shared" si="48"/>
        <v>4.0510560463661444E-3</v>
      </c>
      <c r="DE25" s="26">
        <f t="shared" si="49"/>
        <v>-2.1953592861929555E-6</v>
      </c>
      <c r="DF25" s="26">
        <f t="shared" si="50"/>
        <v>2.1142079075194202E-3</v>
      </c>
      <c r="DG25" s="26">
        <f t="shared" si="104"/>
        <v>0.98538790546285715</v>
      </c>
      <c r="DH25" s="26">
        <f t="shared" si="105"/>
        <v>0.95584249193012216</v>
      </c>
      <c r="DI25" s="26">
        <f t="shared" si="106"/>
        <v>0.10584249193012218</v>
      </c>
      <c r="DJ25" s="26">
        <f t="shared" si="107"/>
        <v>-0.95296175198564048</v>
      </c>
      <c r="DK25" s="26">
        <f t="shared" si="108"/>
        <v>0.9610668835444689</v>
      </c>
      <c r="DL25" s="26">
        <f t="shared" si="51"/>
        <v>0.85</v>
      </c>
      <c r="DM25" s="26">
        <f t="shared" si="52"/>
        <v>0.14288440708538988</v>
      </c>
      <c r="DN25" s="26">
        <f t="shared" si="53"/>
        <v>-5.0294074377233634E-2</v>
      </c>
      <c r="DO25" s="26">
        <f t="shared" si="54"/>
        <v>4.0510560463661444E-3</v>
      </c>
      <c r="DP25" s="26">
        <f t="shared" si="55"/>
        <v>-2.1953592861929555E-6</v>
      </c>
      <c r="DQ25" s="26">
        <f t="shared" si="56"/>
        <v>2.1142079075194202E-3</v>
      </c>
      <c r="DR25" s="26">
        <f t="shared" si="57"/>
        <v>0.98538790546285715</v>
      </c>
      <c r="DS25" s="26">
        <f t="shared" si="58"/>
        <v>0.95584249193012216</v>
      </c>
      <c r="DT25" s="26">
        <f t="shared" si="59"/>
        <v>0.10584249193012218</v>
      </c>
      <c r="DU25" s="26">
        <f t="shared" si="60"/>
        <v>0.9610668835444689</v>
      </c>
      <c r="DV25" s="26">
        <f t="shared" si="61"/>
        <v>0.12637179378677629</v>
      </c>
      <c r="DW25" s="26">
        <f t="shared" si="62"/>
        <v>-4.4481777441944835E-2</v>
      </c>
      <c r="DX25" s="26">
        <f t="shared" si="63"/>
        <v>3.1688295401405692E-3</v>
      </c>
      <c r="DY25" s="26">
        <f t="shared" si="64"/>
        <v>-1.188043031898655E-6</v>
      </c>
      <c r="DZ25" s="26">
        <f t="shared" si="65"/>
        <v>1.6485576719050363E-3</v>
      </c>
      <c r="EA25" s="26">
        <f t="shared" si="66"/>
        <v>0.98855178763638396</v>
      </c>
      <c r="EB25" s="26">
        <f t="shared" si="67"/>
        <v>0.96031792477481104</v>
      </c>
      <c r="EC25" s="26">
        <f t="shared" si="68"/>
        <v>-7.4895876965785924E-4</v>
      </c>
      <c r="ED25" s="26">
        <f t="shared" si="69"/>
        <v>-0.95970506507552267</v>
      </c>
      <c r="EE25" s="26">
        <f t="shared" si="70"/>
        <v>0.96028647840031256</v>
      </c>
      <c r="EI25">
        <f t="shared" si="21"/>
        <v>545.51053600714999</v>
      </c>
      <c r="ES25">
        <f t="shared" si="109"/>
        <v>1.4648823541922538</v>
      </c>
      <c r="ET25">
        <f t="shared" si="71"/>
        <v>2.185817388555027E-2</v>
      </c>
      <c r="EU25">
        <f t="shared" si="110"/>
        <v>1.0338805107391988</v>
      </c>
      <c r="EV25">
        <f t="shared" si="111"/>
        <v>1.4178164560472989E-2</v>
      </c>
      <c r="EX25" s="30">
        <v>852.3</v>
      </c>
      <c r="EY25" s="30">
        <v>5140.8</v>
      </c>
      <c r="FA25" s="37">
        <v>2584.1999999999998</v>
      </c>
      <c r="FB25" s="37">
        <v>5999</v>
      </c>
    </row>
    <row r="26" spans="3:158">
      <c r="C26" s="6">
        <f t="shared" si="72"/>
        <v>562.14325734896556</v>
      </c>
      <c r="D26" s="6">
        <f>Sheet8!D26</f>
        <v>596.091929127811</v>
      </c>
      <c r="E26" s="6">
        <f t="shared" si="22"/>
        <v>596.09013524724901</v>
      </c>
      <c r="F26" s="6">
        <f t="shared" si="23"/>
        <v>1.7938805619905906E-3</v>
      </c>
      <c r="G26" s="6">
        <f t="shared" si="0"/>
        <v>579.11759323838828</v>
      </c>
      <c r="I26" s="6">
        <f t="shared" si="1"/>
        <v>579.11759323838828</v>
      </c>
      <c r="M26">
        <f t="shared" si="24"/>
        <v>74.317612778483777</v>
      </c>
      <c r="O26">
        <f t="shared" si="25"/>
        <v>1.1147467994763103</v>
      </c>
      <c r="P26">
        <f t="shared" si="26"/>
        <v>3.1836553674360085E-2</v>
      </c>
      <c r="Q26">
        <f t="shared" si="27"/>
        <v>5573.7339973815515</v>
      </c>
      <c r="R26">
        <f t="shared" si="73"/>
        <v>31296.516395297414</v>
      </c>
      <c r="S26">
        <f t="shared" si="28"/>
        <v>27965.60875208757</v>
      </c>
      <c r="T26">
        <f t="shared" si="74"/>
        <v>0.88150655853960191</v>
      </c>
      <c r="U26">
        <f t="shared" si="2"/>
        <v>54.006116207951074</v>
      </c>
      <c r="V26">
        <f t="shared" si="112"/>
        <v>0.8916110125084562</v>
      </c>
      <c r="W26">
        <f t="shared" si="75"/>
        <v>49.246813039741021</v>
      </c>
      <c r="X26">
        <f t="shared" si="29"/>
        <v>54.897727220459522</v>
      </c>
      <c r="Y26">
        <f t="shared" si="3"/>
        <v>1.1147467994763103</v>
      </c>
      <c r="Z26">
        <f t="shared" si="30"/>
        <v>49.246813039741021</v>
      </c>
      <c r="AE26">
        <f t="shared" si="113"/>
        <v>0.75110632897761209</v>
      </c>
      <c r="AF26">
        <f t="shared" si="114"/>
        <v>0.87298559818338084</v>
      </c>
      <c r="AG26">
        <f t="shared" si="31"/>
        <v>1.2974313140940277</v>
      </c>
      <c r="AH26">
        <f t="shared" si="4"/>
        <v>0</v>
      </c>
      <c r="AI26">
        <f t="shared" si="5"/>
        <v>1.2974313140940277</v>
      </c>
      <c r="AJ26">
        <f t="shared" si="76"/>
        <v>1.2974313140940277</v>
      </c>
      <c r="AK26">
        <f t="shared" si="6"/>
        <v>0</v>
      </c>
      <c r="AL26">
        <f t="shared" si="7"/>
        <v>30</v>
      </c>
      <c r="AM26">
        <f t="shared" si="77"/>
        <v>30</v>
      </c>
      <c r="AO26">
        <f t="shared" si="78"/>
        <v>0.86824226872322086</v>
      </c>
      <c r="AQ26">
        <f t="shared" si="32"/>
        <v>0.95807048123571936</v>
      </c>
      <c r="AS26">
        <f t="shared" si="8"/>
        <v>4.1508196984680596</v>
      </c>
      <c r="AT26">
        <f t="shared" si="8"/>
        <v>3.7090453845290576</v>
      </c>
      <c r="AU26">
        <f t="shared" si="79"/>
        <v>7.8598650829971177</v>
      </c>
      <c r="AV26">
        <f t="shared" si="33"/>
        <v>0.52810317411775121</v>
      </c>
      <c r="AW26">
        <f t="shared" si="80"/>
        <v>0.47189682588224879</v>
      </c>
      <c r="AX26">
        <f t="shared" si="9"/>
        <v>-40.035734608389163</v>
      </c>
      <c r="AY26">
        <f t="shared" si="81"/>
        <v>0.13</v>
      </c>
      <c r="AZ26">
        <f t="shared" si="82"/>
        <v>9.1054593700642847</v>
      </c>
      <c r="BA26">
        <f t="shared" si="83"/>
        <v>8.1363596840928096</v>
      </c>
      <c r="BB26">
        <f t="shared" si="10"/>
        <v>51.621770001866537</v>
      </c>
      <c r="BC26">
        <f t="shared" si="84"/>
        <v>6.0085153251311467E-3</v>
      </c>
      <c r="BD26">
        <f t="shared" si="85"/>
        <v>2.070578616652068E-3</v>
      </c>
      <c r="BE26">
        <f t="shared" si="86"/>
        <v>0.9411094387700033</v>
      </c>
      <c r="BF26">
        <f t="shared" si="87"/>
        <v>2.2001464775002586E-3</v>
      </c>
      <c r="BG26">
        <f t="shared" si="34"/>
        <v>3.5766200470734352E-2</v>
      </c>
      <c r="BH26">
        <f t="shared" si="35"/>
        <v>225.45608174327157</v>
      </c>
      <c r="BI26">
        <f t="shared" si="88"/>
        <v>1.5863932431621684E-4</v>
      </c>
      <c r="BJ26">
        <f t="shared" si="89"/>
        <v>0.20126137955925333</v>
      </c>
      <c r="BK26">
        <f t="shared" si="90"/>
        <v>1.1922262227975917</v>
      </c>
      <c r="BL26">
        <f t="shared" si="91"/>
        <v>0.41086664684099411</v>
      </c>
      <c r="BM26">
        <f t="shared" si="36"/>
        <v>2.5170930886858986E-4</v>
      </c>
      <c r="BN26">
        <f t="shared" si="92"/>
        <v>1.0711413065263795</v>
      </c>
      <c r="BO26">
        <f t="shared" si="93"/>
        <v>0.98664466788933824</v>
      </c>
      <c r="BP26">
        <f t="shared" si="94"/>
        <v>1.0856403945483222</v>
      </c>
      <c r="BQ26">
        <f t="shared" si="37"/>
        <v>0.44605342858320302</v>
      </c>
      <c r="BR26">
        <f t="shared" si="38"/>
        <v>0.44605342858320302</v>
      </c>
      <c r="BS26">
        <f t="shared" si="39"/>
        <v>0.44605342858320302</v>
      </c>
      <c r="BT26">
        <f t="shared" si="11"/>
        <v>204.41464165213074</v>
      </c>
      <c r="BU26">
        <f t="shared" si="12"/>
        <v>5.7814019206318186</v>
      </c>
      <c r="BV26">
        <f t="shared" si="13"/>
        <v>1584844.5371716579</v>
      </c>
      <c r="BW26">
        <f t="shared" si="14"/>
        <v>0.10646824428174551</v>
      </c>
      <c r="BX26">
        <f t="shared" si="15"/>
        <v>982450.12077524757</v>
      </c>
      <c r="BY26">
        <f t="shared" si="95"/>
        <v>1.6187778227438283E-4</v>
      </c>
      <c r="BZ26">
        <f t="shared" si="96"/>
        <v>5.1353243216244431E-6</v>
      </c>
      <c r="CA26">
        <f t="shared" si="97"/>
        <v>-3.926926394598683</v>
      </c>
      <c r="CB26">
        <f t="shared" si="98"/>
        <v>14.95929621175763</v>
      </c>
      <c r="CC26">
        <f t="shared" si="99"/>
        <v>4.4686637449295906E-3</v>
      </c>
      <c r="CD26">
        <f t="shared" si="16"/>
        <v>22.83016318265252</v>
      </c>
      <c r="CE26" s="20">
        <f t="shared" si="17"/>
        <v>119467085461.79013</v>
      </c>
      <c r="CF26" s="33">
        <f t="shared" si="40"/>
        <v>0.16973438949141723</v>
      </c>
      <c r="CG26" s="33">
        <f t="shared" si="18"/>
        <v>33.946877898283446</v>
      </c>
      <c r="CH26">
        <f t="shared" si="100"/>
        <v>1800</v>
      </c>
      <c r="CI26" s="6">
        <f t="shared" si="19"/>
        <v>596.09013524724901</v>
      </c>
      <c r="CJ26" s="20"/>
      <c r="CK26" s="20"/>
      <c r="CL26" s="20"/>
      <c r="CM26" s="20"/>
      <c r="CN26" s="20"/>
      <c r="CO26" s="20"/>
      <c r="CP26" s="20"/>
      <c r="CQ26" s="25">
        <f t="shared" si="20"/>
        <v>0.86824226872322086</v>
      </c>
      <c r="CR26" s="26">
        <v>0.8</v>
      </c>
      <c r="CS26" s="26">
        <f t="shared" si="101"/>
        <v>0.16116747113174787</v>
      </c>
      <c r="CT26" s="26">
        <f t="shared" si="41"/>
        <v>-5.6729554649351296E-2</v>
      </c>
      <c r="CU26" s="26">
        <f t="shared" si="102"/>
        <v>5.1541061729964777E-3</v>
      </c>
      <c r="CV26" s="26">
        <f t="shared" si="103"/>
        <v>-4.0083753078721169E-6</v>
      </c>
      <c r="CW26" s="26">
        <f t="shared" si="42"/>
        <v>2.7005041015744687E-3</v>
      </c>
      <c r="CX26" s="26">
        <f t="shared" si="43"/>
        <v>0.98144633659141611</v>
      </c>
      <c r="CY26" s="26">
        <f t="shared" si="44"/>
        <v>0.95107895975639345</v>
      </c>
      <c r="CZ26" s="26">
        <f t="shared" si="45"/>
        <v>0.15107895975639341</v>
      </c>
      <c r="DA26" s="26">
        <v>0.85</v>
      </c>
      <c r="DB26" s="26">
        <f t="shared" si="46"/>
        <v>0.15168703165340977</v>
      </c>
      <c r="DC26" s="26">
        <f t="shared" si="47"/>
        <v>-5.3392522022918866E-2</v>
      </c>
      <c r="DD26" s="26">
        <f t="shared" si="48"/>
        <v>4.5655750182944585E-3</v>
      </c>
      <c r="DE26" s="26">
        <f t="shared" si="49"/>
        <v>-2.9602179281627052E-6</v>
      </c>
      <c r="DF26" s="26">
        <f t="shared" si="50"/>
        <v>2.3871205250749396E-3</v>
      </c>
      <c r="DG26" s="26">
        <f t="shared" si="104"/>
        <v>0.98354739028839655</v>
      </c>
      <c r="DH26" s="26">
        <f t="shared" si="105"/>
        <v>0.953523859376045</v>
      </c>
      <c r="DI26" s="26">
        <f t="shared" si="106"/>
        <v>0.10352385937604502</v>
      </c>
      <c r="DJ26" s="26">
        <f t="shared" si="107"/>
        <v>-0.95110200760696884</v>
      </c>
      <c r="DK26" s="26">
        <f t="shared" si="108"/>
        <v>0.95884622106572714</v>
      </c>
      <c r="DL26" s="26">
        <f t="shared" si="51"/>
        <v>0.85</v>
      </c>
      <c r="DM26" s="26">
        <f t="shared" si="52"/>
        <v>0.15168703165340977</v>
      </c>
      <c r="DN26" s="26">
        <f t="shared" si="53"/>
        <v>-5.3392522022918866E-2</v>
      </c>
      <c r="DO26" s="26">
        <f t="shared" si="54"/>
        <v>4.5655750182944585E-3</v>
      </c>
      <c r="DP26" s="26">
        <f t="shared" si="55"/>
        <v>-2.9602179281627052E-6</v>
      </c>
      <c r="DQ26" s="26">
        <f t="shared" si="56"/>
        <v>2.3871205250749396E-3</v>
      </c>
      <c r="DR26" s="26">
        <f t="shared" si="57"/>
        <v>0.98354739028839655</v>
      </c>
      <c r="DS26" s="26">
        <f t="shared" si="58"/>
        <v>0.953523859376045</v>
      </c>
      <c r="DT26" s="26">
        <f t="shared" si="59"/>
        <v>0.10352385937604502</v>
      </c>
      <c r="DU26" s="26">
        <f t="shared" si="60"/>
        <v>0.95884622106572714</v>
      </c>
      <c r="DV26" s="26">
        <f t="shared" si="61"/>
        <v>0.13446783652345448</v>
      </c>
      <c r="DW26" s="26">
        <f t="shared" si="62"/>
        <v>-4.7331514399711096E-2</v>
      </c>
      <c r="DX26" s="26">
        <f t="shared" si="63"/>
        <v>3.5878593749403601E-3</v>
      </c>
      <c r="DY26" s="26">
        <f t="shared" si="64"/>
        <v>-1.6205913190826102E-6</v>
      </c>
      <c r="DZ26" s="26">
        <f t="shared" si="65"/>
        <v>1.8693641566687807E-3</v>
      </c>
      <c r="EA26" s="26">
        <f t="shared" si="66"/>
        <v>0.9870477784971402</v>
      </c>
      <c r="EB26" s="26">
        <f t="shared" si="67"/>
        <v>0.95810311730459041</v>
      </c>
      <c r="EC26" s="26">
        <f t="shared" si="68"/>
        <v>-7.4310376113673193E-4</v>
      </c>
      <c r="ED26" s="26">
        <f t="shared" si="69"/>
        <v>-0.95792910508321449</v>
      </c>
      <c r="EE26" s="26">
        <f t="shared" si="70"/>
        <v>0.95807048123571936</v>
      </c>
      <c r="EI26">
        <f t="shared" si="21"/>
        <v>579.11759323838828</v>
      </c>
      <c r="ES26">
        <f t="shared" si="109"/>
        <v>1.5587304336438823</v>
      </c>
      <c r="ET26">
        <f t="shared" si="71"/>
        <v>2.3258523636237084E-2</v>
      </c>
      <c r="EU26">
        <f t="shared" si="110"/>
        <v>1.0368163358937867</v>
      </c>
      <c r="EV26">
        <f t="shared" si="111"/>
        <v>1.4218425124174651E-2</v>
      </c>
      <c r="EX26" s="30">
        <v>982.9</v>
      </c>
      <c r="EY26" s="30">
        <v>5809.9</v>
      </c>
      <c r="FA26" s="37">
        <v>2966.7</v>
      </c>
      <c r="FB26" s="37">
        <v>6979.3</v>
      </c>
    </row>
    <row r="27" spans="3:158">
      <c r="C27" s="6">
        <f t="shared" si="72"/>
        <v>596.09013524724901</v>
      </c>
      <c r="D27" s="6">
        <f>Sheet8!D27</f>
        <v>630.72937477346545</v>
      </c>
      <c r="E27" s="6">
        <f t="shared" si="22"/>
        <v>630.72663414721637</v>
      </c>
      <c r="F27" s="6">
        <f t="shared" si="23"/>
        <v>2.7406262490785593E-3</v>
      </c>
      <c r="G27" s="6">
        <f t="shared" si="0"/>
        <v>613.40975501035723</v>
      </c>
      <c r="I27" s="6">
        <f t="shared" si="1"/>
        <v>613.40975501035723</v>
      </c>
      <c r="M27">
        <f t="shared" si="24"/>
        <v>79.569689496532405</v>
      </c>
      <c r="O27">
        <f t="shared" si="25"/>
        <v>1.1172501570163837</v>
      </c>
      <c r="P27">
        <f t="shared" si="26"/>
        <v>2.9986816162035461E-2</v>
      </c>
      <c r="Q27">
        <f t="shared" si="27"/>
        <v>5586.2507850819184</v>
      </c>
      <c r="R27">
        <f t="shared" si="73"/>
        <v>31366.798158234971</v>
      </c>
      <c r="S27">
        <f t="shared" si="28"/>
        <v>25553.311947530518</v>
      </c>
      <c r="T27">
        <f t="shared" si="74"/>
        <v>0.88090632120039636</v>
      </c>
      <c r="U27">
        <f t="shared" si="2"/>
        <v>54.006116207951074</v>
      </c>
      <c r="V27">
        <f t="shared" si="112"/>
        <v>0.95397175179142979</v>
      </c>
      <c r="W27">
        <f t="shared" si="75"/>
        <v>49.192284838440663</v>
      </c>
      <c r="X27">
        <f t="shared" si="29"/>
        <v>54.960087959742502</v>
      </c>
      <c r="Y27">
        <f t="shared" si="3"/>
        <v>1.1172501570163837</v>
      </c>
      <c r="Z27">
        <f t="shared" si="30"/>
        <v>49.192284838440663</v>
      </c>
      <c r="AE27">
        <f t="shared" si="113"/>
        <v>0.73971114827962392</v>
      </c>
      <c r="AF27">
        <f t="shared" si="114"/>
        <v>0.86618325330712731</v>
      </c>
      <c r="AG27">
        <f t="shared" si="31"/>
        <v>1.272317260872547</v>
      </c>
      <c r="AH27">
        <f t="shared" si="4"/>
        <v>0</v>
      </c>
      <c r="AI27">
        <f t="shared" si="5"/>
        <v>1.272317260872547</v>
      </c>
      <c r="AJ27">
        <f t="shared" si="76"/>
        <v>1.272317260872547</v>
      </c>
      <c r="AK27">
        <f t="shared" si="6"/>
        <v>0</v>
      </c>
      <c r="AL27">
        <f t="shared" si="7"/>
        <v>30</v>
      </c>
      <c r="AM27">
        <f t="shared" si="77"/>
        <v>30</v>
      </c>
      <c r="AO27">
        <f t="shared" si="78"/>
        <v>0.91965480511297937</v>
      </c>
      <c r="AQ27">
        <f t="shared" si="32"/>
        <v>0.95584107022941145</v>
      </c>
      <c r="AS27">
        <f t="shared" si="8"/>
        <v>4.1601410849878739</v>
      </c>
      <c r="AT27">
        <f t="shared" si="8"/>
        <v>3.3891053321463747</v>
      </c>
      <c r="AU27">
        <f t="shared" si="79"/>
        <v>7.549246417134249</v>
      </c>
      <c r="AV27">
        <f t="shared" si="33"/>
        <v>0.55106706750832157</v>
      </c>
      <c r="AW27">
        <f t="shared" si="80"/>
        <v>0.44893293249167843</v>
      </c>
      <c r="AX27">
        <f t="shared" si="9"/>
        <v>-36.850892223885154</v>
      </c>
      <c r="AY27">
        <f t="shared" si="81"/>
        <v>0.13</v>
      </c>
      <c r="AZ27">
        <f t="shared" si="82"/>
        <v>9.1233800610767961</v>
      </c>
      <c r="BA27">
        <f t="shared" si="83"/>
        <v>7.4324633180760058</v>
      </c>
      <c r="BB27">
        <f t="shared" si="10"/>
        <v>51.59318315834517</v>
      </c>
      <c r="BC27">
        <f t="shared" si="84"/>
        <v>5.8938421549033443E-3</v>
      </c>
      <c r="BD27">
        <f t="shared" si="85"/>
        <v>2.0677318325089426E-3</v>
      </c>
      <c r="BE27">
        <f t="shared" si="86"/>
        <v>0.94220824969382777</v>
      </c>
      <c r="BF27">
        <f t="shared" si="87"/>
        <v>2.1945592528836971E-3</v>
      </c>
      <c r="BG27">
        <f t="shared" si="34"/>
        <v>3.5745586602460237E-2</v>
      </c>
      <c r="BH27">
        <f t="shared" si="35"/>
        <v>213.9071996795779</v>
      </c>
      <c r="BI27">
        <f t="shared" si="88"/>
        <v>1.6710791715288361E-4</v>
      </c>
      <c r="BJ27">
        <f t="shared" si="89"/>
        <v>0.21278670452648749</v>
      </c>
      <c r="BK27">
        <f t="shared" si="90"/>
        <v>1.2035097442514844</v>
      </c>
      <c r="BL27">
        <f t="shared" si="91"/>
        <v>0.42048202866400003</v>
      </c>
      <c r="BM27">
        <f t="shared" si="36"/>
        <v>2.2852653380473514E-4</v>
      </c>
      <c r="BN27">
        <f t="shared" si="92"/>
        <v>1.0727369420224999</v>
      </c>
      <c r="BO27">
        <f t="shared" si="93"/>
        <v>0.98786669200167032</v>
      </c>
      <c r="BP27">
        <f t="shared" si="94"/>
        <v>1.0859126547215199</v>
      </c>
      <c r="BQ27">
        <f t="shared" si="37"/>
        <v>0.45660675600921447</v>
      </c>
      <c r="BR27">
        <f t="shared" si="38"/>
        <v>0.45660675600921447</v>
      </c>
      <c r="BS27">
        <f t="shared" si="39"/>
        <v>0.45660675600921447</v>
      </c>
      <c r="BT27">
        <f t="shared" si="11"/>
        <v>204.64684522082308</v>
      </c>
      <c r="BU27">
        <f t="shared" si="12"/>
        <v>5.6086060449956276</v>
      </c>
      <c r="BV27">
        <f t="shared" si="13"/>
        <v>1585292.4616720704</v>
      </c>
      <c r="BW27">
        <f t="shared" si="14"/>
        <v>0.11084853138407351</v>
      </c>
      <c r="BX27">
        <f t="shared" si="15"/>
        <v>943894.34991999879</v>
      </c>
      <c r="BY27">
        <f t="shared" si="95"/>
        <v>1.6187778227438283E-4</v>
      </c>
      <c r="BZ27">
        <f t="shared" si="96"/>
        <v>5.3450897342775855E-6</v>
      </c>
      <c r="CA27">
        <f t="shared" si="97"/>
        <v>-3.9236741260035433</v>
      </c>
      <c r="CB27">
        <f t="shared" si="98"/>
        <v>14.951618501831</v>
      </c>
      <c r="CC27">
        <f t="shared" si="99"/>
        <v>4.4732542730939124E-3</v>
      </c>
      <c r="CD27">
        <f t="shared" si="16"/>
        <v>23.360787173003104</v>
      </c>
      <c r="CE27" s="20">
        <f t="shared" si="17"/>
        <v>116939484552.58029</v>
      </c>
      <c r="CF27" s="33">
        <f t="shared" si="40"/>
        <v>0.17318249449983703</v>
      </c>
      <c r="CG27" s="33">
        <f t="shared" si="18"/>
        <v>34.636498899967407</v>
      </c>
      <c r="CH27">
        <f t="shared" si="100"/>
        <v>2000</v>
      </c>
      <c r="CI27" s="6">
        <f t="shared" si="19"/>
        <v>630.72663414721637</v>
      </c>
      <c r="CJ27" s="20"/>
      <c r="CK27" s="20"/>
      <c r="CL27" s="20"/>
      <c r="CM27" s="20"/>
      <c r="CN27" s="20"/>
      <c r="CO27" s="20"/>
      <c r="CP27" s="20"/>
      <c r="CQ27" s="25">
        <f t="shared" si="20"/>
        <v>0.91965480511297937</v>
      </c>
      <c r="CR27" s="26">
        <v>0.8</v>
      </c>
      <c r="CS27" s="26">
        <f t="shared" si="101"/>
        <v>0.17071092319909681</v>
      </c>
      <c r="CT27" s="26">
        <f t="shared" si="41"/>
        <v>-6.0088767161630322E-2</v>
      </c>
      <c r="CU27" s="26">
        <f t="shared" si="102"/>
        <v>5.7825740067201916E-3</v>
      </c>
      <c r="CV27" s="26">
        <f t="shared" si="103"/>
        <v>-5.3442648878592404E-6</v>
      </c>
      <c r="CW27" s="26">
        <f t="shared" si="42"/>
        <v>3.0365826963121407E-3</v>
      </c>
      <c r="CX27" s="26">
        <f t="shared" si="43"/>
        <v>0.97920766433526918</v>
      </c>
      <c r="CY27" s="26">
        <f t="shared" si="44"/>
        <v>0.94867259615959443</v>
      </c>
      <c r="CZ27" s="26">
        <f t="shared" si="45"/>
        <v>0.14867259615959438</v>
      </c>
      <c r="DA27" s="26">
        <v>0.85</v>
      </c>
      <c r="DB27" s="26">
        <f t="shared" si="46"/>
        <v>0.16066910418738525</v>
      </c>
      <c r="DC27" s="26">
        <f t="shared" si="47"/>
        <v>-5.6554133799181484E-2</v>
      </c>
      <c r="DD27" s="26">
        <f t="shared" si="48"/>
        <v>5.1222800889978186E-3</v>
      </c>
      <c r="DE27" s="26">
        <f t="shared" si="49"/>
        <v>-3.9467833021578199E-6</v>
      </c>
      <c r="DF27" s="26">
        <f t="shared" si="50"/>
        <v>2.6835241013222415E-3</v>
      </c>
      <c r="DG27" s="26">
        <f t="shared" si="104"/>
        <v>0.98155984069466062</v>
      </c>
      <c r="DH27" s="26">
        <f t="shared" si="105"/>
        <v>0.95120613256251263</v>
      </c>
      <c r="DI27" s="26">
        <f t="shared" si="106"/>
        <v>0.10120613256251265</v>
      </c>
      <c r="DJ27" s="26">
        <f t="shared" si="107"/>
        <v>-0.94932927194163585</v>
      </c>
      <c r="DK27" s="26">
        <f t="shared" si="108"/>
        <v>0.95660803954303297</v>
      </c>
      <c r="DL27" s="26">
        <f t="shared" si="51"/>
        <v>0.85</v>
      </c>
      <c r="DM27" s="26">
        <f t="shared" si="52"/>
        <v>0.16066910418738525</v>
      </c>
      <c r="DN27" s="26">
        <f t="shared" si="53"/>
        <v>-5.6554133799181484E-2</v>
      </c>
      <c r="DO27" s="26">
        <f t="shared" si="54"/>
        <v>5.1222800889978186E-3</v>
      </c>
      <c r="DP27" s="26">
        <f t="shared" si="55"/>
        <v>-3.9467833021578199E-6</v>
      </c>
      <c r="DQ27" s="26">
        <f t="shared" si="56"/>
        <v>2.6835241013222419E-3</v>
      </c>
      <c r="DR27" s="26">
        <f t="shared" si="57"/>
        <v>0.98155984069466062</v>
      </c>
      <c r="DS27" s="26">
        <f t="shared" si="58"/>
        <v>0.95120613256251263</v>
      </c>
      <c r="DT27" s="26">
        <f t="shared" si="59"/>
        <v>0.10120613256251265</v>
      </c>
      <c r="DU27" s="26">
        <f t="shared" si="60"/>
        <v>0.95660803954303297</v>
      </c>
      <c r="DV27" s="26">
        <f t="shared" si="61"/>
        <v>0.14276352791736488</v>
      </c>
      <c r="DW27" s="26">
        <f t="shared" si="62"/>
        <v>-5.0251525956511466E-2</v>
      </c>
      <c r="DX27" s="26">
        <f t="shared" si="63"/>
        <v>4.0442046178844736E-3</v>
      </c>
      <c r="DY27" s="26">
        <f t="shared" si="64"/>
        <v>-2.1860886953169202E-6</v>
      </c>
      <c r="DZ27" s="26">
        <f t="shared" si="65"/>
        <v>2.1105804290328925E-3</v>
      </c>
      <c r="EA27" s="26">
        <f t="shared" si="66"/>
        <v>0.98541243732125594</v>
      </c>
      <c r="EB27" s="26">
        <f t="shared" si="67"/>
        <v>0.95587465695480411</v>
      </c>
      <c r="EC27" s="26">
        <f t="shared" si="68"/>
        <v>-7.3338258822885916E-4</v>
      </c>
      <c r="ED27" s="26">
        <f t="shared" si="69"/>
        <v>-0.95620851473957547</v>
      </c>
      <c r="EE27" s="26">
        <f t="shared" si="70"/>
        <v>0.95584107022941145</v>
      </c>
      <c r="EI27">
        <f t="shared" si="21"/>
        <v>613.40975501035723</v>
      </c>
      <c r="ES27">
        <f t="shared" si="109"/>
        <v>1.6548928095556144</v>
      </c>
      <c r="ET27">
        <f t="shared" si="71"/>
        <v>2.4693406053866662E-2</v>
      </c>
      <c r="EU27">
        <f t="shared" si="110"/>
        <v>1.0398918344303922</v>
      </c>
      <c r="EV27">
        <f t="shared" si="111"/>
        <v>1.4260601104768686E-2</v>
      </c>
      <c r="EX27" s="30">
        <v>1126.0999999999999</v>
      </c>
      <c r="EY27" s="30">
        <v>6364.5</v>
      </c>
      <c r="FA27" s="37">
        <v>3385.2</v>
      </c>
      <c r="FB27" s="37">
        <v>8017.3</v>
      </c>
    </row>
    <row r="28" spans="3:158">
      <c r="C28" s="6">
        <f t="shared" si="72"/>
        <v>630.72663414721637</v>
      </c>
      <c r="D28" s="6">
        <f>Sheet8!D28</f>
        <v>666.06820702393725</v>
      </c>
      <c r="E28" s="6">
        <f t="shared" si="22"/>
        <v>666.06420971286309</v>
      </c>
      <c r="F28" s="6">
        <f t="shared" si="23"/>
        <v>3.9973110741584605E-3</v>
      </c>
      <c r="G28" s="6">
        <f t="shared" si="0"/>
        <v>648.39742058557681</v>
      </c>
      <c r="I28" s="6">
        <f t="shared" si="1"/>
        <v>648.39742058557681</v>
      </c>
      <c r="M28">
        <f t="shared" si="24"/>
        <v>84.98518141268238</v>
      </c>
      <c r="O28">
        <f t="shared" si="25"/>
        <v>1.1198314050158491</v>
      </c>
      <c r="P28">
        <f t="shared" si="26"/>
        <v>2.8302214927515567E-2</v>
      </c>
      <c r="Q28">
        <f t="shared" si="27"/>
        <v>5599.1570250792456</v>
      </c>
      <c r="R28">
        <f t="shared" si="73"/>
        <v>31439.266695819966</v>
      </c>
      <c r="S28">
        <f t="shared" si="28"/>
        <v>23351.42430941627</v>
      </c>
      <c r="T28">
        <f t="shared" si="74"/>
        <v>0.88028740783855064</v>
      </c>
      <c r="U28">
        <f t="shared" si="2"/>
        <v>54.006116207951074</v>
      </c>
      <c r="V28">
        <f t="shared" si="112"/>
        <v>1.018182950536749</v>
      </c>
      <c r="W28">
        <f t="shared" si="75"/>
        <v>49.136235072554562</v>
      </c>
      <c r="X28">
        <f t="shared" si="29"/>
        <v>55.024299158487821</v>
      </c>
      <c r="Y28">
        <f t="shared" si="3"/>
        <v>1.1198314050158491</v>
      </c>
      <c r="Z28">
        <f t="shared" si="30"/>
        <v>49.136235072554562</v>
      </c>
      <c r="AE28">
        <f t="shared" si="113"/>
        <v>0.72847835349221823</v>
      </c>
      <c r="AF28">
        <f t="shared" si="114"/>
        <v>0.85938391127421254</v>
      </c>
      <c r="AG28">
        <f t="shared" si="31"/>
        <v>1.2476737091272998</v>
      </c>
      <c r="AH28">
        <f t="shared" si="4"/>
        <v>0</v>
      </c>
      <c r="AI28">
        <f t="shared" si="5"/>
        <v>1.2476737091272998</v>
      </c>
      <c r="AJ28">
        <f t="shared" si="76"/>
        <v>1.2476737091272998</v>
      </c>
      <c r="AK28">
        <f t="shared" si="6"/>
        <v>0</v>
      </c>
      <c r="AL28">
        <f t="shared" si="7"/>
        <v>30</v>
      </c>
      <c r="AM28">
        <f t="shared" si="77"/>
        <v>30</v>
      </c>
      <c r="AO28">
        <f t="shared" si="78"/>
        <v>0.97211007584044495</v>
      </c>
      <c r="AQ28">
        <f t="shared" si="32"/>
        <v>0.95360024713467584</v>
      </c>
      <c r="AS28">
        <f t="shared" si="8"/>
        <v>4.1697525008249468</v>
      </c>
      <c r="AT28">
        <f t="shared" si="8"/>
        <v>3.0970715969325964</v>
      </c>
      <c r="AU28">
        <f t="shared" si="79"/>
        <v>7.2668240977575431</v>
      </c>
      <c r="AV28">
        <f t="shared" si="33"/>
        <v>0.57380672006519096</v>
      </c>
      <c r="AW28">
        <f t="shared" si="80"/>
        <v>0.42619327993480904</v>
      </c>
      <c r="AX28">
        <f t="shared" si="9"/>
        <v>-34.066599784040676</v>
      </c>
      <c r="AY28">
        <f t="shared" si="81"/>
        <v>0.13</v>
      </c>
      <c r="AZ28">
        <f t="shared" si="82"/>
        <v>9.1418524202812197</v>
      </c>
      <c r="BA28">
        <f t="shared" si="83"/>
        <v>6.7900844159457954</v>
      </c>
      <c r="BB28">
        <f t="shared" si="10"/>
        <v>51.563782104472835</v>
      </c>
      <c r="BC28">
        <f t="shared" si="84"/>
        <v>5.7813316655279737E-3</v>
      </c>
      <c r="BD28">
        <f t="shared" si="85"/>
        <v>2.0649240178409541E-3</v>
      </c>
      <c r="BE28">
        <f t="shared" si="86"/>
        <v>0.94328732863003262</v>
      </c>
      <c r="BF28">
        <f t="shared" si="87"/>
        <v>2.1890721471260633E-3</v>
      </c>
      <c r="BG28">
        <f t="shared" si="34"/>
        <v>3.5728405223878892E-2</v>
      </c>
      <c r="BH28">
        <f t="shared" si="35"/>
        <v>202.95732153711242</v>
      </c>
      <c r="BI28">
        <f t="shared" si="88"/>
        <v>1.7603900639448307E-4</v>
      </c>
      <c r="BJ28">
        <f t="shared" si="89"/>
        <v>0.2250548249373639</v>
      </c>
      <c r="BK28">
        <f t="shared" si="90"/>
        <v>1.2155217155517919</v>
      </c>
      <c r="BL28">
        <f t="shared" si="91"/>
        <v>0.43029153566472733</v>
      </c>
      <c r="BM28">
        <f t="shared" si="36"/>
        <v>2.0750471709404087E-4</v>
      </c>
      <c r="BN28">
        <f t="shared" si="92"/>
        <v>1.074186002986999</v>
      </c>
      <c r="BO28">
        <f t="shared" si="93"/>
        <v>0.98897621158103788</v>
      </c>
      <c r="BP28">
        <f t="shared" si="94"/>
        <v>1.0861595965687987</v>
      </c>
      <c r="BQ28">
        <f t="shared" si="37"/>
        <v>0.46736528078456907</v>
      </c>
      <c r="BR28">
        <f t="shared" si="38"/>
        <v>0.46736528078456907</v>
      </c>
      <c r="BS28">
        <f t="shared" si="39"/>
        <v>0.46736528078456907</v>
      </c>
      <c r="BT28">
        <f t="shared" si="11"/>
        <v>204.88593907490684</v>
      </c>
      <c r="BU28">
        <f t="shared" si="12"/>
        <v>5.4304527532512736</v>
      </c>
      <c r="BV28">
        <f t="shared" si="13"/>
        <v>1585751.9437616197</v>
      </c>
      <c r="BW28">
        <f t="shared" si="14"/>
        <v>0.11546732599775295</v>
      </c>
      <c r="BX28">
        <f t="shared" si="15"/>
        <v>906400.38109398703</v>
      </c>
      <c r="BY28">
        <f t="shared" si="95"/>
        <v>1.6187778227438283E-4</v>
      </c>
      <c r="BZ28">
        <f t="shared" si="96"/>
        <v>5.5661935996878741E-6</v>
      </c>
      <c r="CA28">
        <f t="shared" si="97"/>
        <v>-3.9202861078616347</v>
      </c>
      <c r="CB28">
        <f t="shared" si="98"/>
        <v>14.943574214754447</v>
      </c>
      <c r="CC28">
        <f t="shared" si="99"/>
        <v>4.4780715713316098E-3</v>
      </c>
      <c r="CD28">
        <f t="shared" si="16"/>
        <v>23.898500172523008</v>
      </c>
      <c r="CE28" s="20">
        <f t="shared" si="17"/>
        <v>114497805421.47334</v>
      </c>
      <c r="CF28" s="33">
        <f t="shared" si="40"/>
        <v>0.17668787782823378</v>
      </c>
      <c r="CG28" s="33">
        <f t="shared" si="18"/>
        <v>35.337575565646759</v>
      </c>
      <c r="CH28">
        <f t="shared" si="100"/>
        <v>2200</v>
      </c>
      <c r="CI28" s="6">
        <f t="shared" si="19"/>
        <v>666.06420971286309</v>
      </c>
      <c r="CJ28" s="20"/>
      <c r="CK28" s="20"/>
      <c r="CL28" s="20"/>
      <c r="CM28" s="20"/>
      <c r="CN28" s="20"/>
      <c r="CO28" s="20"/>
      <c r="CP28" s="20"/>
      <c r="CQ28" s="25">
        <f t="shared" si="20"/>
        <v>0.97211007584044495</v>
      </c>
      <c r="CR28" s="26">
        <v>0.8</v>
      </c>
      <c r="CS28" s="26">
        <f t="shared" si="101"/>
        <v>0.18044793282788257</v>
      </c>
      <c r="CT28" s="26">
        <f t="shared" si="41"/>
        <v>-6.3516110259952671E-2</v>
      </c>
      <c r="CU28" s="26">
        <f t="shared" si="102"/>
        <v>6.4610395599002425E-3</v>
      </c>
      <c r="CV28" s="26">
        <f t="shared" si="103"/>
        <v>-7.0524656081554564E-6</v>
      </c>
      <c r="CW28" s="26">
        <f t="shared" si="42"/>
        <v>3.4010551122601084E-3</v>
      </c>
      <c r="CX28" s="26">
        <f t="shared" si="43"/>
        <v>0.97679662621349217</v>
      </c>
      <c r="CY28" s="26">
        <f t="shared" si="44"/>
        <v>0.9462741209247777</v>
      </c>
      <c r="CZ28" s="26">
        <f t="shared" si="45"/>
        <v>0.14627412092477765</v>
      </c>
      <c r="DA28" s="26">
        <v>0.85</v>
      </c>
      <c r="DB28" s="26">
        <f t="shared" si="46"/>
        <v>0.16983334854388951</v>
      </c>
      <c r="DC28" s="26">
        <f t="shared" si="47"/>
        <v>-5.9779868479955457E-2</v>
      </c>
      <c r="DD28" s="26">
        <f t="shared" si="48"/>
        <v>5.723273797005061E-3</v>
      </c>
      <c r="DE28" s="26">
        <f t="shared" si="49"/>
        <v>-5.2083034964346564E-6</v>
      </c>
      <c r="DF28" s="26">
        <f t="shared" si="50"/>
        <v>3.0048083213686807E-3</v>
      </c>
      <c r="DG28" s="26">
        <f t="shared" si="104"/>
        <v>0.97941867990975395</v>
      </c>
      <c r="DH28" s="26">
        <f t="shared" si="105"/>
        <v>0.94889157902004295</v>
      </c>
      <c r="DI28" s="26">
        <f t="shared" si="106"/>
        <v>9.8891579020042975E-2</v>
      </c>
      <c r="DJ28" s="26">
        <f t="shared" si="107"/>
        <v>-0.94765083809469475</v>
      </c>
      <c r="DK28" s="26">
        <f t="shared" si="108"/>
        <v>0.95435444685393833</v>
      </c>
      <c r="DL28" s="26">
        <f t="shared" si="51"/>
        <v>0.85</v>
      </c>
      <c r="DM28" s="26">
        <f t="shared" si="52"/>
        <v>0.16983334854388951</v>
      </c>
      <c r="DN28" s="26">
        <f t="shared" si="53"/>
        <v>-5.9779868479955457E-2</v>
      </c>
      <c r="DO28" s="26">
        <f t="shared" si="54"/>
        <v>5.723273797005061E-3</v>
      </c>
      <c r="DP28" s="26">
        <f t="shared" si="55"/>
        <v>-5.2083034964346564E-6</v>
      </c>
      <c r="DQ28" s="26">
        <f t="shared" si="56"/>
        <v>3.0048083213686807E-3</v>
      </c>
      <c r="DR28" s="26">
        <f t="shared" si="57"/>
        <v>0.97941867990975395</v>
      </c>
      <c r="DS28" s="26">
        <f t="shared" si="58"/>
        <v>0.94889157902004295</v>
      </c>
      <c r="DT28" s="26">
        <f t="shared" si="59"/>
        <v>9.8891579020042975E-2</v>
      </c>
      <c r="DU28" s="26">
        <f t="shared" si="60"/>
        <v>0.95435444685393833</v>
      </c>
      <c r="DV28" s="26">
        <f t="shared" si="61"/>
        <v>0.15126282141628641</v>
      </c>
      <c r="DW28" s="26">
        <f t="shared" si="62"/>
        <v>-5.3243203691740043E-2</v>
      </c>
      <c r="DX28" s="26">
        <f t="shared" si="63"/>
        <v>4.5400744142042792E-3</v>
      </c>
      <c r="DY28" s="26">
        <f t="shared" si="64"/>
        <v>-2.9190558516967983E-6</v>
      </c>
      <c r="DZ28" s="26">
        <f t="shared" si="65"/>
        <v>2.3735711172602997E-3</v>
      </c>
      <c r="EA28" s="26">
        <f t="shared" si="66"/>
        <v>0.98363852893327652</v>
      </c>
      <c r="EB28" s="26">
        <f t="shared" si="67"/>
        <v>0.9536345257804163</v>
      </c>
      <c r="EC28" s="26">
        <f t="shared" si="68"/>
        <v>-7.1992107352203405E-4</v>
      </c>
      <c r="ED28" s="26">
        <f t="shared" si="69"/>
        <v>-0.95454964399349551</v>
      </c>
      <c r="EE28" s="26">
        <f t="shared" si="70"/>
        <v>0.95360024713467584</v>
      </c>
      <c r="EI28">
        <f t="shared" si="21"/>
        <v>648.39742058557681</v>
      </c>
      <c r="ES28">
        <f t="shared" si="109"/>
        <v>1.7534153096847054</v>
      </c>
      <c r="ET28">
        <f t="shared" si="71"/>
        <v>2.6163504955186479E-2</v>
      </c>
      <c r="EU28">
        <f t="shared" si="110"/>
        <v>1.0431115322157971</v>
      </c>
      <c r="EV28">
        <f t="shared" si="111"/>
        <v>1.4304754567922589E-2</v>
      </c>
      <c r="EX28" s="30">
        <v>1269.0999999999999</v>
      </c>
      <c r="EY28" s="30">
        <v>6957.3</v>
      </c>
      <c r="FA28" s="37">
        <v>3815.9</v>
      </c>
      <c r="FB28" s="37">
        <v>9017.2000000000007</v>
      </c>
    </row>
    <row r="29" spans="3:158">
      <c r="C29" s="6">
        <f t="shared" si="72"/>
        <v>666.06420971286309</v>
      </c>
      <c r="D29" s="6">
        <f>Sheet8!D29</f>
        <v>702.122250852158</v>
      </c>
      <c r="E29" s="6">
        <f t="shared" si="22"/>
        <v>702.11663883163089</v>
      </c>
      <c r="F29" s="6">
        <f t="shared" si="23"/>
        <v>5.6120205271099621E-3</v>
      </c>
      <c r="G29" s="6">
        <f t="shared" si="0"/>
        <v>684.0932302825106</v>
      </c>
      <c r="I29" s="6">
        <f t="shared" si="1"/>
        <v>684.0932302825106</v>
      </c>
      <c r="M29">
        <f t="shared" si="24"/>
        <v>90.566891258930482</v>
      </c>
      <c r="O29">
        <f t="shared" si="25"/>
        <v>1.1224918793729906</v>
      </c>
      <c r="P29">
        <f t="shared" si="26"/>
        <v>2.6762112859810804E-2</v>
      </c>
      <c r="Q29">
        <f t="shared" si="27"/>
        <v>5612.4593968649524</v>
      </c>
      <c r="R29">
        <f t="shared" si="73"/>
        <v>31513.959513396709</v>
      </c>
      <c r="S29">
        <f t="shared" si="28"/>
        <v>21333.834248594954</v>
      </c>
      <c r="T29">
        <f t="shared" si="74"/>
        <v>0.87964949814183657</v>
      </c>
      <c r="U29">
        <f t="shared" si="2"/>
        <v>54.006116207951074</v>
      </c>
      <c r="V29">
        <f t="shared" si="112"/>
        <v>1.0842695092453509</v>
      </c>
      <c r="W29">
        <f t="shared" si="75"/>
        <v>49.078649680716801</v>
      </c>
      <c r="X29">
        <f t="shared" si="29"/>
        <v>55.090385717196426</v>
      </c>
      <c r="Y29">
        <f t="shared" si="3"/>
        <v>1.1224918793729906</v>
      </c>
      <c r="Z29">
        <f t="shared" si="30"/>
        <v>49.078649680716801</v>
      </c>
      <c r="AE29">
        <f t="shared" si="113"/>
        <v>0.71741051695439551</v>
      </c>
      <c r="AF29">
        <f t="shared" si="114"/>
        <v>0.8525918568449451</v>
      </c>
      <c r="AG29">
        <f t="shared" si="31"/>
        <v>1.2235034840810917</v>
      </c>
      <c r="AH29">
        <f t="shared" si="4"/>
        <v>0</v>
      </c>
      <c r="AI29">
        <f t="shared" si="5"/>
        <v>1.2235034840810917</v>
      </c>
      <c r="AJ29">
        <f t="shared" si="76"/>
        <v>1.2235034840810917</v>
      </c>
      <c r="AK29">
        <f t="shared" si="6"/>
        <v>0</v>
      </c>
      <c r="AL29">
        <f t="shared" si="7"/>
        <v>30</v>
      </c>
      <c r="AM29">
        <f t="shared" si="77"/>
        <v>30</v>
      </c>
      <c r="AO29">
        <f t="shared" si="78"/>
        <v>1.025627031907812</v>
      </c>
      <c r="AQ29">
        <f t="shared" si="32"/>
        <v>0.95135004341369211</v>
      </c>
      <c r="AS29">
        <f t="shared" si="8"/>
        <v>4.1796589202684284</v>
      </c>
      <c r="AT29">
        <f t="shared" si="8"/>
        <v>2.829481029915085</v>
      </c>
      <c r="AU29">
        <f t="shared" si="79"/>
        <v>7.0091399501835134</v>
      </c>
      <c r="AV29">
        <f t="shared" si="33"/>
        <v>0.59631551802000993</v>
      </c>
      <c r="AW29">
        <f t="shared" si="80"/>
        <v>0.40368448197999007</v>
      </c>
      <c r="AX29">
        <f t="shared" si="9"/>
        <v>-31.618799706573437</v>
      </c>
      <c r="AY29">
        <f t="shared" si="81"/>
        <v>0.13</v>
      </c>
      <c r="AZ29">
        <f t="shared" si="82"/>
        <v>9.1608854599728939</v>
      </c>
      <c r="BA29">
        <f t="shared" si="83"/>
        <v>6.2015949436739071</v>
      </c>
      <c r="BB29">
        <f t="shared" si="10"/>
        <v>51.533558064317418</v>
      </c>
      <c r="BC29">
        <f t="shared" si="84"/>
        <v>5.6709966320197735E-3</v>
      </c>
      <c r="BD29">
        <f t="shared" si="85"/>
        <v>2.0621562931958859E-3</v>
      </c>
      <c r="BE29">
        <f t="shared" si="86"/>
        <v>0.94434649398192771</v>
      </c>
      <c r="BF29">
        <f t="shared" si="87"/>
        <v>2.1836860795666278E-3</v>
      </c>
      <c r="BG29">
        <f t="shared" si="34"/>
        <v>3.5714700199003628E-2</v>
      </c>
      <c r="BH29">
        <f t="shared" si="35"/>
        <v>192.53572093466147</v>
      </c>
      <c r="BI29">
        <f t="shared" si="88"/>
        <v>1.85496488784664E-4</v>
      </c>
      <c r="BJ29">
        <f t="shared" si="89"/>
        <v>0.23817288639776896</v>
      </c>
      <c r="BK29">
        <f t="shared" si="90"/>
        <v>1.2283672548802826</v>
      </c>
      <c r="BL29">
        <f t="shared" si="91"/>
        <v>0.4403338216996811</v>
      </c>
      <c r="BM29">
        <f t="shared" si="36"/>
        <v>1.8837405617022011E-4</v>
      </c>
      <c r="BN29">
        <f t="shared" si="92"/>
        <v>1.0755064910713985</v>
      </c>
      <c r="BO29">
        <f t="shared" si="93"/>
        <v>0.9899870789839591</v>
      </c>
      <c r="BP29">
        <f t="shared" si="94"/>
        <v>1.0863843719811066</v>
      </c>
      <c r="BQ29">
        <f t="shared" si="37"/>
        <v>0.47837178234924865</v>
      </c>
      <c r="BR29">
        <f t="shared" si="38"/>
        <v>0.47837178234924865</v>
      </c>
      <c r="BS29">
        <f t="shared" si="39"/>
        <v>0.47837178234924865</v>
      </c>
      <c r="BT29">
        <f t="shared" si="11"/>
        <v>205.13201593273723</v>
      </c>
      <c r="BU29">
        <f t="shared" si="12"/>
        <v>5.246846852331907</v>
      </c>
      <c r="BV29">
        <f t="shared" si="13"/>
        <v>1586222.9647813758</v>
      </c>
      <c r="BW29">
        <f t="shared" si="14"/>
        <v>0.12036073971445158</v>
      </c>
      <c r="BX29">
        <f t="shared" si="15"/>
        <v>869807.84534843394</v>
      </c>
      <c r="BY29">
        <f t="shared" si="95"/>
        <v>1.6187778227438283E-4</v>
      </c>
      <c r="BZ29">
        <f t="shared" si="96"/>
        <v>5.8003615706397281E-6</v>
      </c>
      <c r="CA29">
        <f t="shared" si="97"/>
        <v>-3.916741228905102</v>
      </c>
      <c r="CB29">
        <f t="shared" si="98"/>
        <v>14.935108055199523</v>
      </c>
      <c r="CC29">
        <f t="shared" si="99"/>
        <v>4.4831499160954717E-3</v>
      </c>
      <c r="CD29">
        <f t="shared" si="16"/>
        <v>24.445122169629631</v>
      </c>
      <c r="CE29" s="20">
        <f t="shared" si="17"/>
        <v>112131024378.82217</v>
      </c>
      <c r="CF29" s="33">
        <f t="shared" si="40"/>
        <v>0.18026214559383916</v>
      </c>
      <c r="CG29" s="33">
        <f t="shared" si="18"/>
        <v>36.052429118767833</v>
      </c>
      <c r="CH29">
        <f t="shared" si="100"/>
        <v>2400</v>
      </c>
      <c r="CI29" s="6">
        <f t="shared" si="19"/>
        <v>702.11663883163089</v>
      </c>
      <c r="CJ29" s="20"/>
      <c r="CK29" s="20"/>
      <c r="CL29" s="20"/>
      <c r="CM29" s="20"/>
      <c r="CN29" s="20"/>
      <c r="CO29" s="20"/>
      <c r="CP29" s="20"/>
      <c r="CQ29" s="25">
        <f t="shared" si="20"/>
        <v>1.025627031907812</v>
      </c>
      <c r="CR29" s="26">
        <v>0.8</v>
      </c>
      <c r="CS29" s="26">
        <f t="shared" si="101"/>
        <v>0.19038201779788763</v>
      </c>
      <c r="CT29" s="26">
        <f t="shared" si="41"/>
        <v>-6.7012822172349162E-2</v>
      </c>
      <c r="CU29" s="26">
        <f t="shared" si="102"/>
        <v>7.1920124179679886E-3</v>
      </c>
      <c r="CV29" s="26">
        <f t="shared" si="103"/>
        <v>-9.2195781088579508E-6</v>
      </c>
      <c r="CW29" s="26">
        <f t="shared" si="42"/>
        <v>3.7956598919339593E-3</v>
      </c>
      <c r="CX29" s="26">
        <f t="shared" si="43"/>
        <v>0.97420563786020253</v>
      </c>
      <c r="CY29" s="26">
        <f t="shared" si="44"/>
        <v>0.94388616308984952</v>
      </c>
      <c r="CZ29" s="26">
        <f t="shared" si="45"/>
        <v>0.14388616308984947</v>
      </c>
      <c r="DA29" s="26">
        <v>0.85</v>
      </c>
      <c r="DB29" s="26">
        <f t="shared" si="46"/>
        <v>0.17918307557448249</v>
      </c>
      <c r="DC29" s="26">
        <f t="shared" si="47"/>
        <v>-6.3070891456328632E-2</v>
      </c>
      <c r="DD29" s="26">
        <f t="shared" si="48"/>
        <v>6.3707791660892917E-3</v>
      </c>
      <c r="DE29" s="26">
        <f t="shared" si="49"/>
        <v>-6.8087337915535428E-6</v>
      </c>
      <c r="DF29" s="26">
        <f t="shared" si="50"/>
        <v>3.3524679135507329E-3</v>
      </c>
      <c r="DG29" s="26">
        <f t="shared" si="104"/>
        <v>0.97711703858892329</v>
      </c>
      <c r="DH29" s="26">
        <f t="shared" si="105"/>
        <v>0.94658244996320529</v>
      </c>
      <c r="DI29" s="26">
        <f t="shared" si="106"/>
        <v>9.6582449963205308E-2</v>
      </c>
      <c r="DJ29" s="26">
        <f t="shared" si="107"/>
        <v>-0.94607426253288451</v>
      </c>
      <c r="DK29" s="26">
        <f t="shared" si="108"/>
        <v>0.95208759902698248</v>
      </c>
      <c r="DL29" s="26">
        <f t="shared" si="51"/>
        <v>0.85</v>
      </c>
      <c r="DM29" s="26">
        <f t="shared" si="52"/>
        <v>0.17918307557448249</v>
      </c>
      <c r="DN29" s="26">
        <f t="shared" si="53"/>
        <v>-6.3070891456328632E-2</v>
      </c>
      <c r="DO29" s="26">
        <f t="shared" si="54"/>
        <v>6.3707791660892917E-3</v>
      </c>
      <c r="DP29" s="26">
        <f t="shared" si="55"/>
        <v>-6.8087337915535428E-6</v>
      </c>
      <c r="DQ29" s="26">
        <f t="shared" si="56"/>
        <v>3.3524679135507325E-3</v>
      </c>
      <c r="DR29" s="26">
        <f t="shared" si="57"/>
        <v>0.97711703858892329</v>
      </c>
      <c r="DS29" s="26">
        <f t="shared" si="58"/>
        <v>0.94658244996320529</v>
      </c>
      <c r="DT29" s="26">
        <f t="shared" si="59"/>
        <v>9.6582449963205308E-2</v>
      </c>
      <c r="DU29" s="26">
        <f t="shared" si="60"/>
        <v>0.95208759902698248</v>
      </c>
      <c r="DV29" s="26">
        <f t="shared" si="61"/>
        <v>0.15997016912515602</v>
      </c>
      <c r="DW29" s="26">
        <f t="shared" si="62"/>
        <v>-5.6308114707793816E-2</v>
      </c>
      <c r="DX29" s="26">
        <f t="shared" si="63"/>
        <v>5.0778116258005726E-3</v>
      </c>
      <c r="DY29" s="26">
        <f t="shared" si="64"/>
        <v>-3.8616814015501636E-6</v>
      </c>
      <c r="DZ29" s="26">
        <f t="shared" si="65"/>
        <v>2.6598054205464548E-3</v>
      </c>
      <c r="EA29" s="26">
        <f t="shared" si="66"/>
        <v>0.98171845438750194</v>
      </c>
      <c r="EB29" s="26">
        <f t="shared" si="67"/>
        <v>0.95138473866583861</v>
      </c>
      <c r="EC29" s="26">
        <f t="shared" si="68"/>
        <v>-7.0286036114386441E-4</v>
      </c>
      <c r="ED29" s="26">
        <f t="shared" si="69"/>
        <v>-0.95295913756024331</v>
      </c>
      <c r="EE29" s="26">
        <f t="shared" si="70"/>
        <v>0.95135004341369211</v>
      </c>
      <c r="EI29">
        <f t="shared" si="21"/>
        <v>684.0932302825106</v>
      </c>
      <c r="ES29">
        <f t="shared" si="109"/>
        <v>1.8543495421453202</v>
      </c>
      <c r="ET29">
        <f t="shared" si="71"/>
        <v>2.7669590408270665E-2</v>
      </c>
      <c r="EU29">
        <f t="shared" si="110"/>
        <v>1.0464803547350008</v>
      </c>
      <c r="EV29">
        <f t="shared" si="111"/>
        <v>1.4350953059485357E-2</v>
      </c>
      <c r="EX29" s="30">
        <v>1400.4</v>
      </c>
      <c r="EY29" s="30">
        <v>7435.5</v>
      </c>
      <c r="FA29" s="37">
        <v>4222.5</v>
      </c>
      <c r="FB29" s="37">
        <v>9997.6</v>
      </c>
    </row>
    <row r="30" spans="3:158">
      <c r="C30" s="6">
        <f t="shared" si="72"/>
        <v>702.11663883163089</v>
      </c>
      <c r="D30" s="6">
        <f>Sheet8!D30</f>
        <v>738.90786164392318</v>
      </c>
      <c r="E30" s="6">
        <f t="shared" si="22"/>
        <v>738.90023306650926</v>
      </c>
      <c r="F30" s="6">
        <f t="shared" si="23"/>
        <v>7.6285774139250861E-3</v>
      </c>
      <c r="G30" s="6">
        <f t="shared" si="0"/>
        <v>720.51225023777704</v>
      </c>
      <c r="I30" s="6">
        <f t="shared" si="1"/>
        <v>720.51225023777704</v>
      </c>
      <c r="M30">
        <f t="shared" si="24"/>
        <v>96.318101426586324</v>
      </c>
      <c r="O30">
        <f t="shared" si="25"/>
        <v>1.1252331446116097</v>
      </c>
      <c r="P30">
        <f t="shared" si="26"/>
        <v>2.5349099364510876E-2</v>
      </c>
      <c r="Q30">
        <f t="shared" si="27"/>
        <v>5626.1657230580486</v>
      </c>
      <c r="R30">
        <f t="shared" si="73"/>
        <v>31590.920534970945</v>
      </c>
      <c r="S30">
        <f t="shared" si="28"/>
        <v>19478.488587320724</v>
      </c>
      <c r="T30">
        <f t="shared" si="74"/>
        <v>0.87899221697981866</v>
      </c>
      <c r="U30">
        <f t="shared" si="2"/>
        <v>54.006116207951074</v>
      </c>
      <c r="V30">
        <f t="shared" si="112"/>
        <v>1.1522615451271756</v>
      </c>
      <c r="W30">
        <f t="shared" si="75"/>
        <v>49.019510327450362</v>
      </c>
      <c r="X30">
        <f t="shared" si="29"/>
        <v>55.158377753078248</v>
      </c>
      <c r="Y30">
        <f t="shared" si="3"/>
        <v>1.1252331446116097</v>
      </c>
      <c r="Z30">
        <f t="shared" si="30"/>
        <v>49.019510327450362</v>
      </c>
      <c r="AE30">
        <f t="shared" si="113"/>
        <v>0.70650883559976141</v>
      </c>
      <c r="AF30">
        <f t="shared" si="114"/>
        <v>0.84581063331172601</v>
      </c>
      <c r="AG30">
        <f t="shared" si="31"/>
        <v>1.1998062311805928</v>
      </c>
      <c r="AH30">
        <f t="shared" si="4"/>
        <v>0</v>
      </c>
      <c r="AI30">
        <f t="shared" si="5"/>
        <v>1.1998062311805928</v>
      </c>
      <c r="AJ30">
        <f t="shared" si="76"/>
        <v>1.1998062311805928</v>
      </c>
      <c r="AK30">
        <f t="shared" si="6"/>
        <v>0</v>
      </c>
      <c r="AL30">
        <f t="shared" si="7"/>
        <v>30</v>
      </c>
      <c r="AM30">
        <f t="shared" si="77"/>
        <v>30</v>
      </c>
      <c r="AO30">
        <f t="shared" si="78"/>
        <v>1.0802282612260525</v>
      </c>
      <c r="AQ30">
        <f t="shared" si="32"/>
        <v>0.94909252882065764</v>
      </c>
      <c r="AS30">
        <f t="shared" si="8"/>
        <v>4.1898661689068932</v>
      </c>
      <c r="AT30">
        <f t="shared" si="8"/>
        <v>2.5834087443925502</v>
      </c>
      <c r="AU30">
        <f t="shared" si="79"/>
        <v>6.7732749132994439</v>
      </c>
      <c r="AV30">
        <f t="shared" si="33"/>
        <v>0.61858793900126774</v>
      </c>
      <c r="AW30">
        <f t="shared" si="80"/>
        <v>0.38141206099873226</v>
      </c>
      <c r="AX30">
        <f t="shared" si="9"/>
        <v>-29.455724180222958</v>
      </c>
      <c r="AY30">
        <f t="shared" si="81"/>
        <v>0.13</v>
      </c>
      <c r="AZ30">
        <f t="shared" si="82"/>
        <v>9.1804897977559179</v>
      </c>
      <c r="BA30">
        <f t="shared" si="83"/>
        <v>5.6605525487504575</v>
      </c>
      <c r="BB30">
        <f t="shared" si="10"/>
        <v>51.502499956868505</v>
      </c>
      <c r="BC30">
        <f t="shared" si="84"/>
        <v>5.5628352918023274E-3</v>
      </c>
      <c r="BD30">
        <f t="shared" si="85"/>
        <v>2.0594294067310362E-3</v>
      </c>
      <c r="BE30">
        <f t="shared" si="86"/>
        <v>0.94538570481759765</v>
      </c>
      <c r="BF30">
        <f t="shared" si="87"/>
        <v>2.1784012559491598E-3</v>
      </c>
      <c r="BG30">
        <f t="shared" si="34"/>
        <v>3.5704510319259808E-2</v>
      </c>
      <c r="BH30">
        <f t="shared" si="35"/>
        <v>182.58028014273089</v>
      </c>
      <c r="BI30">
        <f t="shared" si="88"/>
        <v>1.9555512945509807E-4</v>
      </c>
      <c r="BJ30">
        <f t="shared" si="89"/>
        <v>0.25226799124906107</v>
      </c>
      <c r="BK30">
        <f t="shared" si="90"/>
        <v>1.2421710748865706</v>
      </c>
      <c r="BL30">
        <f t="shared" si="91"/>
        <v>0.45065103047453109</v>
      </c>
      <c r="BM30">
        <f t="shared" si="36"/>
        <v>1.7090658589914129E-4</v>
      </c>
      <c r="BN30">
        <f t="shared" si="92"/>
        <v>1.0767136655466507</v>
      </c>
      <c r="BO30">
        <f t="shared" si="93"/>
        <v>0.9909110304386799</v>
      </c>
      <c r="BP30">
        <f t="shared" si="94"/>
        <v>1.0865896457626329</v>
      </c>
      <c r="BQ30">
        <f t="shared" si="37"/>
        <v>0.48967274356588625</v>
      </c>
      <c r="BR30">
        <f t="shared" si="38"/>
        <v>0.48967274356588625</v>
      </c>
      <c r="BS30">
        <f t="shared" si="39"/>
        <v>0.48967274356588625</v>
      </c>
      <c r="BT30">
        <f t="shared" si="11"/>
        <v>205.38518793736634</v>
      </c>
      <c r="BU30">
        <f t="shared" si="12"/>
        <v>5.0576772012649025</v>
      </c>
      <c r="BV30">
        <f t="shared" si="13"/>
        <v>1586705.5322868573</v>
      </c>
      <c r="BW30">
        <f t="shared" si="14"/>
        <v>0.12557104411986478</v>
      </c>
      <c r="BX30">
        <f t="shared" si="15"/>
        <v>833970.64876651741</v>
      </c>
      <c r="BY30">
        <f t="shared" si="95"/>
        <v>1.6187778227438283E-4</v>
      </c>
      <c r="BZ30">
        <f t="shared" si="96"/>
        <v>6.0496133856294499E-6</v>
      </c>
      <c r="CA30">
        <f t="shared" si="97"/>
        <v>-3.9130153079089323</v>
      </c>
      <c r="CB30">
        <f t="shared" si="98"/>
        <v>14.926156052357978</v>
      </c>
      <c r="CC30">
        <f t="shared" si="99"/>
        <v>4.4885290915022552E-3</v>
      </c>
      <c r="CD30">
        <f t="shared" si="16"/>
        <v>25.002613021490671</v>
      </c>
      <c r="CE30" s="20">
        <f t="shared" si="17"/>
        <v>109829141971.59891</v>
      </c>
      <c r="CF30" s="33">
        <f t="shared" si="40"/>
        <v>0.18391797117439168</v>
      </c>
      <c r="CG30" s="33">
        <f t="shared" si="18"/>
        <v>36.783594234878336</v>
      </c>
      <c r="CH30">
        <f t="shared" si="100"/>
        <v>2600</v>
      </c>
      <c r="CI30" s="6">
        <f t="shared" si="19"/>
        <v>738.90023306650926</v>
      </c>
      <c r="CJ30" s="20"/>
      <c r="CK30" s="20"/>
      <c r="CL30" s="20"/>
      <c r="CM30" s="20"/>
      <c r="CN30" s="20"/>
      <c r="CO30" s="20"/>
      <c r="CP30" s="20"/>
      <c r="CQ30" s="25">
        <f t="shared" si="20"/>
        <v>1.0802282612260525</v>
      </c>
      <c r="CR30" s="26">
        <v>0.8</v>
      </c>
      <c r="CS30" s="26">
        <f t="shared" si="101"/>
        <v>0.20051737099008604</v>
      </c>
      <c r="CT30" s="26">
        <f t="shared" si="41"/>
        <v>-7.0580378756625886E-2</v>
      </c>
      <c r="CU30" s="26">
        <f t="shared" si="102"/>
        <v>7.9781570556629062E-3</v>
      </c>
      <c r="CV30" s="26">
        <f t="shared" si="103"/>
        <v>-1.1949271536290074E-5</v>
      </c>
      <c r="CW30" s="26">
        <f t="shared" si="42"/>
        <v>4.2222772381278265E-3</v>
      </c>
      <c r="CX30" s="26">
        <f t="shared" si="43"/>
        <v>0.97142675882970841</v>
      </c>
      <c r="CY30" s="26">
        <f t="shared" si="44"/>
        <v>0.94151136066288821</v>
      </c>
      <c r="CZ30" s="26">
        <f t="shared" si="45"/>
        <v>0.14151136066288816</v>
      </c>
      <c r="DA30" s="26">
        <v>0.85</v>
      </c>
      <c r="DB30" s="26">
        <f t="shared" si="46"/>
        <v>0.18872223152008097</v>
      </c>
      <c r="DC30" s="26">
        <f t="shared" si="47"/>
        <v>-6.6428591770942014E-2</v>
      </c>
      <c r="DD30" s="26">
        <f t="shared" si="48"/>
        <v>7.0671564230093565E-3</v>
      </c>
      <c r="DE30" s="26">
        <f t="shared" si="49"/>
        <v>-8.8246346994358568E-6</v>
      </c>
      <c r="DF30" s="26">
        <f t="shared" si="50"/>
        <v>3.7281168197919857E-3</v>
      </c>
      <c r="DG30" s="26">
        <f t="shared" si="104"/>
        <v>0.97464771213556289</v>
      </c>
      <c r="DH30" s="26">
        <f t="shared" si="105"/>
        <v>0.94428098981575115</v>
      </c>
      <c r="DI30" s="26">
        <f t="shared" si="106"/>
        <v>9.4280989815751171E-2</v>
      </c>
      <c r="DJ30" s="26">
        <f t="shared" si="107"/>
        <v>-0.94460741694274108</v>
      </c>
      <c r="DK30" s="26">
        <f t="shared" si="108"/>
        <v>0.94980970731830083</v>
      </c>
      <c r="DL30" s="26">
        <f t="shared" si="51"/>
        <v>0.85</v>
      </c>
      <c r="DM30" s="26">
        <f t="shared" si="52"/>
        <v>0.18872223152008097</v>
      </c>
      <c r="DN30" s="26">
        <f t="shared" si="53"/>
        <v>-6.6428591770942014E-2</v>
      </c>
      <c r="DO30" s="26">
        <f t="shared" si="54"/>
        <v>7.0671564230093565E-3</v>
      </c>
      <c r="DP30" s="26">
        <f t="shared" si="55"/>
        <v>-8.8246346994358568E-6</v>
      </c>
      <c r="DQ30" s="26">
        <f t="shared" si="56"/>
        <v>3.7281168197919861E-3</v>
      </c>
      <c r="DR30" s="26">
        <f t="shared" si="57"/>
        <v>0.97464771213556289</v>
      </c>
      <c r="DS30" s="26">
        <f t="shared" si="58"/>
        <v>0.94428098981575115</v>
      </c>
      <c r="DT30" s="26">
        <f t="shared" si="59"/>
        <v>9.4280989815751171E-2</v>
      </c>
      <c r="DU30" s="26">
        <f t="shared" si="60"/>
        <v>0.94980970731830083</v>
      </c>
      <c r="DV30" s="26">
        <f t="shared" si="61"/>
        <v>0.16889056361087582</v>
      </c>
      <c r="DW30" s="26">
        <f t="shared" si="62"/>
        <v>-5.9448016345002838E-2</v>
      </c>
      <c r="DX30" s="26">
        <f t="shared" si="63"/>
        <v>5.6599076839813755E-3</v>
      </c>
      <c r="DY30" s="26">
        <f t="shared" si="64"/>
        <v>-5.0653370141822546E-6</v>
      </c>
      <c r="DZ30" s="26">
        <f t="shared" si="65"/>
        <v>2.9708698709617876E-3</v>
      </c>
      <c r="EA30" s="26">
        <f t="shared" si="66"/>
        <v>0.97964421396866819</v>
      </c>
      <c r="EB30" s="26">
        <f t="shared" si="67"/>
        <v>0.94912735215553423</v>
      </c>
      <c r="EC30" s="26">
        <f t="shared" si="68"/>
        <v>-6.8235516276660135E-4</v>
      </c>
      <c r="ED30" s="26">
        <f t="shared" si="69"/>
        <v>-0.95144397804586622</v>
      </c>
      <c r="EE30" s="26">
        <f t="shared" si="70"/>
        <v>0.94909252882065764</v>
      </c>
      <c r="EI30">
        <f t="shared" si="21"/>
        <v>720.51225023777704</v>
      </c>
      <c r="ES30">
        <f t="shared" si="109"/>
        <v>1.9577533800034186</v>
      </c>
      <c r="ET30">
        <f t="shared" si="71"/>
        <v>2.9212525963380045E-2</v>
      </c>
      <c r="EU30">
        <f t="shared" si="110"/>
        <v>1.0500036661759082</v>
      </c>
      <c r="EV30">
        <f t="shared" si="111"/>
        <v>1.4399270141477035E-2</v>
      </c>
      <c r="EX30" s="30">
        <v>1531.7</v>
      </c>
      <c r="EY30" s="30">
        <v>7932.8</v>
      </c>
      <c r="FA30" s="34"/>
      <c r="FB30" s="34"/>
    </row>
    <row r="31" spans="3:158">
      <c r="C31" s="6">
        <f t="shared" si="72"/>
        <v>738.90023306650926</v>
      </c>
      <c r="D31" s="6">
        <f>Sheet8!D31</f>
        <v>776.44419883282546</v>
      </c>
      <c r="E31" s="6">
        <f t="shared" si="22"/>
        <v>776.43411718842867</v>
      </c>
      <c r="F31" s="6">
        <f t="shared" si="23"/>
        <v>1.0081644396791489E-2</v>
      </c>
      <c r="G31" s="6">
        <f t="shared" si="0"/>
        <v>757.67221594966736</v>
      </c>
      <c r="I31" s="6">
        <f t="shared" si="1"/>
        <v>757.67221594966736</v>
      </c>
      <c r="M31">
        <f t="shared" si="24"/>
        <v>102.2426234960657</v>
      </c>
      <c r="O31">
        <f t="shared" si="25"/>
        <v>1.1280570174889795</v>
      </c>
      <c r="P31">
        <f t="shared" si="26"/>
        <v>2.4048384852940956E-2</v>
      </c>
      <c r="Q31">
        <f t="shared" si="27"/>
        <v>5640.2850874448977</v>
      </c>
      <c r="R31">
        <f t="shared" si="73"/>
        <v>31670.200766003101</v>
      </c>
      <c r="S31">
        <f t="shared" si="28"/>
        <v>17766.631275137537</v>
      </c>
      <c r="T31">
        <f t="shared" si="74"/>
        <v>0.87831512874330675</v>
      </c>
      <c r="U31">
        <f t="shared" si="2"/>
        <v>54.006116207951074</v>
      </c>
      <c r="V31">
        <f t="shared" si="112"/>
        <v>1.2221949174885953</v>
      </c>
      <c r="W31">
        <f t="shared" si="75"/>
        <v>48.958793987538151</v>
      </c>
      <c r="X31">
        <f t="shared" si="29"/>
        <v>55.228311125439667</v>
      </c>
      <c r="Y31">
        <f t="shared" si="3"/>
        <v>1.1280570174889795</v>
      </c>
      <c r="Z31">
        <f t="shared" si="30"/>
        <v>48.958793987538151</v>
      </c>
      <c r="AE31">
        <f t="shared" si="113"/>
        <v>0.69577326955488084</v>
      </c>
      <c r="AF31">
        <f t="shared" si="114"/>
        <v>0.83904307098839426</v>
      </c>
      <c r="AG31">
        <f t="shared" si="31"/>
        <v>1.1765787879753222</v>
      </c>
      <c r="AH31">
        <f t="shared" si="4"/>
        <v>0</v>
      </c>
      <c r="AI31">
        <f t="shared" si="5"/>
        <v>1.1765787879753222</v>
      </c>
      <c r="AJ31">
        <f t="shared" si="76"/>
        <v>1.1765787879753222</v>
      </c>
      <c r="AK31">
        <f t="shared" si="6"/>
        <v>0</v>
      </c>
      <c r="AL31">
        <f t="shared" si="7"/>
        <v>30</v>
      </c>
      <c r="AM31">
        <f t="shared" si="77"/>
        <v>30</v>
      </c>
      <c r="AO31">
        <f t="shared" si="78"/>
        <v>1.1359403537476271</v>
      </c>
      <c r="AQ31">
        <f t="shared" si="32"/>
        <v>0.94682981924434584</v>
      </c>
      <c r="AS31">
        <f t="shared" si="8"/>
        <v>4.2003810115338132</v>
      </c>
      <c r="AT31">
        <f t="shared" si="8"/>
        <v>2.3563671477295989</v>
      </c>
      <c r="AU31">
        <f t="shared" si="79"/>
        <v>6.556748159263412</v>
      </c>
      <c r="AV31">
        <f t="shared" si="33"/>
        <v>0.64061954333254212</v>
      </c>
      <c r="AW31">
        <f t="shared" si="80"/>
        <v>0.35938045666745788</v>
      </c>
      <c r="AX31">
        <f t="shared" si="9"/>
        <v>-27.535175750532357</v>
      </c>
      <c r="AY31">
        <f t="shared" si="81"/>
        <v>0.13</v>
      </c>
      <c r="AZ31">
        <f t="shared" si="82"/>
        <v>9.2006778214259075</v>
      </c>
      <c r="BA31">
        <f t="shared" si="83"/>
        <v>5.1614781839363673</v>
      </c>
      <c r="BB31">
        <f t="shared" si="10"/>
        <v>51.470594169007079</v>
      </c>
      <c r="BC31">
        <f t="shared" si="84"/>
        <v>5.4568330502074254E-3</v>
      </c>
      <c r="BD31">
        <f t="shared" si="85"/>
        <v>2.0567437680557277E-3</v>
      </c>
      <c r="BE31">
        <f t="shared" si="86"/>
        <v>0.94640504506593615</v>
      </c>
      <c r="BF31">
        <f t="shared" si="87"/>
        <v>2.1732172485539043E-3</v>
      </c>
      <c r="BG31">
        <f t="shared" si="34"/>
        <v>3.5697871082249401E-2</v>
      </c>
      <c r="BH31">
        <f t="shared" si="35"/>
        <v>173.03582200784064</v>
      </c>
      <c r="BI31">
        <f t="shared" si="88"/>
        <v>2.0630335769799071E-4</v>
      </c>
      <c r="BJ31">
        <f t="shared" si="89"/>
        <v>0.26749255133901662</v>
      </c>
      <c r="BK31">
        <f t="shared" si="90"/>
        <v>1.2570827400662601</v>
      </c>
      <c r="BL31">
        <f t="shared" si="91"/>
        <v>0.46128986707042391</v>
      </c>
      <c r="BM31">
        <f t="shared" si="36"/>
        <v>1.5490837586401064E-4</v>
      </c>
      <c r="BN31">
        <f t="shared" si="92"/>
        <v>1.077820545887888</v>
      </c>
      <c r="BO31">
        <f t="shared" si="93"/>
        <v>0.99175807493630608</v>
      </c>
      <c r="BP31">
        <f t="shared" si="94"/>
        <v>1.0867776861379315</v>
      </c>
      <c r="BQ31">
        <f t="shared" si="37"/>
        <v>0.50131953437366927</v>
      </c>
      <c r="BR31">
        <f t="shared" si="38"/>
        <v>0.50131953437366927</v>
      </c>
      <c r="BS31">
        <f t="shared" si="39"/>
        <v>0.50131953437366927</v>
      </c>
      <c r="BT31">
        <f t="shared" si="11"/>
        <v>205.64558861285107</v>
      </c>
      <c r="BU31">
        <f t="shared" si="12"/>
        <v>4.8628151058240388</v>
      </c>
      <c r="BV31">
        <f t="shared" si="13"/>
        <v>1587199.6826942153</v>
      </c>
      <c r="BW31">
        <f t="shared" si="14"/>
        <v>0.13114825867199867</v>
      </c>
      <c r="BX31">
        <f t="shared" si="15"/>
        <v>798753.86923596577</v>
      </c>
      <c r="BY31">
        <f t="shared" si="95"/>
        <v>1.6187778227438283E-4</v>
      </c>
      <c r="BZ31">
        <f t="shared" si="96"/>
        <v>6.3163387300094077E-6</v>
      </c>
      <c r="CA31">
        <f t="shared" si="97"/>
        <v>-3.9090803236971499</v>
      </c>
      <c r="CB31">
        <f t="shared" si="98"/>
        <v>14.916643389804324</v>
      </c>
      <c r="CC31">
        <f t="shared" si="99"/>
        <v>4.4942557789564921E-3</v>
      </c>
      <c r="CD31">
        <f t="shared" si="16"/>
        <v>25.573122496826237</v>
      </c>
      <c r="CE31" s="20">
        <f t="shared" si="17"/>
        <v>107582946879.95087</v>
      </c>
      <c r="CF31" s="33">
        <f t="shared" si="40"/>
        <v>0.18766942060959724</v>
      </c>
      <c r="CG31" s="33">
        <f t="shared" si="18"/>
        <v>37.533884121919449</v>
      </c>
      <c r="CH31">
        <f t="shared" si="100"/>
        <v>2800</v>
      </c>
      <c r="CI31" s="6">
        <f t="shared" si="19"/>
        <v>776.43411718842867</v>
      </c>
      <c r="CJ31" s="20"/>
      <c r="CK31" s="20"/>
      <c r="CL31" s="20"/>
      <c r="CM31" s="20"/>
      <c r="CN31" s="20"/>
      <c r="CO31" s="20"/>
      <c r="CP31" s="20"/>
      <c r="CQ31" s="25">
        <f t="shared" si="20"/>
        <v>1.1359403537476271</v>
      </c>
      <c r="CR31" s="26">
        <v>0.8</v>
      </c>
      <c r="CS31" s="26">
        <f t="shared" si="101"/>
        <v>0.2108589281644033</v>
      </c>
      <c r="CT31" s="26">
        <f t="shared" si="41"/>
        <v>-7.4220517357548907E-2</v>
      </c>
      <c r="CU31" s="26">
        <f t="shared" si="102"/>
        <v>8.8223151358668254E-3</v>
      </c>
      <c r="CV31" s="26">
        <f t="shared" si="103"/>
        <v>-1.5365312369896987E-5</v>
      </c>
      <c r="CW31" s="26">
        <f t="shared" si="42"/>
        <v>4.6829487033749687E-3</v>
      </c>
      <c r="CX31" s="26">
        <f t="shared" si="43"/>
        <v>0.96845163778971488</v>
      </c>
      <c r="CY31" s="26">
        <f t="shared" si="44"/>
        <v>0.93915237243215655</v>
      </c>
      <c r="CZ31" s="26">
        <f t="shared" si="45"/>
        <v>0.1391523724321565</v>
      </c>
      <c r="DA31" s="26">
        <v>0.85</v>
      </c>
      <c r="DB31" s="26">
        <f t="shared" si="46"/>
        <v>0.19845546180179133</v>
      </c>
      <c r="DC31" s="26">
        <f t="shared" si="47"/>
        <v>-6.9854604571810738E-2</v>
      </c>
      <c r="DD31" s="26">
        <f t="shared" si="48"/>
        <v>7.8149227501104045E-3</v>
      </c>
      <c r="DE31" s="26">
        <f t="shared" si="49"/>
        <v>-1.1347408776783224E-5</v>
      </c>
      <c r="DF31" s="26">
        <f t="shared" si="50"/>
        <v>4.1335048052742462E-3</v>
      </c>
      <c r="DG31" s="26">
        <f t="shared" si="104"/>
        <v>0.97200310974569237</v>
      </c>
      <c r="DH31" s="26">
        <f t="shared" si="105"/>
        <v>0.94198944511195182</v>
      </c>
      <c r="DI31" s="26">
        <f t="shared" si="106"/>
        <v>9.198944511195184E-2</v>
      </c>
      <c r="DJ31" s="26">
        <f t="shared" si="107"/>
        <v>-0.94325854640409446</v>
      </c>
      <c r="DK31" s="26">
        <f t="shared" si="108"/>
        <v>0.94752304441092583</v>
      </c>
      <c r="DL31" s="26">
        <f t="shared" si="51"/>
        <v>0.85</v>
      </c>
      <c r="DM31" s="26">
        <f t="shared" si="52"/>
        <v>0.19845546180179133</v>
      </c>
      <c r="DN31" s="26">
        <f t="shared" si="53"/>
        <v>-6.9854604571810738E-2</v>
      </c>
      <c r="DO31" s="26">
        <f t="shared" si="54"/>
        <v>7.8149227501104045E-3</v>
      </c>
      <c r="DP31" s="26">
        <f t="shared" si="55"/>
        <v>-1.1347408776783224E-5</v>
      </c>
      <c r="DQ31" s="26">
        <f t="shared" si="56"/>
        <v>4.1335048052742462E-3</v>
      </c>
      <c r="DR31" s="26">
        <f t="shared" si="57"/>
        <v>0.97200310974569237</v>
      </c>
      <c r="DS31" s="26">
        <f t="shared" si="58"/>
        <v>0.94198944511195182</v>
      </c>
      <c r="DT31" s="26">
        <f t="shared" si="59"/>
        <v>9.198944511195184E-2</v>
      </c>
      <c r="DU31" s="26">
        <f t="shared" si="60"/>
        <v>0.94752304441092583</v>
      </c>
      <c r="DV31" s="26">
        <f t="shared" si="61"/>
        <v>0.1780295936088766</v>
      </c>
      <c r="DW31" s="26">
        <f t="shared" si="62"/>
        <v>-6.2664875789858382E-2</v>
      </c>
      <c r="DX31" s="26">
        <f t="shared" si="63"/>
        <v>6.2890200401286992E-3</v>
      </c>
      <c r="DY31" s="26">
        <f t="shared" si="64"/>
        <v>-6.5923828835631495E-6</v>
      </c>
      <c r="DZ31" s="26">
        <f t="shared" si="65"/>
        <v>3.3084832335741055E-3</v>
      </c>
      <c r="EA31" s="26">
        <f t="shared" si="66"/>
        <v>0.97740736331509981</v>
      </c>
      <c r="EB31" s="26">
        <f t="shared" si="67"/>
        <v>0.94686447250705374</v>
      </c>
      <c r="EC31" s="26">
        <f t="shared" si="68"/>
        <v>-6.5857190387208497E-4</v>
      </c>
      <c r="ED31" s="26">
        <f t="shared" si="69"/>
        <v>-0.95001153394514248</v>
      </c>
      <c r="EE31" s="26">
        <f t="shared" si="70"/>
        <v>0.94682981924434584</v>
      </c>
      <c r="EI31">
        <f t="shared" si="21"/>
        <v>757.67221594966736</v>
      </c>
      <c r="ES31">
        <f t="shared" si="109"/>
        <v>2.063691607018646</v>
      </c>
      <c r="ET31">
        <f t="shared" si="71"/>
        <v>3.079327828836971E-2</v>
      </c>
      <c r="EU31">
        <f t="shared" si="110"/>
        <v>1.053687317543041</v>
      </c>
      <c r="EV31">
        <f t="shared" si="111"/>
        <v>1.4449786051898133E-2</v>
      </c>
      <c r="EX31" s="30">
        <v>1687.1</v>
      </c>
      <c r="EY31" s="30">
        <v>8449.4</v>
      </c>
    </row>
    <row r="32" spans="3:158">
      <c r="C32" s="6">
        <f t="shared" si="72"/>
        <v>776.43411718842867</v>
      </c>
      <c r="D32" s="6">
        <f>Sheet8!D32</f>
        <v>814.75357705162344</v>
      </c>
      <c r="E32" s="6">
        <f t="shared" si="22"/>
        <v>814.74058802071113</v>
      </c>
      <c r="F32" s="6">
        <f t="shared" si="23"/>
        <v>1.2989030912308408E-2</v>
      </c>
      <c r="G32" s="6">
        <f t="shared" si="0"/>
        <v>795.59384712002611</v>
      </c>
      <c r="I32" s="6">
        <f t="shared" si="1"/>
        <v>795.59384712002611</v>
      </c>
      <c r="M32">
        <f t="shared" si="24"/>
        <v>108.34486150043409</v>
      </c>
      <c r="O32">
        <f t="shared" si="25"/>
        <v>1.1309655971498711</v>
      </c>
      <c r="P32">
        <f t="shared" si="26"/>
        <v>2.2847325044805147E-2</v>
      </c>
      <c r="Q32">
        <f t="shared" si="27"/>
        <v>5654.8279857493553</v>
      </c>
      <c r="R32">
        <f t="shared" si="73"/>
        <v>31751.859139982633</v>
      </c>
      <c r="S32">
        <f t="shared" si="28"/>
        <v>16182.204967832369</v>
      </c>
      <c r="T32">
        <f t="shared" si="74"/>
        <v>0.87761773011423616</v>
      </c>
      <c r="U32">
        <f t="shared" si="2"/>
        <v>54.006116207951074</v>
      </c>
      <c r="V32">
        <f t="shared" si="112"/>
        <v>1.2941119050201062</v>
      </c>
      <c r="W32">
        <f t="shared" si="75"/>
        <v>48.896472405820681</v>
      </c>
      <c r="X32">
        <f t="shared" si="29"/>
        <v>55.300228112971183</v>
      </c>
      <c r="Y32">
        <f t="shared" si="3"/>
        <v>1.1309655971498711</v>
      </c>
      <c r="Z32">
        <f t="shared" si="30"/>
        <v>48.896472405820681</v>
      </c>
      <c r="AE32">
        <f t="shared" si="113"/>
        <v>0.68520265424170157</v>
      </c>
      <c r="AF32">
        <f t="shared" si="114"/>
        <v>0.83229130565465959</v>
      </c>
      <c r="AG32">
        <f t="shared" si="31"/>
        <v>1.1538154914869876</v>
      </c>
      <c r="AH32">
        <f t="shared" si="4"/>
        <v>0</v>
      </c>
      <c r="AI32">
        <f t="shared" si="5"/>
        <v>1.1538154914869876</v>
      </c>
      <c r="AJ32">
        <f t="shared" si="76"/>
        <v>1.1538154914869876</v>
      </c>
      <c r="AK32">
        <f t="shared" si="6"/>
        <v>0</v>
      </c>
      <c r="AL32">
        <f t="shared" si="7"/>
        <v>30</v>
      </c>
      <c r="AM32">
        <f t="shared" si="77"/>
        <v>30</v>
      </c>
      <c r="AO32">
        <f t="shared" si="78"/>
        <v>1.1927943734932924</v>
      </c>
      <c r="AQ32">
        <f t="shared" si="32"/>
        <v>0.94456408380784929</v>
      </c>
      <c r="AS32">
        <f t="shared" si="8"/>
        <v>4.2112112644277113</v>
      </c>
      <c r="AT32">
        <f t="shared" si="8"/>
        <v>2.1462265734859587</v>
      </c>
      <c r="AU32">
        <f t="shared" si="79"/>
        <v>6.35743783791367</v>
      </c>
      <c r="AV32">
        <f t="shared" si="33"/>
        <v>0.66240699033082651</v>
      </c>
      <c r="AW32">
        <f t="shared" si="80"/>
        <v>0.33759300966917349</v>
      </c>
      <c r="AX32">
        <f t="shared" si="9"/>
        <v>-25.822482355197906</v>
      </c>
      <c r="AY32">
        <f t="shared" si="81"/>
        <v>0.13</v>
      </c>
      <c r="AZ32">
        <f t="shared" si="82"/>
        <v>9.2214638999798826</v>
      </c>
      <c r="BA32">
        <f t="shared" si="83"/>
        <v>4.6996813092130312</v>
      </c>
      <c r="BB32">
        <f t="shared" si="10"/>
        <v>51.437824261492914</v>
      </c>
      <c r="BC32">
        <f t="shared" si="84"/>
        <v>5.3529638909992436E-3</v>
      </c>
      <c r="BD32">
        <f t="shared" si="85"/>
        <v>2.054099476262975E-3</v>
      </c>
      <c r="BE32">
        <f t="shared" si="86"/>
        <v>0.94740471043095631</v>
      </c>
      <c r="BF32">
        <f t="shared" si="87"/>
        <v>2.1681330625099009E-3</v>
      </c>
      <c r="BG32">
        <f t="shared" si="34"/>
        <v>3.5694816423752183E-2</v>
      </c>
      <c r="BH32">
        <f t="shared" si="35"/>
        <v>163.85272141782087</v>
      </c>
      <c r="BI32">
        <f t="shared" si="88"/>
        <v>2.1784695496592443E-4</v>
      </c>
      <c r="BJ32">
        <f t="shared" si="89"/>
        <v>0.28403144707202954</v>
      </c>
      <c r="BK32">
        <f t="shared" si="90"/>
        <v>1.2732836989894816</v>
      </c>
      <c r="BL32">
        <f t="shared" si="91"/>
        <v>0.47230291244612688</v>
      </c>
      <c r="BM32">
        <f t="shared" si="36"/>
        <v>1.4021339493826087E-4</v>
      </c>
      <c r="BN32">
        <f t="shared" si="92"/>
        <v>1.0788383088888425</v>
      </c>
      <c r="BO32">
        <f t="shared" si="93"/>
        <v>0.99253680127336452</v>
      </c>
      <c r="BP32">
        <f t="shared" si="94"/>
        <v>1.0869504359987039</v>
      </c>
      <c r="BQ32">
        <f t="shared" si="37"/>
        <v>0.51336985660677525</v>
      </c>
      <c r="BR32">
        <f t="shared" si="38"/>
        <v>0.51336985660677525</v>
      </c>
      <c r="BS32">
        <f t="shared" si="39"/>
        <v>0.51336985660677525</v>
      </c>
      <c r="BT32">
        <f t="shared" si="11"/>
        <v>205.9133753861708</v>
      </c>
      <c r="BU32">
        <f t="shared" si="12"/>
        <v>4.6621122610151877</v>
      </c>
      <c r="BV32">
        <f t="shared" si="13"/>
        <v>1587705.4847817586</v>
      </c>
      <c r="BW32">
        <f t="shared" si="14"/>
        <v>0.13715224135501861</v>
      </c>
      <c r="BX32">
        <f t="shared" si="15"/>
        <v>764030.98454913963</v>
      </c>
      <c r="BY32">
        <f t="shared" si="95"/>
        <v>1.6187778227438283E-4</v>
      </c>
      <c r="BZ32">
        <f t="shared" si="96"/>
        <v>6.6033971161224702E-6</v>
      </c>
      <c r="CA32">
        <f t="shared" si="97"/>
        <v>-3.9049034216442591</v>
      </c>
      <c r="CB32">
        <f t="shared" si="98"/>
        <v>14.906481583311558</v>
      </c>
      <c r="CC32">
        <f t="shared" si="99"/>
        <v>4.5003853708290116E-3</v>
      </c>
      <c r="CD32">
        <f t="shared" si="16"/>
        <v>26.159050914191038</v>
      </c>
      <c r="CE32" s="20">
        <f t="shared" si="17"/>
        <v>105383807344.92921</v>
      </c>
      <c r="CF32" s="33">
        <f t="shared" si="40"/>
        <v>0.19153235416141226</v>
      </c>
      <c r="CG32" s="33">
        <f t="shared" si="18"/>
        <v>38.30647083228245</v>
      </c>
      <c r="CH32">
        <f t="shared" si="100"/>
        <v>3000</v>
      </c>
      <c r="CI32" s="6">
        <f t="shared" si="19"/>
        <v>814.74058802071113</v>
      </c>
      <c r="CJ32" s="20"/>
      <c r="CK32" s="20"/>
      <c r="CL32" s="20"/>
      <c r="CM32" s="20"/>
      <c r="CN32" s="20"/>
      <c r="CO32" s="20"/>
      <c r="CP32" s="20"/>
      <c r="CQ32" s="25">
        <f t="shared" si="20"/>
        <v>1.1927943734932924</v>
      </c>
      <c r="CR32" s="26">
        <v>0.8</v>
      </c>
      <c r="CS32" s="26">
        <f t="shared" si="101"/>
        <v>0.22141245557969241</v>
      </c>
      <c r="CT32" s="26">
        <f t="shared" si="41"/>
        <v>-7.7935267648317333E-2</v>
      </c>
      <c r="CU32" s="26">
        <f t="shared" si="102"/>
        <v>9.7275321467511569E-3</v>
      </c>
      <c r="CV32" s="26">
        <f t="shared" si="103"/>
        <v>-1.9615151341914916E-5</v>
      </c>
      <c r="CW32" s="26">
        <f t="shared" si="42"/>
        <v>5.1799004818447883E-3</v>
      </c>
      <c r="CX32" s="26">
        <f t="shared" si="43"/>
        <v>0.96527144617481853</v>
      </c>
      <c r="CY32" s="26">
        <f t="shared" si="44"/>
        <v>0.9368118896789277</v>
      </c>
      <c r="CZ32" s="26">
        <f t="shared" si="45"/>
        <v>0.13681188967892766</v>
      </c>
      <c r="DA32" s="26">
        <v>0.85</v>
      </c>
      <c r="DB32" s="26">
        <f t="shared" si="46"/>
        <v>0.20838819348676937</v>
      </c>
      <c r="DC32" s="26">
        <f t="shared" si="47"/>
        <v>-7.3350840139592796E-2</v>
      </c>
      <c r="DD32" s="26">
        <f t="shared" si="48"/>
        <v>8.6167758808591618E-3</v>
      </c>
      <c r="DE32" s="26">
        <f t="shared" si="49"/>
        <v>-1.448594959457171E-5</v>
      </c>
      <c r="DF32" s="26">
        <f t="shared" si="50"/>
        <v>4.5705371205042155E-3</v>
      </c>
      <c r="DG32" s="26">
        <f t="shared" si="104"/>
        <v>0.96917519285611509</v>
      </c>
      <c r="DH32" s="26">
        <f t="shared" si="105"/>
        <v>0.93971007288608155</v>
      </c>
      <c r="DI32" s="26">
        <f t="shared" si="106"/>
        <v>8.9710072886081571E-2</v>
      </c>
      <c r="DJ32" s="26">
        <f t="shared" si="107"/>
        <v>-0.94203633585692292</v>
      </c>
      <c r="DK32" s="26">
        <f t="shared" si="108"/>
        <v>0.94522994970727625</v>
      </c>
      <c r="DL32" s="26">
        <f t="shared" si="51"/>
        <v>0.85</v>
      </c>
      <c r="DM32" s="26">
        <f t="shared" si="52"/>
        <v>0.20838819348676937</v>
      </c>
      <c r="DN32" s="26">
        <f t="shared" si="53"/>
        <v>-7.3350840139592796E-2</v>
      </c>
      <c r="DO32" s="26">
        <f t="shared" si="54"/>
        <v>8.6167758808591618E-3</v>
      </c>
      <c r="DP32" s="26">
        <f t="shared" si="55"/>
        <v>-1.448594959457171E-5</v>
      </c>
      <c r="DQ32" s="26">
        <f t="shared" si="56"/>
        <v>4.5705371205042164E-3</v>
      </c>
      <c r="DR32" s="26">
        <f t="shared" si="57"/>
        <v>0.96917519285611509</v>
      </c>
      <c r="DS32" s="26">
        <f t="shared" si="58"/>
        <v>0.93971007288608155</v>
      </c>
      <c r="DT32" s="26">
        <f t="shared" si="59"/>
        <v>8.9710072886081571E-2</v>
      </c>
      <c r="DU32" s="26">
        <f t="shared" si="60"/>
        <v>0.94522994970727625</v>
      </c>
      <c r="DV32" s="26">
        <f t="shared" si="61"/>
        <v>0.18739351680361849</v>
      </c>
      <c r="DW32" s="26">
        <f t="shared" si="62"/>
        <v>-6.5960895693119095E-2</v>
      </c>
      <c r="DX32" s="26">
        <f t="shared" si="63"/>
        <v>6.9679929243652051E-3</v>
      </c>
      <c r="DY32" s="26">
        <f t="shared" si="64"/>
        <v>-8.5183254577760132E-6</v>
      </c>
      <c r="DZ32" s="26">
        <f t="shared" si="65"/>
        <v>3.6745140759444636E-3</v>
      </c>
      <c r="EA32" s="26">
        <f t="shared" si="66"/>
        <v>0.97499896060505042</v>
      </c>
      <c r="EB32" s="26">
        <f t="shared" si="67"/>
        <v>0.94459826296147831</v>
      </c>
      <c r="EC32" s="26">
        <f t="shared" si="68"/>
        <v>-6.3168674579794359E-4</v>
      </c>
      <c r="ED32" s="26">
        <f t="shared" si="69"/>
        <v>-0.94866961401930405</v>
      </c>
      <c r="EE32" s="26">
        <f t="shared" si="70"/>
        <v>0.94456408380784929</v>
      </c>
      <c r="EI32">
        <f t="shared" si="21"/>
        <v>795.59384712002611</v>
      </c>
      <c r="ES32">
        <f t="shared" si="109"/>
        <v>2.1722367613046836</v>
      </c>
      <c r="ET32">
        <f t="shared" si="71"/>
        <v>3.241292975732768E-2</v>
      </c>
      <c r="EU32">
        <f t="shared" si="110"/>
        <v>1.0575377060369289</v>
      </c>
      <c r="EV32">
        <f t="shared" si="111"/>
        <v>1.4502588519031459E-2</v>
      </c>
      <c r="EX32" s="30">
        <v>1818.7</v>
      </c>
      <c r="EY32" s="30">
        <v>8851.2999999999993</v>
      </c>
    </row>
    <row r="33" spans="3:155">
      <c r="C33" s="6">
        <f t="shared" si="72"/>
        <v>814.74058802071113</v>
      </c>
      <c r="D33" s="6">
        <f>Sheet8!D33</f>
        <v>853.86191429657333</v>
      </c>
      <c r="E33" s="6">
        <f t="shared" si="22"/>
        <v>853.84557483161223</v>
      </c>
      <c r="F33" s="6">
        <f t="shared" si="23"/>
        <v>1.6339464961106387E-2</v>
      </c>
      <c r="G33" s="6">
        <f t="shared" si="0"/>
        <v>834.30125115864223</v>
      </c>
      <c r="I33" s="6">
        <f t="shared" si="1"/>
        <v>834.30125115864223</v>
      </c>
      <c r="M33">
        <f t="shared" si="24"/>
        <v>114.6298923216076</v>
      </c>
      <c r="O33">
        <f t="shared" si="25"/>
        <v>1.1339613034467175</v>
      </c>
      <c r="P33">
        <f t="shared" si="26"/>
        <v>2.1735043606134288E-2</v>
      </c>
      <c r="Q33">
        <f t="shared" si="27"/>
        <v>5669.8065172335873</v>
      </c>
      <c r="R33">
        <f t="shared" si="73"/>
        <v>31835.963594266595</v>
      </c>
      <c r="S33">
        <f t="shared" si="28"/>
        <v>14711.375966784763</v>
      </c>
      <c r="T33">
        <f t="shared" si="74"/>
        <v>0.87689944087753058</v>
      </c>
      <c r="U33">
        <f t="shared" si="2"/>
        <v>54.006116207951074</v>
      </c>
      <c r="V33">
        <f t="shared" si="112"/>
        <v>1.3680620722763484</v>
      </c>
      <c r="W33">
        <f t="shared" si="75"/>
        <v>48.832511402210592</v>
      </c>
      <c r="X33">
        <f t="shared" si="29"/>
        <v>55.374178280227419</v>
      </c>
      <c r="Y33">
        <f t="shared" si="3"/>
        <v>1.1339613034467175</v>
      </c>
      <c r="Z33">
        <f t="shared" si="30"/>
        <v>48.832511402210592</v>
      </c>
      <c r="AE33">
        <f t="shared" si="113"/>
        <v>0.67479478629953416</v>
      </c>
      <c r="AF33">
        <f t="shared" si="114"/>
        <v>0.82555678572992375</v>
      </c>
      <c r="AG33">
        <f t="shared" si="31"/>
        <v>1.1315084232602137</v>
      </c>
      <c r="AH33">
        <f t="shared" si="4"/>
        <v>0</v>
      </c>
      <c r="AI33">
        <f t="shared" si="5"/>
        <v>1.1315084232602137</v>
      </c>
      <c r="AJ33">
        <f t="shared" si="76"/>
        <v>1.1315084232602137</v>
      </c>
      <c r="AK33">
        <f t="shared" si="6"/>
        <v>0</v>
      </c>
      <c r="AL33">
        <f t="shared" si="7"/>
        <v>30</v>
      </c>
      <c r="AM33">
        <f t="shared" si="77"/>
        <v>30</v>
      </c>
      <c r="AO33">
        <f t="shared" si="78"/>
        <v>1.2508264635062103</v>
      </c>
      <c r="AQ33">
        <f t="shared" si="32"/>
        <v>0.94229755116324476</v>
      </c>
      <c r="AS33">
        <f t="shared" si="8"/>
        <v>4.2223659380393475</v>
      </c>
      <c r="AT33">
        <f t="shared" si="8"/>
        <v>1.9511522746881584</v>
      </c>
      <c r="AU33">
        <f t="shared" si="79"/>
        <v>6.1735182127275063</v>
      </c>
      <c r="AV33">
        <f t="shared" si="33"/>
        <v>0.68394808155492182</v>
      </c>
      <c r="AW33">
        <f t="shared" si="80"/>
        <v>0.31605191844507818</v>
      </c>
      <c r="AX33">
        <f t="shared" si="9"/>
        <v>-24.288942467563171</v>
      </c>
      <c r="AY33">
        <f t="shared" si="81"/>
        <v>0.13</v>
      </c>
      <c r="AZ33">
        <f t="shared" si="82"/>
        <v>9.242864652149219</v>
      </c>
      <c r="BA33">
        <f t="shared" si="83"/>
        <v>4.2711211333449475</v>
      </c>
      <c r="BB33">
        <f t="shared" si="10"/>
        <v>51.404170591659522</v>
      </c>
      <c r="BC33">
        <f t="shared" si="84"/>
        <v>5.2511915021173092E-3</v>
      </c>
      <c r="BD33">
        <f t="shared" si="85"/>
        <v>2.0514963420905944E-3</v>
      </c>
      <c r="BE33">
        <f t="shared" si="86"/>
        <v>0.94838499794981612</v>
      </c>
      <c r="BF33">
        <f t="shared" si="87"/>
        <v>2.1631471886685723E-3</v>
      </c>
      <c r="BG33">
        <f t="shared" si="34"/>
        <v>3.5695380448543007E-2</v>
      </c>
      <c r="BH33">
        <f t="shared" si="35"/>
        <v>154.9857165835823</v>
      </c>
      <c r="BI33">
        <f t="shared" si="88"/>
        <v>2.3031400076982471E-4</v>
      </c>
      <c r="BJ33">
        <f t="shared" si="89"/>
        <v>0.30211176496780068</v>
      </c>
      <c r="BK33">
        <f t="shared" si="90"/>
        <v>1.2909968504070157</v>
      </c>
      <c r="BL33">
        <f t="shared" si="91"/>
        <v>0.48375027807708521</v>
      </c>
      <c r="BM33">
        <f t="shared" si="36"/>
        <v>1.2667863990760666E-4</v>
      </c>
      <c r="BN33">
        <f t="shared" si="92"/>
        <v>1.0797766053784852</v>
      </c>
      <c r="BO33">
        <f t="shared" si="93"/>
        <v>0.99325462275778686</v>
      </c>
      <c r="BP33">
        <f t="shared" si="94"/>
        <v>1.0871095695285753</v>
      </c>
      <c r="BQ33">
        <f t="shared" si="37"/>
        <v>0.5258895565597087</v>
      </c>
      <c r="BR33">
        <f t="shared" si="38"/>
        <v>0.5258895565597087</v>
      </c>
      <c r="BS33">
        <f t="shared" si="39"/>
        <v>0.5258895565597087</v>
      </c>
      <c r="BT33">
        <f t="shared" si="11"/>
        <v>206.18873281361206</v>
      </c>
      <c r="BU33">
        <f t="shared" si="12"/>
        <v>4.4553981291759648</v>
      </c>
      <c r="BV33">
        <f t="shared" si="13"/>
        <v>1588223.0442476708</v>
      </c>
      <c r="BW33">
        <f t="shared" si="14"/>
        <v>0.1436554847377336</v>
      </c>
      <c r="BX33">
        <f t="shared" si="15"/>
        <v>729681.30045098648</v>
      </c>
      <c r="BY33">
        <f t="shared" si="95"/>
        <v>1.6187778227438283E-4</v>
      </c>
      <c r="BZ33">
        <f t="shared" si="96"/>
        <v>6.9142514641416274E-6</v>
      </c>
      <c r="CA33">
        <f t="shared" si="97"/>
        <v>-3.9004456110339554</v>
      </c>
      <c r="CB33">
        <f t="shared" si="98"/>
        <v>14.895564753823919</v>
      </c>
      <c r="CC33">
        <f t="shared" si="99"/>
        <v>4.5069843744903592E-3</v>
      </c>
      <c r="CD33">
        <f t="shared" si="16"/>
        <v>26.763124849295586</v>
      </c>
      <c r="CE33" s="20">
        <f t="shared" si="17"/>
        <v>103223478972.02644</v>
      </c>
      <c r="CF33" s="33">
        <f t="shared" si="40"/>
        <v>0.19552493405450524</v>
      </c>
      <c r="CG33" s="33">
        <f t="shared" si="18"/>
        <v>39.104986810901046</v>
      </c>
      <c r="CH33">
        <f t="shared" si="100"/>
        <v>3200</v>
      </c>
      <c r="CI33" s="6">
        <f t="shared" si="19"/>
        <v>853.84557483161223</v>
      </c>
      <c r="CJ33" s="20"/>
      <c r="CK33" s="20"/>
      <c r="CL33" s="20"/>
      <c r="CM33" s="20"/>
      <c r="CN33" s="20"/>
      <c r="CO33" s="20"/>
      <c r="CP33" s="20"/>
      <c r="CQ33" s="25">
        <f t="shared" si="20"/>
        <v>1.2508264635062103</v>
      </c>
      <c r="CR33" s="26">
        <v>0.8</v>
      </c>
      <c r="CS33" s="26">
        <f t="shared" si="101"/>
        <v>0.23218466228834028</v>
      </c>
      <c r="CT33" s="26">
        <f t="shared" si="41"/>
        <v>-8.1726991157292636E-2</v>
      </c>
      <c r="CU33" s="26">
        <f t="shared" si="102"/>
        <v>1.0697089585199455E-2</v>
      </c>
      <c r="CV33" s="26">
        <f t="shared" si="103"/>
        <v>-2.4874196386858059E-5</v>
      </c>
      <c r="CW33" s="26">
        <f t="shared" si="42"/>
        <v>5.7155712528049419E-3</v>
      </c>
      <c r="CX33" s="26">
        <f t="shared" si="43"/>
        <v>0.96187679692094452</v>
      </c>
      <c r="CY33" s="26">
        <f t="shared" si="44"/>
        <v>0.93449264799351506</v>
      </c>
      <c r="CZ33" s="26">
        <f t="shared" si="45"/>
        <v>0.13449264799351501</v>
      </c>
      <c r="DA33" s="26">
        <v>0.85</v>
      </c>
      <c r="DB33" s="26">
        <f t="shared" si="46"/>
        <v>0.21852674097726146</v>
      </c>
      <c r="DC33" s="26">
        <f t="shared" si="47"/>
        <v>-7.6919521089216611E-2</v>
      </c>
      <c r="DD33" s="26">
        <f t="shared" si="48"/>
        <v>9.4756226083427715E-3</v>
      </c>
      <c r="DE33" s="26">
        <f t="shared" si="49"/>
        <v>-1.8369797346173651E-5</v>
      </c>
      <c r="DF33" s="26">
        <f t="shared" si="50"/>
        <v>5.041298023364978E-3</v>
      </c>
      <c r="DG33" s="26">
        <f t="shared" si="104"/>
        <v>0.96615539991310151</v>
      </c>
      <c r="DH33" s="26">
        <f t="shared" si="105"/>
        <v>0.9374451486243176</v>
      </c>
      <c r="DI33" s="26">
        <f t="shared" si="106"/>
        <v>8.7445148624317626E-2</v>
      </c>
      <c r="DJ33" s="26">
        <f t="shared" si="107"/>
        <v>-0.94094998738394897</v>
      </c>
      <c r="DK33" s="26">
        <f t="shared" si="108"/>
        <v>0.94293283362215097</v>
      </c>
      <c r="DL33" s="26">
        <f t="shared" si="51"/>
        <v>0.85</v>
      </c>
      <c r="DM33" s="26">
        <f t="shared" si="52"/>
        <v>0.21852674097726146</v>
      </c>
      <c r="DN33" s="26">
        <f t="shared" si="53"/>
        <v>-7.6919521089216611E-2</v>
      </c>
      <c r="DO33" s="26">
        <f t="shared" si="54"/>
        <v>9.4756226083427715E-3</v>
      </c>
      <c r="DP33" s="26">
        <f t="shared" si="55"/>
        <v>-1.8369797346173651E-5</v>
      </c>
      <c r="DQ33" s="26">
        <f t="shared" si="56"/>
        <v>5.041298023364978E-3</v>
      </c>
      <c r="DR33" s="26">
        <f t="shared" si="57"/>
        <v>0.96615539991310151</v>
      </c>
      <c r="DS33" s="26">
        <f t="shared" si="58"/>
        <v>0.9374451486243176</v>
      </c>
      <c r="DT33" s="26">
        <f t="shared" si="59"/>
        <v>8.7445148624317626E-2</v>
      </c>
      <c r="DU33" s="26">
        <f t="shared" si="60"/>
        <v>0.94293283362215097</v>
      </c>
      <c r="DV33" s="26">
        <f t="shared" si="61"/>
        <v>0.19698935407429505</v>
      </c>
      <c r="DW33" s="26">
        <f t="shared" si="62"/>
        <v>-6.933854734348302E-2</v>
      </c>
      <c r="DX33" s="26">
        <f t="shared" si="63"/>
        <v>7.6998823596779072E-3</v>
      </c>
      <c r="DY33" s="26">
        <f t="shared" si="64"/>
        <v>-1.0934406153463233E-5</v>
      </c>
      <c r="DZ33" s="26">
        <f t="shared" si="65"/>
        <v>4.071001708550649E-3</v>
      </c>
      <c r="EA33" s="26">
        <f t="shared" si="66"/>
        <v>0.9724095020369572</v>
      </c>
      <c r="EB33" s="26">
        <f t="shared" si="67"/>
        <v>0.94233095016655177</v>
      </c>
      <c r="EC33" s="26">
        <f t="shared" si="68"/>
        <v>-6.0188345559919476E-4</v>
      </c>
      <c r="ED33" s="26">
        <f t="shared" si="69"/>
        <v>-0.94742652998079235</v>
      </c>
      <c r="EE33" s="26">
        <f t="shared" si="70"/>
        <v>0.94229755116324476</v>
      </c>
      <c r="EI33">
        <f t="shared" si="21"/>
        <v>834.30125115864223</v>
      </c>
      <c r="ES33">
        <f t="shared" si="109"/>
        <v>2.2834702278109202</v>
      </c>
      <c r="ET33">
        <f t="shared" si="71"/>
        <v>3.4072694751989333E-2</v>
      </c>
      <c r="EU33">
        <f t="shared" si="110"/>
        <v>1.06156184873008</v>
      </c>
      <c r="EV33">
        <f t="shared" si="111"/>
        <v>1.4557773771800687E-2</v>
      </c>
      <c r="EX33" s="30">
        <v>1938.3</v>
      </c>
      <c r="EY33" s="30">
        <v>9234</v>
      </c>
    </row>
    <row r="34" spans="3:155">
      <c r="C34" s="6">
        <f t="shared" si="72"/>
        <v>853.84557483161223</v>
      </c>
      <c r="D34" s="6">
        <f>Sheet8!D34</f>
        <v>893.79930393378754</v>
      </c>
      <c r="E34" s="6">
        <f t="shared" si="22"/>
        <v>893.77923101657871</v>
      </c>
      <c r="F34" s="6">
        <f t="shared" si="23"/>
        <v>2.0072917208835861E-2</v>
      </c>
      <c r="G34" s="6">
        <f t="shared" si="0"/>
        <v>873.82243938269994</v>
      </c>
      <c r="I34" s="6">
        <f t="shared" si="1"/>
        <v>873.82243938269994</v>
      </c>
      <c r="M34">
        <f t="shared" si="24"/>
        <v>121.10356790450652</v>
      </c>
      <c r="O34">
        <f t="shared" si="25"/>
        <v>1.1370469256591176</v>
      </c>
      <c r="P34">
        <f t="shared" si="26"/>
        <v>2.0702129975585973E-2</v>
      </c>
      <c r="Q34">
        <f t="shared" si="27"/>
        <v>5685.2346282955878</v>
      </c>
      <c r="R34">
        <f t="shared" si="73"/>
        <v>31922.592437879728</v>
      </c>
      <c r="S34">
        <f t="shared" si="28"/>
        <v>13342.153453150986</v>
      </c>
      <c r="T34">
        <f t="shared" si="74"/>
        <v>0.87615959223948503</v>
      </c>
      <c r="U34">
        <f t="shared" si="2"/>
        <v>54.006116207951074</v>
      </c>
      <c r="V34">
        <f t="shared" si="112"/>
        <v>1.4441033768925851</v>
      </c>
      <c r="W34">
        <f t="shared" si="75"/>
        <v>48.766869980058701</v>
      </c>
      <c r="X34">
        <f t="shared" si="29"/>
        <v>55.450219584843659</v>
      </c>
      <c r="Y34">
        <f t="shared" si="3"/>
        <v>1.1370469256591176</v>
      </c>
      <c r="Z34">
        <f t="shared" si="30"/>
        <v>48.766869980058701</v>
      </c>
      <c r="AE34">
        <f t="shared" si="113"/>
        <v>0.66454648272597105</v>
      </c>
      <c r="AF34">
        <f t="shared" si="114"/>
        <v>0.81884026632233475</v>
      </c>
      <c r="AG34">
        <f t="shared" si="31"/>
        <v>1.1096475924045086</v>
      </c>
      <c r="AH34">
        <f t="shared" si="4"/>
        <v>0</v>
      </c>
      <c r="AI34">
        <f t="shared" si="5"/>
        <v>1.1096475924045086</v>
      </c>
      <c r="AJ34">
        <f t="shared" si="76"/>
        <v>1.1096475924045086</v>
      </c>
      <c r="AK34">
        <f t="shared" si="6"/>
        <v>0</v>
      </c>
      <c r="AL34">
        <f t="shared" si="7"/>
        <v>30</v>
      </c>
      <c r="AM34">
        <f t="shared" si="77"/>
        <v>30</v>
      </c>
      <c r="AO34">
        <f t="shared" si="78"/>
        <v>1.3100786197641678</v>
      </c>
      <c r="AQ34">
        <f t="shared" si="32"/>
        <v>0.94003251484536754</v>
      </c>
      <c r="AS34">
        <f t="shared" si="8"/>
        <v>4.2338554184014159</v>
      </c>
      <c r="AT34">
        <f t="shared" si="8"/>
        <v>1.7695539233128272</v>
      </c>
      <c r="AU34">
        <f t="shared" si="79"/>
        <v>6.0034093417142431</v>
      </c>
      <c r="AV34">
        <f t="shared" si="33"/>
        <v>0.70524183466597667</v>
      </c>
      <c r="AW34">
        <f t="shared" si="80"/>
        <v>0.29475816533402333</v>
      </c>
      <c r="AX34">
        <f t="shared" si="9"/>
        <v>-22.910630646070601</v>
      </c>
      <c r="AY34">
        <f t="shared" si="81"/>
        <v>0.13</v>
      </c>
      <c r="AZ34">
        <f t="shared" si="82"/>
        <v>9.264899288173833</v>
      </c>
      <c r="BA34">
        <f t="shared" si="83"/>
        <v>3.872295405561208</v>
      </c>
      <c r="BB34">
        <f t="shared" si="10"/>
        <v>51.369609830237863</v>
      </c>
      <c r="BC34">
        <f t="shared" si="84"/>
        <v>5.1514701182708662E-3</v>
      </c>
      <c r="BD34">
        <f t="shared" si="85"/>
        <v>2.0489339039530272E-3</v>
      </c>
      <c r="BE34">
        <f t="shared" si="86"/>
        <v>0.94934629820055916</v>
      </c>
      <c r="BF34">
        <f t="shared" si="87"/>
        <v>2.1582576430083356E-3</v>
      </c>
      <c r="BG34">
        <f t="shared" si="34"/>
        <v>3.5699599214529192E-2</v>
      </c>
      <c r="BH34">
        <f t="shared" si="35"/>
        <v>146.39285381846676</v>
      </c>
      <c r="BI34">
        <f t="shared" si="88"/>
        <v>2.438616249588124E-4</v>
      </c>
      <c r="BJ34">
        <f t="shared" si="89"/>
        <v>0.32201628946220417</v>
      </c>
      <c r="BK34">
        <f t="shared" si="90"/>
        <v>1.3104997989901115</v>
      </c>
      <c r="BL34">
        <f t="shared" si="91"/>
        <v>0.49570173772616144</v>
      </c>
      <c r="BM34">
        <f t="shared" si="36"/>
        <v>1.1418023159221605E-4</v>
      </c>
      <c r="BN34">
        <f t="shared" si="92"/>
        <v>1.0806438150984812</v>
      </c>
      <c r="BO34">
        <f t="shared" si="93"/>
        <v>0.99391797400565129</v>
      </c>
      <c r="BP34">
        <f t="shared" si="94"/>
        <v>1.0872565376228287</v>
      </c>
      <c r="BQ34">
        <f t="shared" si="37"/>
        <v>0.53895495505376578</v>
      </c>
      <c r="BR34">
        <f t="shared" si="38"/>
        <v>0.53895495505376578</v>
      </c>
      <c r="BS34">
        <f t="shared" si="39"/>
        <v>0.53895495505376578</v>
      </c>
      <c r="BT34">
        <f t="shared" si="11"/>
        <v>206.47187670354887</v>
      </c>
      <c r="BU34">
        <f t="shared" si="12"/>
        <v>4.2424765990101552</v>
      </c>
      <c r="BV34">
        <f t="shared" si="13"/>
        <v>1588752.5096047667</v>
      </c>
      <c r="BW34">
        <f t="shared" si="14"/>
        <v>0.1507469189122215</v>
      </c>
      <c r="BX34">
        <f t="shared" si="15"/>
        <v>695587.45472583908</v>
      </c>
      <c r="BY34">
        <f t="shared" si="95"/>
        <v>1.6187778227438283E-4</v>
      </c>
      <c r="BZ34">
        <f t="shared" si="96"/>
        <v>7.2531497883160219E-6</v>
      </c>
      <c r="CA34">
        <f t="shared" si="97"/>
        <v>-3.895660028500429</v>
      </c>
      <c r="CB34">
        <f t="shared" si="98"/>
        <v>14.883764624842771</v>
      </c>
      <c r="CC34">
        <f t="shared" si="99"/>
        <v>4.5141336516412662E-3</v>
      </c>
      <c r="CD34">
        <f t="shared" si="16"/>
        <v>27.388494175406848</v>
      </c>
      <c r="CE34" s="20">
        <f t="shared" si="17"/>
        <v>101093918531.02007</v>
      </c>
      <c r="CF34" s="33">
        <f t="shared" si="40"/>
        <v>0.19966828092483266</v>
      </c>
      <c r="CG34" s="33">
        <f t="shared" si="18"/>
        <v>39.93365618496653</v>
      </c>
      <c r="CH34">
        <f t="shared" si="100"/>
        <v>3400</v>
      </c>
      <c r="CI34" s="6">
        <f t="shared" si="19"/>
        <v>893.77923101657871</v>
      </c>
      <c r="CJ34" s="20"/>
      <c r="CK34" s="20"/>
      <c r="CL34" s="20"/>
      <c r="CM34" s="20"/>
      <c r="CN34" s="20"/>
      <c r="CO34" s="20"/>
      <c r="CP34" s="20"/>
      <c r="CQ34" s="25">
        <f t="shared" si="20"/>
        <v>1.3100786197641678</v>
      </c>
      <c r="CR34" s="26">
        <v>0.8</v>
      </c>
      <c r="CS34" s="26">
        <f t="shared" si="101"/>
        <v>0.24318334379372367</v>
      </c>
      <c r="CT34" s="26">
        <f t="shared" si="41"/>
        <v>-8.5598431834179617E-2</v>
      </c>
      <c r="CU34" s="26">
        <f t="shared" si="102"/>
        <v>1.1734544309427532E-2</v>
      </c>
      <c r="CV34" s="26">
        <f t="shared" si="103"/>
        <v>-3.1350938748251066E-5</v>
      </c>
      <c r="CW34" s="26">
        <f t="shared" si="42"/>
        <v>6.2926458436669361E-3</v>
      </c>
      <c r="CX34" s="26">
        <f t="shared" si="43"/>
        <v>0.95825764372215039</v>
      </c>
      <c r="CY34" s="26">
        <f t="shared" si="44"/>
        <v>0.93219743939292654</v>
      </c>
      <c r="CZ34" s="26">
        <f t="shared" si="45"/>
        <v>0.1321974393929265</v>
      </c>
      <c r="DA34" s="26">
        <v>0.85</v>
      </c>
      <c r="DB34" s="26">
        <f t="shared" si="46"/>
        <v>0.22887844121762227</v>
      </c>
      <c r="DC34" s="26">
        <f t="shared" si="47"/>
        <v>-8.0563229961580815E-2</v>
      </c>
      <c r="DD34" s="26">
        <f t="shared" si="48"/>
        <v>1.039461364433719E-2</v>
      </c>
      <c r="DE34" s="26">
        <f t="shared" si="49"/>
        <v>-2.3152924519079109E-5</v>
      </c>
      <c r="DF34" s="26">
        <f t="shared" si="50"/>
        <v>5.5480792405504077E-3</v>
      </c>
      <c r="DG34" s="26">
        <f t="shared" si="104"/>
        <v>0.96293455330430722</v>
      </c>
      <c r="DH34" s="26">
        <f t="shared" si="105"/>
        <v>0.93519697381247169</v>
      </c>
      <c r="DI34" s="26">
        <f t="shared" si="106"/>
        <v>8.519697381247171E-2</v>
      </c>
      <c r="DJ34" s="26">
        <f t="shared" si="107"/>
        <v>-0.94000931160909695</v>
      </c>
      <c r="DK34" s="26">
        <f t="shared" si="108"/>
        <v>0.94063418070469162</v>
      </c>
      <c r="DL34" s="26">
        <f t="shared" si="51"/>
        <v>0.85</v>
      </c>
      <c r="DM34" s="26">
        <f t="shared" si="52"/>
        <v>0.22887844121762227</v>
      </c>
      <c r="DN34" s="26">
        <f t="shared" si="53"/>
        <v>-8.0563229961580815E-2</v>
      </c>
      <c r="DO34" s="26">
        <f t="shared" si="54"/>
        <v>1.039461364433719E-2</v>
      </c>
      <c r="DP34" s="26">
        <f t="shared" si="55"/>
        <v>-2.3152924519079109E-5</v>
      </c>
      <c r="DQ34" s="26">
        <f t="shared" si="56"/>
        <v>5.5480792405504077E-3</v>
      </c>
      <c r="DR34" s="26">
        <f t="shared" si="57"/>
        <v>0.96293455330430722</v>
      </c>
      <c r="DS34" s="26">
        <f t="shared" si="58"/>
        <v>0.93519697381247169</v>
      </c>
      <c r="DT34" s="26">
        <f t="shared" si="59"/>
        <v>8.519697381247171E-2</v>
      </c>
      <c r="DU34" s="26">
        <f t="shared" si="60"/>
        <v>0.94063418070469162</v>
      </c>
      <c r="DV34" s="26">
        <f t="shared" si="61"/>
        <v>0.20682501128040137</v>
      </c>
      <c r="DW34" s="26">
        <f t="shared" si="62"/>
        <v>-7.2800613535053252E-2</v>
      </c>
      <c r="DX34" s="26">
        <f t="shared" si="63"/>
        <v>8.4879867129793798E-3</v>
      </c>
      <c r="DY34" s="26">
        <f t="shared" si="64"/>
        <v>-1.3950722632756124E-5</v>
      </c>
      <c r="DZ34" s="26">
        <f t="shared" si="65"/>
        <v>4.5001814363391218E-3</v>
      </c>
      <c r="EA34" s="26">
        <f t="shared" si="66"/>
        <v>0.96962884183270004</v>
      </c>
      <c r="EB34" s="26">
        <f t="shared" si="67"/>
        <v>0.94006482961471338</v>
      </c>
      <c r="EC34" s="26">
        <f t="shared" si="68"/>
        <v>-5.693510899782428E-4</v>
      </c>
      <c r="ED34" s="26">
        <f t="shared" si="69"/>
        <v>-0.9462911700156218</v>
      </c>
      <c r="EE34" s="26">
        <f t="shared" si="70"/>
        <v>0.94003251484536754</v>
      </c>
      <c r="EI34">
        <f t="shared" si="21"/>
        <v>873.82243938269994</v>
      </c>
      <c r="ES34">
        <f t="shared" si="109"/>
        <v>2.3974836500419867</v>
      </c>
      <c r="ET34">
        <f t="shared" si="71"/>
        <v>3.5773940726644742E-2</v>
      </c>
      <c r="EU34">
        <f t="shared" si="110"/>
        <v>1.0657674746772339</v>
      </c>
      <c r="EV34">
        <f t="shared" si="111"/>
        <v>1.461544780292824E-2</v>
      </c>
      <c r="EX34" s="30">
        <v>2093.8000000000002</v>
      </c>
      <c r="EY34" s="30">
        <v>9712.4</v>
      </c>
    </row>
    <row r="35" spans="3:155">
      <c r="C35" s="6">
        <f t="shared" si="72"/>
        <v>893.77923101657871</v>
      </c>
      <c r="D35" s="6">
        <f>Sheet8!D35</f>
        <v>934.60074765789864</v>
      </c>
      <c r="E35" s="6">
        <f t="shared" si="22"/>
        <v>934.57669918483043</v>
      </c>
      <c r="F35" s="6">
        <f t="shared" si="23"/>
        <v>2.4048473068205567E-2</v>
      </c>
      <c r="G35" s="6">
        <f t="shared" si="0"/>
        <v>914.18998933723867</v>
      </c>
      <c r="I35" s="6">
        <f t="shared" si="1"/>
        <v>914.18998933723867</v>
      </c>
      <c r="M35">
        <f t="shared" si="24"/>
        <v>127.77264578853253</v>
      </c>
      <c r="O35">
        <f t="shared" si="25"/>
        <v>1.1402256847105499</v>
      </c>
      <c r="P35">
        <f t="shared" si="26"/>
        <v>1.9740395134957577E-2</v>
      </c>
      <c r="Q35">
        <f t="shared" si="27"/>
        <v>5701.1284235527492</v>
      </c>
      <c r="R35">
        <f t="shared" si="73"/>
        <v>32011.836098248688</v>
      </c>
      <c r="S35">
        <f t="shared" si="28"/>
        <v>12064.081342173944</v>
      </c>
      <c r="T35">
        <f t="shared" si="74"/>
        <v>0.87539741190988196</v>
      </c>
      <c r="U35">
        <f t="shared" si="2"/>
        <v>54.006116207951074</v>
      </c>
      <c r="V35">
        <f t="shared" si="112"/>
        <v>1.5223035891661303</v>
      </c>
      <c r="W35">
        <f t="shared" si="75"/>
        <v>48.699499179597311</v>
      </c>
      <c r="X35">
        <f t="shared" si="29"/>
        <v>55.528419797117202</v>
      </c>
      <c r="Y35">
        <f t="shared" si="3"/>
        <v>1.1402256847105499</v>
      </c>
      <c r="Z35">
        <f t="shared" si="30"/>
        <v>48.699499179597311</v>
      </c>
      <c r="AE35">
        <f t="shared" si="113"/>
        <v>0.65445361145035119</v>
      </c>
      <c r="AF35">
        <f t="shared" si="114"/>
        <v>0.81214178743209853</v>
      </c>
      <c r="AG35">
        <f t="shared" si="31"/>
        <v>1.0882210545520627</v>
      </c>
      <c r="AH35">
        <f t="shared" si="4"/>
        <v>0</v>
      </c>
      <c r="AI35">
        <f t="shared" si="5"/>
        <v>1.0882210545520627</v>
      </c>
      <c r="AJ35">
        <f t="shared" si="76"/>
        <v>1.0882210545520627</v>
      </c>
      <c r="AK35">
        <f t="shared" si="6"/>
        <v>0</v>
      </c>
      <c r="AL35">
        <f t="shared" si="7"/>
        <v>30</v>
      </c>
      <c r="AM35">
        <f t="shared" si="77"/>
        <v>30</v>
      </c>
      <c r="AO35">
        <f t="shared" si="78"/>
        <v>1.3705996841637762</v>
      </c>
      <c r="AQ35">
        <f t="shared" si="32"/>
        <v>0.93777133745269925</v>
      </c>
      <c r="AS35">
        <f t="shared" si="8"/>
        <v>4.245691698795822</v>
      </c>
      <c r="AT35">
        <f t="shared" si="8"/>
        <v>1.6000447412907892</v>
      </c>
      <c r="AU35">
        <f t="shared" si="79"/>
        <v>5.8457364400866112</v>
      </c>
      <c r="AV35">
        <f t="shared" si="33"/>
        <v>0.72628859379998278</v>
      </c>
      <c r="AW35">
        <f t="shared" si="80"/>
        <v>0.27371140620001722</v>
      </c>
      <c r="AX35">
        <f t="shared" si="9"/>
        <v>-21.667471014236845</v>
      </c>
      <c r="AY35">
        <f t="shared" si="81"/>
        <v>0.13</v>
      </c>
      <c r="AZ35">
        <f t="shared" si="82"/>
        <v>9.2875900466298358</v>
      </c>
      <c r="BA35">
        <f t="shared" si="83"/>
        <v>3.5001504272176778</v>
      </c>
      <c r="BB35">
        <f t="shared" si="10"/>
        <v>51.334114340901834</v>
      </c>
      <c r="BC35">
        <f t="shared" si="84"/>
        <v>5.0537450711702894E-3</v>
      </c>
      <c r="BD35">
        <f t="shared" si="85"/>
        <v>2.0464114373190474E-3</v>
      </c>
      <c r="BE35">
        <f t="shared" si="86"/>
        <v>0.95028909026877995</v>
      </c>
      <c r="BF35">
        <f t="shared" si="87"/>
        <v>2.1534619920136515E-3</v>
      </c>
      <c r="BG35">
        <f t="shared" si="34"/>
        <v>3.5707512638098377E-2</v>
      </c>
      <c r="BH35">
        <f t="shared" si="35"/>
        <v>138.03450592522398</v>
      </c>
      <c r="BI35">
        <f t="shared" si="88"/>
        <v>2.5868540912112108E-4</v>
      </c>
      <c r="BJ35">
        <f t="shared" si="89"/>
        <v>0.34410258428283003</v>
      </c>
      <c r="BK35">
        <f t="shared" si="90"/>
        <v>1.3321436050512321</v>
      </c>
      <c r="BL35">
        <f t="shared" si="91"/>
        <v>0.50823953501161856</v>
      </c>
      <c r="BM35">
        <f t="shared" si="36"/>
        <v>1.0261025756594999E-4</v>
      </c>
      <c r="BN35">
        <f t="shared" si="92"/>
        <v>1.0814472536505293</v>
      </c>
      <c r="BO35">
        <f t="shared" si="93"/>
        <v>0.99453247063077654</v>
      </c>
      <c r="BP35">
        <f t="shared" si="94"/>
        <v>1.0873926046523423</v>
      </c>
      <c r="BQ35">
        <f t="shared" si="37"/>
        <v>0.5526559117635792</v>
      </c>
      <c r="BR35">
        <f t="shared" si="38"/>
        <v>0.5526559117635792</v>
      </c>
      <c r="BS35">
        <f t="shared" si="39"/>
        <v>0.5526559117635792</v>
      </c>
      <c r="BT35">
        <f t="shared" si="11"/>
        <v>206.76305940233024</v>
      </c>
      <c r="BU35">
        <f t="shared" si="12"/>
        <v>4.0231217110176063</v>
      </c>
      <c r="BV35">
        <f t="shared" si="13"/>
        <v>1589294.0798056645</v>
      </c>
      <c r="BW35">
        <f t="shared" si="14"/>
        <v>0.15853718009123627</v>
      </c>
      <c r="BX35">
        <f t="shared" si="15"/>
        <v>661632.86874920432</v>
      </c>
      <c r="BY35">
        <f t="shared" si="95"/>
        <v>1.6187778227438283E-4</v>
      </c>
      <c r="BZ35">
        <f t="shared" si="96"/>
        <v>7.6253769096112002E-6</v>
      </c>
      <c r="CA35">
        <f t="shared" si="97"/>
        <v>-3.8904895817339815</v>
      </c>
      <c r="CB35">
        <f t="shared" si="98"/>
        <v>14.870923688572537</v>
      </c>
      <c r="CC35">
        <f t="shared" si="99"/>
        <v>4.5219328617287242E-3</v>
      </c>
      <c r="CD35">
        <f t="shared" si="16"/>
        <v>28.03885948963763</v>
      </c>
      <c r="CE35" s="20">
        <f t="shared" si="17"/>
        <v>98987093058.162811</v>
      </c>
      <c r="CF35" s="33">
        <f t="shared" si="40"/>
        <v>0.20398734084125864</v>
      </c>
      <c r="CG35" s="33">
        <f t="shared" si="18"/>
        <v>40.797468168251726</v>
      </c>
      <c r="CH35">
        <f t="shared" si="100"/>
        <v>3600</v>
      </c>
      <c r="CI35" s="6">
        <f t="shared" si="19"/>
        <v>934.57669918483043</v>
      </c>
      <c r="CJ35" s="20"/>
      <c r="CK35" s="20"/>
      <c r="CL35" s="20"/>
      <c r="CM35" s="20"/>
      <c r="CN35" s="20"/>
      <c r="CO35" s="20"/>
      <c r="CP35" s="20"/>
      <c r="CQ35" s="25">
        <f t="shared" si="20"/>
        <v>1.3705996841637762</v>
      </c>
      <c r="CR35" s="26">
        <v>0.8</v>
      </c>
      <c r="CS35" s="26">
        <f t="shared" si="101"/>
        <v>0.25441756637290097</v>
      </c>
      <c r="CT35" s="26">
        <f t="shared" si="41"/>
        <v>-8.9552780930018172E-2</v>
      </c>
      <c r="CU35" s="26">
        <f t="shared" si="102"/>
        <v>1.2843777274645375E-2</v>
      </c>
      <c r="CV35" s="26">
        <f t="shared" si="103"/>
        <v>-3.9293154066578476E-5</v>
      </c>
      <c r="CW35" s="26">
        <f t="shared" si="42"/>
        <v>6.9140964330297603E-3</v>
      </c>
      <c r="CX35" s="26">
        <f t="shared" si="43"/>
        <v>0.95440315456768343</v>
      </c>
      <c r="CY35" s="26">
        <f t="shared" si="44"/>
        <v>0.92992912494536251</v>
      </c>
      <c r="CZ35" s="26">
        <f t="shared" si="45"/>
        <v>0.12992912494536246</v>
      </c>
      <c r="DA35" s="26">
        <v>0.85</v>
      </c>
      <c r="DB35" s="26">
        <f t="shared" si="46"/>
        <v>0.23945182717449506</v>
      </c>
      <c r="DC35" s="26">
        <f t="shared" si="47"/>
        <v>-8.4284970287075947E-2</v>
      </c>
      <c r="DD35" s="26">
        <f t="shared" si="48"/>
        <v>1.1377186789997291E-2</v>
      </c>
      <c r="DE35" s="26">
        <f t="shared" si="49"/>
        <v>-2.9018315449032271E-5</v>
      </c>
      <c r="DF35" s="26">
        <f t="shared" si="50"/>
        <v>6.0934148335011979E-3</v>
      </c>
      <c r="DG35" s="26">
        <f t="shared" si="104"/>
        <v>0.959502742763511</v>
      </c>
      <c r="DH35" s="26">
        <f t="shared" si="105"/>
        <v>0.93296788306391065</v>
      </c>
      <c r="DI35" s="26">
        <f t="shared" si="106"/>
        <v>8.2967883063910675E-2</v>
      </c>
      <c r="DJ35" s="26">
        <f t="shared" si="107"/>
        <v>-0.93922483762903697</v>
      </c>
      <c r="DK35" s="26">
        <f t="shared" si="108"/>
        <v>0.93833655131326532</v>
      </c>
      <c r="DL35" s="26">
        <f t="shared" si="51"/>
        <v>0.85</v>
      </c>
      <c r="DM35" s="26">
        <f t="shared" si="52"/>
        <v>0.23945182717449506</v>
      </c>
      <c r="DN35" s="26">
        <f t="shared" si="53"/>
        <v>-8.4284970287075947E-2</v>
      </c>
      <c r="DO35" s="26">
        <f t="shared" si="54"/>
        <v>1.1377186789997291E-2</v>
      </c>
      <c r="DP35" s="26">
        <f t="shared" si="55"/>
        <v>-2.9018315449032271E-5</v>
      </c>
      <c r="DQ35" s="26">
        <f t="shared" si="56"/>
        <v>6.0934148335011979E-3</v>
      </c>
      <c r="DR35" s="26">
        <f t="shared" si="57"/>
        <v>0.959502742763511</v>
      </c>
      <c r="DS35" s="26">
        <f t="shared" si="58"/>
        <v>0.93296788306391065</v>
      </c>
      <c r="DT35" s="26">
        <f t="shared" si="59"/>
        <v>8.2967883063910675E-2</v>
      </c>
      <c r="DU35" s="26">
        <f t="shared" si="60"/>
        <v>0.93833655131326532</v>
      </c>
      <c r="DV35" s="26">
        <f t="shared" si="61"/>
        <v>0.21690943703883342</v>
      </c>
      <c r="DW35" s="26">
        <f t="shared" si="62"/>
        <v>-7.6350244103511072E-2</v>
      </c>
      <c r="DX35" s="26">
        <f t="shared" si="63"/>
        <v>9.3358845413991105E-3</v>
      </c>
      <c r="DY35" s="26">
        <f t="shared" si="64"/>
        <v>-1.7700015909922871E-5</v>
      </c>
      <c r="DZ35" s="26">
        <f t="shared" si="65"/>
        <v>4.9645154010676991E-3</v>
      </c>
      <c r="EA35" s="26">
        <f t="shared" si="66"/>
        <v>0.96664609156033432</v>
      </c>
      <c r="EB35" s="26">
        <f t="shared" si="67"/>
        <v>0.93780226986273119</v>
      </c>
      <c r="EC35" s="26">
        <f t="shared" si="68"/>
        <v>-5.3428145053413534E-4</v>
      </c>
      <c r="ED35" s="26">
        <f t="shared" si="69"/>
        <v>-0.94527308654289111</v>
      </c>
      <c r="EE35" s="26">
        <f t="shared" si="70"/>
        <v>0.93777133745269925</v>
      </c>
      <c r="EI35">
        <f t="shared" si="21"/>
        <v>914.18998933723867</v>
      </c>
      <c r="ES35">
        <f t="shared" si="109"/>
        <v>2.5143807589855709</v>
      </c>
      <c r="ET35">
        <f t="shared" si="71"/>
        <v>3.7518215498399982E-2</v>
      </c>
      <c r="EU35">
        <f t="shared" si="110"/>
        <v>1.0701631411686983</v>
      </c>
      <c r="EV35">
        <f t="shared" si="111"/>
        <v>1.4675727963180396E-2</v>
      </c>
      <c r="EX35" s="30">
        <v>2189.6999999999998</v>
      </c>
      <c r="EY35" s="30">
        <v>9961.2999999999993</v>
      </c>
    </row>
    <row r="36" spans="3:155">
      <c r="C36" s="6">
        <f t="shared" si="72"/>
        <v>934.57669918483043</v>
      </c>
      <c r="D36" s="6">
        <f>Sheet8!D36</f>
        <v>976.30710113670887</v>
      </c>
      <c r="E36" s="6">
        <f t="shared" si="22"/>
        <v>976.27911023587774</v>
      </c>
      <c r="F36" s="6">
        <f t="shared" si="23"/>
        <v>2.7990900831127874E-2</v>
      </c>
      <c r="G36" s="6">
        <f t="shared" si="0"/>
        <v>955.44190016076959</v>
      </c>
      <c r="I36" s="6">
        <f t="shared" si="1"/>
        <v>955.44190016076959</v>
      </c>
      <c r="M36">
        <f t="shared" si="24"/>
        <v>134.64495706479357</v>
      </c>
      <c r="O36">
        <f t="shared" si="25"/>
        <v>1.1435013132237513</v>
      </c>
      <c r="P36">
        <f t="shared" si="26"/>
        <v>1.8842672300770195E-2</v>
      </c>
      <c r="Q36">
        <f t="shared" si="27"/>
        <v>5717.5065661187564</v>
      </c>
      <c r="R36">
        <f t="shared" si="73"/>
        <v>32103.79936875682</v>
      </c>
      <c r="S36">
        <f t="shared" si="28"/>
        <v>10867.986361346853</v>
      </c>
      <c r="T36">
        <f t="shared" si="74"/>
        <v>0.87461200490688074</v>
      </c>
      <c r="U36">
        <f t="shared" si="2"/>
        <v>54.006116207951074</v>
      </c>
      <c r="V36">
        <f t="shared" si="112"/>
        <v>1.6027421245054343</v>
      </c>
      <c r="W36">
        <f t="shared" si="75"/>
        <v>48.630340594611461</v>
      </c>
      <c r="X36">
        <f t="shared" si="29"/>
        <v>55.608858332456506</v>
      </c>
      <c r="Y36">
        <f t="shared" si="3"/>
        <v>1.1435013132237513</v>
      </c>
      <c r="Z36">
        <f t="shared" si="30"/>
        <v>48.630340594611461</v>
      </c>
      <c r="AE36">
        <f t="shared" si="113"/>
        <v>0.6445110899532227</v>
      </c>
      <c r="AF36">
        <f t="shared" si="114"/>
        <v>0.80546063235881882</v>
      </c>
      <c r="AG36">
        <f t="shared" si="31"/>
        <v>1.0672149614939392</v>
      </c>
      <c r="AH36">
        <f t="shared" si="4"/>
        <v>0</v>
      </c>
      <c r="AI36">
        <f t="shared" si="5"/>
        <v>1.0672149614939392</v>
      </c>
      <c r="AJ36">
        <f t="shared" si="76"/>
        <v>1.0672149614939392</v>
      </c>
      <c r="AK36">
        <f t="shared" si="6"/>
        <v>0</v>
      </c>
      <c r="AL36">
        <f t="shared" si="7"/>
        <v>30</v>
      </c>
      <c r="AM36">
        <f t="shared" si="77"/>
        <v>30</v>
      </c>
      <c r="AO36">
        <f t="shared" si="78"/>
        <v>1.4324466269276905</v>
      </c>
      <c r="AQ36">
        <f t="shared" si="32"/>
        <v>0.93551645329217292</v>
      </c>
      <c r="AS36">
        <f t="shared" si="8"/>
        <v>4.2578886778442007</v>
      </c>
      <c r="AT36">
        <f t="shared" si="8"/>
        <v>1.4414080884139255</v>
      </c>
      <c r="AU36">
        <f t="shared" si="79"/>
        <v>5.6992967662581258</v>
      </c>
      <c r="AV36">
        <f t="shared" si="33"/>
        <v>0.74709018541593131</v>
      </c>
      <c r="AW36">
        <f t="shared" si="80"/>
        <v>0.25290981458406869</v>
      </c>
      <c r="AX36">
        <f t="shared" si="9"/>
        <v>-20.542511907322371</v>
      </c>
      <c r="AY36">
        <f t="shared" si="81"/>
        <v>0.13</v>
      </c>
      <c r="AZ36">
        <f t="shared" si="82"/>
        <v>9.3109627568870863</v>
      </c>
      <c r="BA36">
        <f t="shared" si="83"/>
        <v>3.1520074957650057</v>
      </c>
      <c r="BB36">
        <f t="shared" si="10"/>
        <v>51.297651378442779</v>
      </c>
      <c r="BC36">
        <f t="shared" si="84"/>
        <v>4.9579530238107652E-3</v>
      </c>
      <c r="BD36">
        <f t="shared" si="85"/>
        <v>2.0439279565424009E-3</v>
      </c>
      <c r="BE36">
        <f t="shared" si="86"/>
        <v>0.9512139397203988</v>
      </c>
      <c r="BF36">
        <f t="shared" si="87"/>
        <v>2.14875736276867E-3</v>
      </c>
      <c r="BG36">
        <f t="shared" si="34"/>
        <v>3.5719166608625709E-2</v>
      </c>
      <c r="BH36">
        <f t="shared" si="35"/>
        <v>129.87240386279953</v>
      </c>
      <c r="BI36">
        <f t="shared" si="88"/>
        <v>2.7503276713319587E-4</v>
      </c>
      <c r="BJ36">
        <f t="shared" si="89"/>
        <v>0.36883060959061303</v>
      </c>
      <c r="BK36">
        <f t="shared" si="90"/>
        <v>1.3563799250364923</v>
      </c>
      <c r="BL36">
        <f t="shared" si="91"/>
        <v>0.52146216267917866</v>
      </c>
      <c r="BM36">
        <f t="shared" si="36"/>
        <v>9.1874194728538898E-5</v>
      </c>
      <c r="BN36">
        <f t="shared" si="92"/>
        <v>1.0821933420745966</v>
      </c>
      <c r="BO36">
        <f t="shared" si="93"/>
        <v>0.99510304002122563</v>
      </c>
      <c r="BP36">
        <f t="shared" si="94"/>
        <v>1.0875188784987666</v>
      </c>
      <c r="BQ36">
        <f t="shared" si="37"/>
        <v>0.56709994633640182</v>
      </c>
      <c r="BR36">
        <f t="shared" si="38"/>
        <v>0.56709994633640182</v>
      </c>
      <c r="BS36">
        <f t="shared" si="39"/>
        <v>0.56709994633640182</v>
      </c>
      <c r="BT36">
        <f t="shared" si="11"/>
        <v>207.06257661750334</v>
      </c>
      <c r="BU36">
        <f t="shared" si="12"/>
        <v>3.7970721487057859</v>
      </c>
      <c r="BV36">
        <f t="shared" si="13"/>
        <v>1589848.0141534139</v>
      </c>
      <c r="BW36">
        <f t="shared" si="14"/>
        <v>0.16716606062275488</v>
      </c>
      <c r="BX36">
        <f t="shared" si="15"/>
        <v>627698.99908643367</v>
      </c>
      <c r="BY36">
        <f t="shared" si="95"/>
        <v>1.6187778227438283E-4</v>
      </c>
      <c r="BZ36">
        <f t="shared" si="96"/>
        <v>8.0376103950187766E-6</v>
      </c>
      <c r="CA36">
        <f t="shared" si="97"/>
        <v>-3.8848636901149467</v>
      </c>
      <c r="CB36">
        <f t="shared" si="98"/>
        <v>14.856845688067564</v>
      </c>
      <c r="CC36">
        <f t="shared" si="99"/>
        <v>4.5305066782314078E-3</v>
      </c>
      <c r="CD36">
        <f t="shared" si="16"/>
        <v>28.718643389641549</v>
      </c>
      <c r="CE36" s="20">
        <f t="shared" si="17"/>
        <v>96894772000.048096</v>
      </c>
      <c r="CF36" s="33">
        <f t="shared" si="40"/>
        <v>0.20851205525523631</v>
      </c>
      <c r="CG36" s="33">
        <f t="shared" si="18"/>
        <v>41.702411051047264</v>
      </c>
      <c r="CH36">
        <f t="shared" si="100"/>
        <v>3800</v>
      </c>
      <c r="CI36" s="6">
        <f t="shared" si="19"/>
        <v>976.27911023587774</v>
      </c>
      <c r="CJ36" s="20"/>
      <c r="CK36" s="20"/>
      <c r="CL36" s="20"/>
      <c r="CM36" s="20"/>
      <c r="CN36" s="20"/>
      <c r="CO36" s="20"/>
      <c r="CP36" s="20"/>
      <c r="CQ36" s="25">
        <f t="shared" si="20"/>
        <v>1.4324466269276905</v>
      </c>
      <c r="CR36" s="26">
        <v>0.8</v>
      </c>
      <c r="CS36" s="26">
        <f t="shared" si="101"/>
        <v>0.26589790512345257</v>
      </c>
      <c r="CT36" s="26">
        <f t="shared" si="41"/>
        <v>-9.3593760787610475E-2</v>
      </c>
      <c r="CU36" s="26">
        <f t="shared" si="102"/>
        <v>1.4029054720384328E-2</v>
      </c>
      <c r="CV36" s="26">
        <f t="shared" si="103"/>
        <v>-4.8995478060552693E-5</v>
      </c>
      <c r="CW36" s="26">
        <f t="shared" si="42"/>
        <v>7.5832336665785866E-3</v>
      </c>
      <c r="CX36" s="26">
        <f t="shared" si="43"/>
        <v>0.95030155087718993</v>
      </c>
      <c r="CY36" s="26">
        <f t="shared" si="44"/>
        <v>0.92769064812484814</v>
      </c>
      <c r="CZ36" s="26">
        <f t="shared" si="45"/>
        <v>0.12769064812484809</v>
      </c>
      <c r="DA36" s="26">
        <v>0.85</v>
      </c>
      <c r="DB36" s="26">
        <f t="shared" si="46"/>
        <v>0.25025685188089658</v>
      </c>
      <c r="DC36" s="26">
        <f t="shared" si="47"/>
        <v>-8.8088245447162816E-2</v>
      </c>
      <c r="DD36" s="26">
        <f t="shared" si="48"/>
        <v>1.2427121136395809E-2</v>
      </c>
      <c r="DE36" s="26">
        <f t="shared" si="49"/>
        <v>-3.6183561022569271E-5</v>
      </c>
      <c r="DF36" s="26">
        <f t="shared" si="50"/>
        <v>6.6801244903778251E-3</v>
      </c>
      <c r="DG36" s="26">
        <f t="shared" si="104"/>
        <v>0.95584917733619301</v>
      </c>
      <c r="DH36" s="26">
        <f t="shared" si="105"/>
        <v>0.93076025074888658</v>
      </c>
      <c r="DI36" s="26">
        <f t="shared" si="106"/>
        <v>8.0760250748886597E-2</v>
      </c>
      <c r="DJ36" s="26">
        <f t="shared" si="107"/>
        <v>-0.93860794751923116</v>
      </c>
      <c r="DK36" s="26">
        <f t="shared" si="108"/>
        <v>0.93604258142320051</v>
      </c>
      <c r="DL36" s="26">
        <f t="shared" si="51"/>
        <v>0.85</v>
      </c>
      <c r="DM36" s="26">
        <f t="shared" si="52"/>
        <v>0.25025685188089658</v>
      </c>
      <c r="DN36" s="26">
        <f t="shared" si="53"/>
        <v>-8.8088245447162816E-2</v>
      </c>
      <c r="DO36" s="26">
        <f t="shared" si="54"/>
        <v>1.2427121136395809E-2</v>
      </c>
      <c r="DP36" s="26">
        <f t="shared" si="55"/>
        <v>-3.6183561022569271E-5</v>
      </c>
      <c r="DQ36" s="26">
        <f t="shared" si="56"/>
        <v>6.680124490377826E-3</v>
      </c>
      <c r="DR36" s="26">
        <f t="shared" si="57"/>
        <v>0.95584917733619301</v>
      </c>
      <c r="DS36" s="26">
        <f t="shared" si="58"/>
        <v>0.93076025074888658</v>
      </c>
      <c r="DT36" s="26">
        <f t="shared" si="59"/>
        <v>8.0760250748886597E-2</v>
      </c>
      <c r="DU36" s="26">
        <f t="shared" si="60"/>
        <v>0.93604258142320051</v>
      </c>
      <c r="DV36" s="26">
        <f t="shared" si="61"/>
        <v>0.22725282836528196</v>
      </c>
      <c r="DW36" s="26">
        <f t="shared" si="62"/>
        <v>-7.9991028310106488E-2</v>
      </c>
      <c r="DX36" s="26">
        <f t="shared" si="63"/>
        <v>1.0247482183252029E-2</v>
      </c>
      <c r="DY36" s="26">
        <f t="shared" si="64"/>
        <v>-2.2342301406404254E-5</v>
      </c>
      <c r="DZ36" s="26">
        <f t="shared" si="65"/>
        <v>5.4667307848781247E-3</v>
      </c>
      <c r="EA36" s="26">
        <f t="shared" si="66"/>
        <v>0.96344949149335457</v>
      </c>
      <c r="EB36" s="26">
        <f t="shared" si="67"/>
        <v>0.93554571516937379</v>
      </c>
      <c r="EC36" s="26">
        <f t="shared" si="68"/>
        <v>-4.9686625382672212E-4</v>
      </c>
      <c r="ED36" s="26">
        <f t="shared" si="69"/>
        <v>-0.94438260287717424</v>
      </c>
      <c r="EE36" s="26">
        <f t="shared" si="70"/>
        <v>0.93551645329217292</v>
      </c>
      <c r="EI36">
        <f t="shared" si="21"/>
        <v>955.44190016076959</v>
      </c>
      <c r="ES36">
        <f t="shared" si="109"/>
        <v>2.6342797568757574</v>
      </c>
      <c r="ET36">
        <f t="shared" si="71"/>
        <v>3.9307282816390877E-2</v>
      </c>
      <c r="EU36">
        <f t="shared" si="110"/>
        <v>1.0747583821046527</v>
      </c>
      <c r="EV36">
        <f t="shared" si="111"/>
        <v>1.4738744996104638E-2</v>
      </c>
    </row>
    <row r="37" spans="3:155">
      <c r="C37" s="6">
        <f t="shared" si="72"/>
        <v>976.27911023587774</v>
      </c>
      <c r="D37" s="6">
        <f>Sheet8!D37</f>
        <v>1018.9663050642007</v>
      </c>
      <c r="E37" s="6">
        <f t="shared" si="22"/>
        <v>1018.9349053374451</v>
      </c>
      <c r="F37" s="6">
        <f t="shared" si="23"/>
        <v>3.1399726755580559E-2</v>
      </c>
      <c r="G37" s="6">
        <f t="shared" si="0"/>
        <v>997.62270765003927</v>
      </c>
      <c r="I37" s="6">
        <f t="shared" si="1"/>
        <v>997.62270765003927</v>
      </c>
      <c r="M37">
        <f t="shared" si="24"/>
        <v>141.72962468487142</v>
      </c>
      <c r="O37">
        <f t="shared" si="25"/>
        <v>1.1468781595757265</v>
      </c>
      <c r="P37">
        <f t="shared" si="26"/>
        <v>1.8002652548111495E-2</v>
      </c>
      <c r="Q37">
        <f t="shared" si="27"/>
        <v>5734.3907978786319</v>
      </c>
      <c r="R37">
        <f t="shared" si="73"/>
        <v>32198.604330088521</v>
      </c>
      <c r="S37">
        <f t="shared" si="28"/>
        <v>9745.7697402594367</v>
      </c>
      <c r="T37">
        <f t="shared" si="74"/>
        <v>0.87380232860744322</v>
      </c>
      <c r="U37">
        <f t="shared" si="2"/>
        <v>54.006116207951074</v>
      </c>
      <c r="V37">
        <f t="shared" si="112"/>
        <v>1.6855124314800978</v>
      </c>
      <c r="W37">
        <f t="shared" si="75"/>
        <v>48.559324436026934</v>
      </c>
      <c r="X37">
        <f t="shared" si="29"/>
        <v>55.691628639431173</v>
      </c>
      <c r="Y37">
        <f t="shared" si="3"/>
        <v>1.1468781595757265</v>
      </c>
      <c r="Z37">
        <f t="shared" si="30"/>
        <v>48.559324436026934</v>
      </c>
      <c r="AE37">
        <f t="shared" si="113"/>
        <v>0.63471284631489677</v>
      </c>
      <c r="AF37">
        <f t="shared" si="114"/>
        <v>0.79879526058460748</v>
      </c>
      <c r="AG37">
        <f t="shared" si="31"/>
        <v>1.0466135319131509</v>
      </c>
      <c r="AH37">
        <f t="shared" si="4"/>
        <v>0</v>
      </c>
      <c r="AI37">
        <f t="shared" si="5"/>
        <v>1.0466135319131509</v>
      </c>
      <c r="AJ37">
        <f t="shared" si="76"/>
        <v>1.0466135319131509</v>
      </c>
      <c r="AK37">
        <f t="shared" si="6"/>
        <v>0</v>
      </c>
      <c r="AL37">
        <f t="shared" si="7"/>
        <v>30</v>
      </c>
      <c r="AM37">
        <f t="shared" si="77"/>
        <v>30</v>
      </c>
      <c r="AO37">
        <f t="shared" si="78"/>
        <v>1.4956862183658759</v>
      </c>
      <c r="AQ37">
        <f t="shared" si="32"/>
        <v>0.93327036894252069</v>
      </c>
      <c r="AS37">
        <f t="shared" si="8"/>
        <v>4.2704625469623396</v>
      </c>
      <c r="AT37">
        <f t="shared" si="8"/>
        <v>1.292569834407552</v>
      </c>
      <c r="AU37">
        <f t="shared" si="79"/>
        <v>5.5630323813698919</v>
      </c>
      <c r="AV37">
        <f t="shared" si="33"/>
        <v>0.76765013291379436</v>
      </c>
      <c r="AW37">
        <f t="shared" si="80"/>
        <v>0.23234986708620564</v>
      </c>
      <c r="AX37">
        <f t="shared" si="9"/>
        <v>-19.521352900363496</v>
      </c>
      <c r="AY37">
        <f t="shared" si="81"/>
        <v>0.13</v>
      </c>
      <c r="AZ37">
        <f t="shared" si="82"/>
        <v>9.3350475705948028</v>
      </c>
      <c r="BA37">
        <f t="shared" si="83"/>
        <v>2.8255020995543587</v>
      </c>
      <c r="BB37">
        <f t="shared" si="10"/>
        <v>51.260182042931596</v>
      </c>
      <c r="BC37">
        <f t="shared" si="84"/>
        <v>4.8640218454914239E-3</v>
      </c>
      <c r="BD37">
        <f t="shared" si="85"/>
        <v>2.041482207730711E-3</v>
      </c>
      <c r="BE37">
        <f t="shared" si="86"/>
        <v>0.95212150001845375</v>
      </c>
      <c r="BF37">
        <f t="shared" si="87"/>
        <v>2.1441404355338508E-3</v>
      </c>
      <c r="BG37">
        <f t="shared" si="34"/>
        <v>3.5734615430292035E-2</v>
      </c>
      <c r="BH37">
        <f t="shared" si="35"/>
        <v>121.86861271958398</v>
      </c>
      <c r="BI37">
        <f t="shared" si="88"/>
        <v>2.9322246830294454E-4</v>
      </c>
      <c r="BJ37">
        <f t="shared" si="89"/>
        <v>0.39680375625925596</v>
      </c>
      <c r="BK37">
        <f t="shared" si="90"/>
        <v>1.3838013429100939</v>
      </c>
      <c r="BL37">
        <f t="shared" si="91"/>
        <v>0.53548956653169877</v>
      </c>
      <c r="BM37">
        <f t="shared" si="36"/>
        <v>8.1888784005467602E-5</v>
      </c>
      <c r="BN37">
        <f t="shared" si="92"/>
        <v>1.0828877471956746</v>
      </c>
      <c r="BO37">
        <f t="shared" si="93"/>
        <v>0.99563402951051627</v>
      </c>
      <c r="BP37">
        <f t="shared" si="94"/>
        <v>1.0876363353390552</v>
      </c>
      <c r="BQ37">
        <f t="shared" si="37"/>
        <v>0.58241790975483609</v>
      </c>
      <c r="BR37">
        <f t="shared" si="38"/>
        <v>0.58241790975483609</v>
      </c>
      <c r="BS37">
        <f t="shared" si="39"/>
        <v>0.58241790975483609</v>
      </c>
      <c r="BT37">
        <f t="shared" si="11"/>
        <v>207.37077630984615</v>
      </c>
      <c r="BU37">
        <f t="shared" si="12"/>
        <v>3.5640240690499381</v>
      </c>
      <c r="BV37">
        <f t="shared" si="13"/>
        <v>1590414.6452888157</v>
      </c>
      <c r="BW37">
        <f t="shared" si="14"/>
        <v>0.17681328862452383</v>
      </c>
      <c r="BX37">
        <f t="shared" si="15"/>
        <v>593662.20381754148</v>
      </c>
      <c r="BY37">
        <f t="shared" si="95"/>
        <v>1.6187778227438283E-4</v>
      </c>
      <c r="BZ37">
        <f t="shared" si="96"/>
        <v>8.4984355877077395E-6</v>
      </c>
      <c r="CA37">
        <f t="shared" si="97"/>
        <v>-3.8786936788392814</v>
      </c>
      <c r="CB37">
        <f t="shared" si="98"/>
        <v>14.841282071738343</v>
      </c>
      <c r="CC37">
        <f t="shared" si="99"/>
        <v>4.5400136788824519E-3</v>
      </c>
      <c r="CD37">
        <f t="shared" si="16"/>
        <v>29.433226204398377</v>
      </c>
      <c r="CE37" s="20">
        <f t="shared" si="17"/>
        <v>94808286900.966507</v>
      </c>
      <c r="CF37" s="33">
        <f t="shared" si="40"/>
        <v>0.21327897550783703</v>
      </c>
      <c r="CG37" s="33">
        <f t="shared" si="18"/>
        <v>42.655795101567406</v>
      </c>
      <c r="CH37">
        <f t="shared" si="100"/>
        <v>4000</v>
      </c>
      <c r="CI37" s="6">
        <f t="shared" si="19"/>
        <v>1018.9349053374451</v>
      </c>
      <c r="CJ37" s="20"/>
      <c r="CK37" s="20"/>
      <c r="CL37" s="20"/>
      <c r="CM37" s="20"/>
      <c r="CN37" s="20"/>
      <c r="CO37" s="20"/>
      <c r="CP37" s="20"/>
      <c r="CQ37" s="25">
        <f t="shared" si="20"/>
        <v>1.4956862183658759</v>
      </c>
      <c r="CR37" s="26">
        <v>0.8</v>
      </c>
      <c r="CS37" s="26">
        <f t="shared" si="101"/>
        <v>0.27763675428416573</v>
      </c>
      <c r="CT37" s="26">
        <f t="shared" si="41"/>
        <v>-9.7725734071715628E-2</v>
      </c>
      <c r="CU37" s="26">
        <f t="shared" si="102"/>
        <v>1.5295106134512694E-2</v>
      </c>
      <c r="CV37" s="26">
        <f t="shared" si="103"/>
        <v>-6.0808769307920445E-5</v>
      </c>
      <c r="CW37" s="26">
        <f t="shared" si="42"/>
        <v>8.3037710158213353E-3</v>
      </c>
      <c r="CX37" s="26">
        <f t="shared" si="43"/>
        <v>0.9459398999614782</v>
      </c>
      <c r="CY37" s="26">
        <f t="shared" si="44"/>
        <v>0.92548504915611407</v>
      </c>
      <c r="CZ37" s="26">
        <f t="shared" si="45"/>
        <v>0.12548504915611403</v>
      </c>
      <c r="DA37" s="26">
        <v>0.85</v>
      </c>
      <c r="DB37" s="26">
        <f t="shared" si="46"/>
        <v>0.26130518050274426</v>
      </c>
      <c r="DC37" s="26">
        <f t="shared" si="47"/>
        <v>-9.1977161479261771E-2</v>
      </c>
      <c r="DD37" s="26">
        <f t="shared" si="48"/>
        <v>1.3548606126073533E-2</v>
      </c>
      <c r="DE37" s="26">
        <f t="shared" si="49"/>
        <v>-4.4907773167172499E-5</v>
      </c>
      <c r="DF37" s="26">
        <f t="shared" si="50"/>
        <v>7.3113680819898432E-3</v>
      </c>
      <c r="DG37" s="26">
        <f t="shared" si="104"/>
        <v>0.95196199472519039</v>
      </c>
      <c r="DH37" s="26">
        <f t="shared" si="105"/>
        <v>0.9285764969634801</v>
      </c>
      <c r="DI37" s="26">
        <f t="shared" si="106"/>
        <v>7.8576496963480125E-2</v>
      </c>
      <c r="DJ37" s="26">
        <f t="shared" si="107"/>
        <v>-0.93817104385267924</v>
      </c>
      <c r="DK37" s="26">
        <f t="shared" si="108"/>
        <v>0.93375497994566004</v>
      </c>
      <c r="DL37" s="26">
        <f t="shared" si="51"/>
        <v>0.85</v>
      </c>
      <c r="DM37" s="26">
        <f t="shared" si="52"/>
        <v>0.26130518050274426</v>
      </c>
      <c r="DN37" s="26">
        <f t="shared" si="53"/>
        <v>-9.1977161479261771E-2</v>
      </c>
      <c r="DO37" s="26">
        <f t="shared" si="54"/>
        <v>1.3548606126073533E-2</v>
      </c>
      <c r="DP37" s="26">
        <f t="shared" si="55"/>
        <v>-4.4907773167172499E-5</v>
      </c>
      <c r="DQ37" s="26">
        <f t="shared" si="56"/>
        <v>7.3113680819898432E-3</v>
      </c>
      <c r="DR37" s="26">
        <f t="shared" si="57"/>
        <v>0.95196199472519039</v>
      </c>
      <c r="DS37" s="26">
        <f t="shared" si="58"/>
        <v>0.9285764969634801</v>
      </c>
      <c r="DT37" s="26">
        <f t="shared" si="59"/>
        <v>7.8576496963480125E-2</v>
      </c>
      <c r="DU37" s="26">
        <f t="shared" si="60"/>
        <v>0.93375497994566004</v>
      </c>
      <c r="DV37" s="26">
        <f t="shared" si="61"/>
        <v>0.23786690105819652</v>
      </c>
      <c r="DW37" s="26">
        <f t="shared" si="62"/>
        <v>-8.3727090014472774E-2</v>
      </c>
      <c r="DX37" s="26">
        <f t="shared" si="63"/>
        <v>1.1227074560843616E-2</v>
      </c>
      <c r="DY37" s="26">
        <f t="shared" si="64"/>
        <v>-2.8070586950846413E-5</v>
      </c>
      <c r="DZ37" s="26">
        <f t="shared" si="65"/>
        <v>6.0098678670827991E-3</v>
      </c>
      <c r="EA37" s="26">
        <f t="shared" si="66"/>
        <v>0.96002624365976408</v>
      </c>
      <c r="EB37" s="26">
        <f t="shared" si="67"/>
        <v>0.93329768600664875</v>
      </c>
      <c r="EC37" s="26">
        <f t="shared" si="68"/>
        <v>-4.572939390112829E-4</v>
      </c>
      <c r="ED37" s="26">
        <f t="shared" si="69"/>
        <v>-0.94363094533325964</v>
      </c>
      <c r="EE37" s="26">
        <f t="shared" si="70"/>
        <v>0.93327036894252069</v>
      </c>
      <c r="EI37">
        <f t="shared" si="21"/>
        <v>997.62270765003927</v>
      </c>
      <c r="ES37">
        <f t="shared" si="109"/>
        <v>2.7573164514422577</v>
      </c>
      <c r="ET37">
        <f t="shared" si="71"/>
        <v>4.1143169129337034E-2</v>
      </c>
      <c r="EU37">
        <f t="shared" si="110"/>
        <v>1.0795638997991694</v>
      </c>
      <c r="EV37">
        <f t="shared" si="111"/>
        <v>1.4804645668342293E-2</v>
      </c>
    </row>
    <row r="38" spans="3:155">
      <c r="C38" s="6">
        <f t="shared" si="72"/>
        <v>1018.9349053374451</v>
      </c>
      <c r="D38" s="6">
        <f>Sheet8!D38</f>
        <v>1062.6350044732346</v>
      </c>
      <c r="E38" s="6">
        <f t="shared" si="22"/>
        <v>1062.6016144378514</v>
      </c>
      <c r="F38" s="6">
        <f t="shared" si="23"/>
        <v>3.3390035383263239E-2</v>
      </c>
      <c r="G38" s="6">
        <f t="shared" si="0"/>
        <v>1040.7849549053399</v>
      </c>
      <c r="I38" s="6">
        <f t="shared" si="1"/>
        <v>1040.7849549053399</v>
      </c>
      <c r="M38">
        <f t="shared" si="24"/>
        <v>149.03735071090867</v>
      </c>
      <c r="O38">
        <f t="shared" si="25"/>
        <v>1.1503613248130513</v>
      </c>
      <c r="P38">
        <f t="shared" si="26"/>
        <v>1.7214747556344383E-2</v>
      </c>
      <c r="Q38">
        <f t="shared" si="27"/>
        <v>5751.806624065257</v>
      </c>
      <c r="R38">
        <f t="shared" si="73"/>
        <v>32296.39419412642</v>
      </c>
      <c r="S38">
        <f t="shared" si="28"/>
        <v>8690.2326006572002</v>
      </c>
      <c r="T38">
        <f t="shared" si="74"/>
        <v>0.87296715991875329</v>
      </c>
      <c r="U38">
        <f t="shared" si="2"/>
        <v>54.006116207951074</v>
      </c>
      <c r="V38">
        <f t="shared" si="112"/>
        <v>1.7707251408257922</v>
      </c>
      <c r="W38">
        <f t="shared" si="75"/>
        <v>48.486366975038322</v>
      </c>
      <c r="X38">
        <f t="shared" si="29"/>
        <v>55.776841348776863</v>
      </c>
      <c r="Y38">
        <f t="shared" si="3"/>
        <v>1.1503613248130513</v>
      </c>
      <c r="Z38">
        <f t="shared" si="30"/>
        <v>48.486366975038322</v>
      </c>
      <c r="AE38">
        <f t="shared" si="113"/>
        <v>0.62505173390036728</v>
      </c>
      <c r="AF38">
        <f t="shared" si="114"/>
        <v>0.79214320680191308</v>
      </c>
      <c r="AG38">
        <f t="shared" si="31"/>
        <v>1.026398927520012</v>
      </c>
      <c r="AH38">
        <f t="shared" si="4"/>
        <v>0</v>
      </c>
      <c r="AI38">
        <f t="shared" si="5"/>
        <v>1.026398927520012</v>
      </c>
      <c r="AJ38">
        <f t="shared" si="76"/>
        <v>1.026398927520012</v>
      </c>
      <c r="AK38">
        <f t="shared" si="6"/>
        <v>0</v>
      </c>
      <c r="AL38">
        <f t="shared" si="7"/>
        <v>30</v>
      </c>
      <c r="AM38">
        <f t="shared" si="77"/>
        <v>30</v>
      </c>
      <c r="AO38">
        <f t="shared" si="78"/>
        <v>1.5603972337411391</v>
      </c>
      <c r="AQ38">
        <f t="shared" si="32"/>
        <v>0.93103566094038137</v>
      </c>
      <c r="AS38">
        <f t="shared" si="8"/>
        <v>4.2834323001716772</v>
      </c>
      <c r="AT38">
        <f t="shared" si="8"/>
        <v>1.152575200621923</v>
      </c>
      <c r="AU38">
        <f t="shared" si="79"/>
        <v>5.4360075007936004</v>
      </c>
      <c r="AV38">
        <f t="shared" si="33"/>
        <v>0.78797394954777766</v>
      </c>
      <c r="AW38">
        <f t="shared" si="80"/>
        <v>0.21202605045222234</v>
      </c>
      <c r="AX38">
        <f t="shared" si="9"/>
        <v>-18.591688140894522</v>
      </c>
      <c r="AY38">
        <f t="shared" si="81"/>
        <v>0.13</v>
      </c>
      <c r="AZ38">
        <f t="shared" si="82"/>
        <v>9.3598799246152335</v>
      </c>
      <c r="BA38">
        <f t="shared" si="83"/>
        <v>2.518532972139687</v>
      </c>
      <c r="BB38">
        <f t="shared" si="10"/>
        <v>51.221659899736487</v>
      </c>
      <c r="BC38">
        <f t="shared" si="84"/>
        <v>4.7718700564979505E-3</v>
      </c>
      <c r="BD38">
        <f t="shared" si="85"/>
        <v>2.0390726504874233E-3</v>
      </c>
      <c r="BE38">
        <f t="shared" si="86"/>
        <v>0.95301251809136733</v>
      </c>
      <c r="BF38">
        <f t="shared" si="87"/>
        <v>2.1396074152007444E-3</v>
      </c>
      <c r="BG38">
        <f t="shared" si="34"/>
        <v>3.5753924755198785E-2</v>
      </c>
      <c r="BH38">
        <f t="shared" si="35"/>
        <v>113.98436265420726</v>
      </c>
      <c r="BI38">
        <f t="shared" si="88"/>
        <v>3.1367394546622993E-4</v>
      </c>
      <c r="BJ38">
        <f t="shared" si="89"/>
        <v>0.4288316825817452</v>
      </c>
      <c r="BK38">
        <f t="shared" si="90"/>
        <v>1.4152031392460216</v>
      </c>
      <c r="BL38">
        <f t="shared" si="91"/>
        <v>0.55047048799223131</v>
      </c>
      <c r="BM38">
        <f t="shared" si="36"/>
        <v>7.258025758070038E-5</v>
      </c>
      <c r="BN38">
        <f t="shared" si="92"/>
        <v>1.0835354991242316</v>
      </c>
      <c r="BO38">
        <f t="shared" si="93"/>
        <v>0.99612929688795782</v>
      </c>
      <c r="BP38">
        <f t="shared" si="94"/>
        <v>1.0877458403335216</v>
      </c>
      <c r="BQ38">
        <f t="shared" si="37"/>
        <v>0.59877198353991334</v>
      </c>
      <c r="BR38">
        <f t="shared" si="38"/>
        <v>0.59877198353991334</v>
      </c>
      <c r="BS38">
        <f t="shared" si="39"/>
        <v>0.59877198353991334</v>
      </c>
      <c r="BT38">
        <f t="shared" si="11"/>
        <v>207.68807041885646</v>
      </c>
      <c r="BU38">
        <f t="shared" si="12"/>
        <v>3.3236216588538929</v>
      </c>
      <c r="BV38">
        <f t="shared" si="13"/>
        <v>1590994.3963952034</v>
      </c>
      <c r="BW38">
        <f t="shared" si="14"/>
        <v>0.18771453802077928</v>
      </c>
      <c r="BX38">
        <f t="shared" si="15"/>
        <v>559389.97197148204</v>
      </c>
      <c r="BY38">
        <f t="shared" si="95"/>
        <v>1.6187778227438283E-4</v>
      </c>
      <c r="BZ38">
        <f t="shared" si="96"/>
        <v>9.0191105539825568E-6</v>
      </c>
      <c r="CA38">
        <f t="shared" si="97"/>
        <v>-3.8718661119634987</v>
      </c>
      <c r="CB38">
        <f t="shared" si="98"/>
        <v>14.823912239491984</v>
      </c>
      <c r="CC38">
        <f t="shared" si="99"/>
        <v>4.5506593810656151E-3</v>
      </c>
      <c r="CD38">
        <f t="shared" si="16"/>
        <v>30.189278664934967</v>
      </c>
      <c r="CE38" s="20">
        <f t="shared" si="17"/>
        <v>92718237409.810593</v>
      </c>
      <c r="CF38" s="33">
        <f t="shared" si="40"/>
        <v>0.21833354550203093</v>
      </c>
      <c r="CG38" s="33">
        <f t="shared" si="18"/>
        <v>43.666709100406187</v>
      </c>
      <c r="CH38">
        <f t="shared" si="100"/>
        <v>4200</v>
      </c>
      <c r="CI38" s="6">
        <f t="shared" si="19"/>
        <v>1062.6016144378514</v>
      </c>
      <c r="CJ38" s="20"/>
      <c r="CK38" s="20"/>
      <c r="CL38" s="20"/>
      <c r="CM38" s="20"/>
      <c r="CN38" s="20"/>
      <c r="CO38" s="20"/>
      <c r="CP38" s="20"/>
      <c r="CQ38" s="25">
        <f t="shared" si="20"/>
        <v>1.5603972337411391</v>
      </c>
      <c r="CR38" s="26">
        <v>0.8</v>
      </c>
      <c r="CS38" s="26">
        <f t="shared" si="101"/>
        <v>0.28964873651319895</v>
      </c>
      <c r="CT38" s="26">
        <f t="shared" si="41"/>
        <v>-0.10195384783142046</v>
      </c>
      <c r="CU38" s="26">
        <f t="shared" si="102"/>
        <v>1.6647225193991259E-2</v>
      </c>
      <c r="CV38" s="26">
        <f t="shared" si="103"/>
        <v>-7.5151839045209937E-5</v>
      </c>
      <c r="CW38" s="26">
        <f t="shared" si="42"/>
        <v>9.0799071374585896E-3</v>
      </c>
      <c r="CX38" s="26">
        <f t="shared" si="43"/>
        <v>0.94130384317811555</v>
      </c>
      <c r="CY38" s="26">
        <f t="shared" si="44"/>
        <v>0.92331548068580616</v>
      </c>
      <c r="CZ38" s="26">
        <f t="shared" si="45"/>
        <v>0.12331548068580611</v>
      </c>
      <c r="DA38" s="26">
        <v>0.85</v>
      </c>
      <c r="DB38" s="26">
        <f t="shared" si="46"/>
        <v>0.27261057554183432</v>
      </c>
      <c r="DC38" s="26">
        <f t="shared" si="47"/>
        <v>-9.5956562664866324E-2</v>
      </c>
      <c r="DD38" s="26">
        <f t="shared" si="48"/>
        <v>1.4746330967687758E-2</v>
      </c>
      <c r="DE38" s="26">
        <f t="shared" si="49"/>
        <v>-5.5500247404259779E-5</v>
      </c>
      <c r="DF38" s="26">
        <f t="shared" si="50"/>
        <v>7.9907155374991014E-3</v>
      </c>
      <c r="DG38" s="26">
        <f t="shared" si="104"/>
        <v>0.94782801195742095</v>
      </c>
      <c r="DH38" s="26">
        <f t="shared" si="105"/>
        <v>0.92641909257225075</v>
      </c>
      <c r="DI38" s="26">
        <f t="shared" si="106"/>
        <v>7.6419092572250769E-2</v>
      </c>
      <c r="DJ38" s="26">
        <f t="shared" si="107"/>
        <v>-0.93792776227110808</v>
      </c>
      <c r="DK38" s="26">
        <f t="shared" si="108"/>
        <v>0.93147652265586933</v>
      </c>
      <c r="DL38" s="26">
        <f t="shared" si="51"/>
        <v>0.85</v>
      </c>
      <c r="DM38" s="26">
        <f t="shared" si="52"/>
        <v>0.27261057554183432</v>
      </c>
      <c r="DN38" s="26">
        <f t="shared" si="53"/>
        <v>-9.5956562664866324E-2</v>
      </c>
      <c r="DO38" s="26">
        <f t="shared" si="54"/>
        <v>1.4746330967687758E-2</v>
      </c>
      <c r="DP38" s="26">
        <f t="shared" si="55"/>
        <v>-5.5500247404259779E-5</v>
      </c>
      <c r="DQ38" s="26">
        <f t="shared" si="56"/>
        <v>7.9907155374991014E-3</v>
      </c>
      <c r="DR38" s="26">
        <f t="shared" si="57"/>
        <v>0.94782801195742095</v>
      </c>
      <c r="DS38" s="26">
        <f t="shared" si="58"/>
        <v>0.92641909257225075</v>
      </c>
      <c r="DT38" s="26">
        <f t="shared" si="59"/>
        <v>7.6419092572250769E-2</v>
      </c>
      <c r="DU38" s="26">
        <f t="shared" si="60"/>
        <v>0.93147652265586933</v>
      </c>
      <c r="DV38" s="26">
        <f t="shared" si="61"/>
        <v>0.24876524912283476</v>
      </c>
      <c r="DW38" s="26">
        <f t="shared" si="62"/>
        <v>-8.7563214188780547E-2</v>
      </c>
      <c r="DX38" s="26">
        <f t="shared" si="63"/>
        <v>1.2279424183433824E-2</v>
      </c>
      <c r="DY38" s="26">
        <f t="shared" si="64"/>
        <v>-3.5118016743044578E-5</v>
      </c>
      <c r="DZ38" s="26">
        <f t="shared" si="65"/>
        <v>6.5973415045198405E-3</v>
      </c>
      <c r="EA38" s="26">
        <f t="shared" si="66"/>
        <v>0.95636229165649422</v>
      </c>
      <c r="EB38" s="26">
        <f t="shared" si="67"/>
        <v>0.93106077665149944</v>
      </c>
      <c r="EC38" s="26">
        <f t="shared" si="68"/>
        <v>-4.1574600436988796E-4</v>
      </c>
      <c r="ED38" s="26">
        <f t="shared" si="69"/>
        <v>-0.9430304101360133</v>
      </c>
      <c r="EE38" s="26">
        <f t="shared" si="70"/>
        <v>0.93103566094038137</v>
      </c>
      <c r="EI38">
        <f t="shared" si="21"/>
        <v>1040.7849549053399</v>
      </c>
      <c r="ES38">
        <f t="shared" si="109"/>
        <v>2.8836484222985934</v>
      </c>
      <c r="ET38">
        <f t="shared" si="71"/>
        <v>4.3028225754109271E-2</v>
      </c>
      <c r="EU38">
        <f t="shared" si="110"/>
        <v>1.0845918164824688</v>
      </c>
      <c r="EV38">
        <f t="shared" si="111"/>
        <v>1.4873596218615455E-2</v>
      </c>
    </row>
    <row r="39" spans="3:155">
      <c r="C39" s="6">
        <f t="shared" si="72"/>
        <v>1062.6016144378514</v>
      </c>
      <c r="D39" s="6">
        <f>Sheet8!D39</f>
        <v>1107.3807015930045</v>
      </c>
      <c r="E39" s="6">
        <f t="shared" si="22"/>
        <v>1107.3482978765041</v>
      </c>
      <c r="F39" s="6">
        <f t="shared" si="23"/>
        <v>3.240371650031193E-2</v>
      </c>
      <c r="G39" s="6">
        <f t="shared" si="0"/>
        <v>1084.991158015428</v>
      </c>
      <c r="I39" s="6">
        <f t="shared" si="1"/>
        <v>1084.991158015428</v>
      </c>
      <c r="M39">
        <f t="shared" si="24"/>
        <v>156.58079956612951</v>
      </c>
      <c r="O39">
        <f t="shared" si="25"/>
        <v>1.1539568453249629</v>
      </c>
      <c r="P39">
        <f t="shared" si="26"/>
        <v>1.6473973212086768E-2</v>
      </c>
      <c r="Q39">
        <f t="shared" si="27"/>
        <v>5769.7842266248144</v>
      </c>
      <c r="R39">
        <f t="shared" si="73"/>
        <v>32397.338432498334</v>
      </c>
      <c r="S39">
        <f t="shared" si="28"/>
        <v>7694.9270272107351</v>
      </c>
      <c r="T39">
        <f t="shared" si="74"/>
        <v>0.87210505147815665</v>
      </c>
      <c r="U39">
        <f t="shared" si="2"/>
        <v>54.006116207951074</v>
      </c>
      <c r="V39">
        <f t="shared" si="112"/>
        <v>1.8585122742817612</v>
      </c>
      <c r="W39">
        <f t="shared" si="75"/>
        <v>48.41136712222626</v>
      </c>
      <c r="X39">
        <f t="shared" si="29"/>
        <v>55.864628482232845</v>
      </c>
      <c r="Y39">
        <f t="shared" si="3"/>
        <v>1.1539568453249629</v>
      </c>
      <c r="Z39">
        <f t="shared" si="30"/>
        <v>48.41136712222626</v>
      </c>
      <c r="AE39">
        <f t="shared" si="113"/>
        <v>0.61551938634356385</v>
      </c>
      <c r="AF39">
        <f t="shared" si="114"/>
        <v>0.78550093394432874</v>
      </c>
      <c r="AG39">
        <f t="shared" si="31"/>
        <v>1.0065510102404724</v>
      </c>
      <c r="AH39">
        <f t="shared" si="4"/>
        <v>0</v>
      </c>
      <c r="AI39">
        <f t="shared" si="5"/>
        <v>1.0065510102404724</v>
      </c>
      <c r="AJ39">
        <f t="shared" si="76"/>
        <v>1.0065510102404724</v>
      </c>
      <c r="AK39">
        <f t="shared" si="6"/>
        <v>0</v>
      </c>
      <c r="AL39">
        <f t="shared" si="7"/>
        <v>30</v>
      </c>
      <c r="AM39">
        <f t="shared" si="77"/>
        <v>30</v>
      </c>
      <c r="AO39">
        <f t="shared" si="78"/>
        <v>1.6266734003229806</v>
      </c>
      <c r="AQ39">
        <f t="shared" si="32"/>
        <v>0.92881496947085662</v>
      </c>
      <c r="AS39">
        <f t="shared" si="8"/>
        <v>4.29682041429239</v>
      </c>
      <c r="AT39">
        <f t="shared" si="8"/>
        <v>1.0205690077257257</v>
      </c>
      <c r="AU39">
        <f t="shared" si="79"/>
        <v>5.3173894220181159</v>
      </c>
      <c r="AV39">
        <f t="shared" si="33"/>
        <v>0.80806953812715343</v>
      </c>
      <c r="AW39">
        <f t="shared" si="80"/>
        <v>0.19193046187284657</v>
      </c>
      <c r="AX39">
        <f t="shared" si="9"/>
        <v>-17.742938978590608</v>
      </c>
      <c r="AY39">
        <f t="shared" si="81"/>
        <v>0.13</v>
      </c>
      <c r="AZ39">
        <f t="shared" si="82"/>
        <v>9.385501826261244</v>
      </c>
      <c r="BA39">
        <f t="shared" si="83"/>
        <v>2.2292186692221443</v>
      </c>
      <c r="BB39">
        <f t="shared" si="10"/>
        <v>51.182029134235066</v>
      </c>
      <c r="BC39">
        <f t="shared" si="84"/>
        <v>4.6814057320991925E-3</v>
      </c>
      <c r="BD39">
        <f t="shared" si="85"/>
        <v>2.03669742528209E-3</v>
      </c>
      <c r="BE39">
        <f t="shared" si="86"/>
        <v>0.95388784514286007</v>
      </c>
      <c r="BF39">
        <f t="shared" si="87"/>
        <v>2.1351539760704904E-3</v>
      </c>
      <c r="BG39">
        <f t="shared" si="34"/>
        <v>3.5777175241819795E-2</v>
      </c>
      <c r="BH39">
        <f t="shared" si="35"/>
        <v>106.17860600529158</v>
      </c>
      <c r="BI39">
        <f t="shared" si="88"/>
        <v>3.3695276843281197E-4</v>
      </c>
      <c r="BJ39">
        <f t="shared" si="89"/>
        <v>0.46602997175961836</v>
      </c>
      <c r="BK39">
        <f t="shared" si="90"/>
        <v>1.4516812704996871</v>
      </c>
      <c r="BL39">
        <f t="shared" si="91"/>
        <v>0.5665931078333839</v>
      </c>
      <c r="BM39">
        <f t="shared" si="36"/>
        <v>6.388283919142842E-5</v>
      </c>
      <c r="BN39">
        <f t="shared" si="92"/>
        <v>1.084141091041114</v>
      </c>
      <c r="BO39">
        <f t="shared" si="93"/>
        <v>0.99659228721673376</v>
      </c>
      <c r="BP39">
        <f t="shared" si="94"/>
        <v>1.0878481651397134</v>
      </c>
      <c r="BQ39">
        <f t="shared" si="37"/>
        <v>0.61636727273735448</v>
      </c>
      <c r="BR39">
        <f t="shared" si="38"/>
        <v>0.61636727273735448</v>
      </c>
      <c r="BS39">
        <f t="shared" si="39"/>
        <v>0.61636727273735448</v>
      </c>
      <c r="BT39">
        <f t="shared" si="11"/>
        <v>208.01495053458524</v>
      </c>
      <c r="BU39">
        <f t="shared" si="12"/>
        <v>3.0754445243275832</v>
      </c>
      <c r="BV39">
        <f t="shared" si="13"/>
        <v>1591587.8042809931</v>
      </c>
      <c r="BW39">
        <f t="shared" si="14"/>
        <v>0.20018593062496692</v>
      </c>
      <c r="BX39">
        <f t="shared" si="15"/>
        <v>524736.15280855563</v>
      </c>
      <c r="BY39">
        <f t="shared" si="95"/>
        <v>1.6187778227438283E-4</v>
      </c>
      <c r="BZ39">
        <f t="shared" si="96"/>
        <v>9.6147368024796408E-6</v>
      </c>
      <c r="CA39">
        <f t="shared" si="97"/>
        <v>-3.8642328740986063</v>
      </c>
      <c r="CB39">
        <f t="shared" si="98"/>
        <v>14.804313920087472</v>
      </c>
      <c r="CC39">
        <f t="shared" si="99"/>
        <v>4.562715908558561E-3</v>
      </c>
      <c r="CD39">
        <f t="shared" si="16"/>
        <v>30.99524444235383</v>
      </c>
      <c r="CE39" s="20">
        <f t="shared" si="17"/>
        <v>90614112669.592453</v>
      </c>
      <c r="CF39" s="33">
        <f t="shared" si="40"/>
        <v>0.22373341719326426</v>
      </c>
      <c r="CG39" s="33">
        <f t="shared" si="18"/>
        <v>44.746683438652852</v>
      </c>
      <c r="CH39">
        <f t="shared" si="100"/>
        <v>4400</v>
      </c>
      <c r="CI39" s="6">
        <f t="shared" si="19"/>
        <v>1107.3482978765041</v>
      </c>
      <c r="CJ39" s="20"/>
      <c r="CK39" s="20"/>
      <c r="CL39" s="20"/>
      <c r="CM39" s="20"/>
      <c r="CN39" s="20"/>
      <c r="CO39" s="20"/>
      <c r="CP39" s="20"/>
      <c r="CQ39" s="25">
        <f t="shared" si="20"/>
        <v>1.6266734003229806</v>
      </c>
      <c r="CR39" s="26">
        <v>0.8</v>
      </c>
      <c r="CS39" s="26">
        <f t="shared" si="101"/>
        <v>0.30195124993495326</v>
      </c>
      <c r="CT39" s="26">
        <f t="shared" si="41"/>
        <v>-0.10628422605590269</v>
      </c>
      <c r="CU39" s="26">
        <f t="shared" si="102"/>
        <v>1.8091402714207241E-2</v>
      </c>
      <c r="CV39" s="26">
        <f t="shared" si="103"/>
        <v>-9.2526381745387418E-5</v>
      </c>
      <c r="CW39" s="26">
        <f t="shared" si="42"/>
        <v>9.9164331521481869E-3</v>
      </c>
      <c r="CX39" s="26">
        <f t="shared" si="43"/>
        <v>0.93637723407534834</v>
      </c>
      <c r="CY39" s="26">
        <f t="shared" si="44"/>
        <v>0.92118522528695157</v>
      </c>
      <c r="CZ39" s="26">
        <f t="shared" si="45"/>
        <v>0.12118522528695153</v>
      </c>
      <c r="DA39" s="26">
        <v>0.85</v>
      </c>
      <c r="DB39" s="26">
        <f t="shared" si="46"/>
        <v>0.28418941170348544</v>
      </c>
      <c r="DC39" s="26">
        <f t="shared" si="47"/>
        <v>-0.10003221275849666</v>
      </c>
      <c r="DD39" s="26">
        <f t="shared" si="48"/>
        <v>1.6025602404280467E-2</v>
      </c>
      <c r="DE39" s="26">
        <f t="shared" si="49"/>
        <v>-6.8331489202822125E-5</v>
      </c>
      <c r="DF39" s="26">
        <f t="shared" si="50"/>
        <v>8.7222379386654916E-3</v>
      </c>
      <c r="DG39" s="26">
        <f t="shared" si="104"/>
        <v>0.94343239395808454</v>
      </c>
      <c r="DH39" s="26">
        <f t="shared" si="105"/>
        <v>0.9242905629541337</v>
      </c>
      <c r="DI39" s="26">
        <f t="shared" si="106"/>
        <v>7.4290562954133721E-2</v>
      </c>
      <c r="DJ39" s="26">
        <f t="shared" si="107"/>
        <v>-0.93789324665635732</v>
      </c>
      <c r="DK39" s="26">
        <f t="shared" si="108"/>
        <v>0.92921004146152431</v>
      </c>
      <c r="DL39" s="26">
        <f t="shared" si="51"/>
        <v>0.85</v>
      </c>
      <c r="DM39" s="26">
        <f t="shared" si="52"/>
        <v>0.28418941170348544</v>
      </c>
      <c r="DN39" s="26">
        <f t="shared" si="53"/>
        <v>-0.10003221275849666</v>
      </c>
      <c r="DO39" s="26">
        <f t="shared" si="54"/>
        <v>1.6025602404280467E-2</v>
      </c>
      <c r="DP39" s="26">
        <f t="shared" si="55"/>
        <v>-6.8331489202822125E-5</v>
      </c>
      <c r="DQ39" s="26">
        <f t="shared" si="56"/>
        <v>8.7222379386654916E-3</v>
      </c>
      <c r="DR39" s="26">
        <f t="shared" si="57"/>
        <v>0.94343239395808454</v>
      </c>
      <c r="DS39" s="26">
        <f t="shared" si="58"/>
        <v>0.9242905629541337</v>
      </c>
      <c r="DT39" s="26">
        <f t="shared" si="59"/>
        <v>7.4290562954133721E-2</v>
      </c>
      <c r="DU39" s="26">
        <f t="shared" si="60"/>
        <v>0.92921004146152431</v>
      </c>
      <c r="DV39" s="26">
        <f t="shared" si="61"/>
        <v>0.25996382859575984</v>
      </c>
      <c r="DW39" s="26">
        <f t="shared" si="62"/>
        <v>-9.1505017219772333E-2</v>
      </c>
      <c r="DX39" s="26">
        <f t="shared" si="63"/>
        <v>1.3409865639144689E-2</v>
      </c>
      <c r="DY39" s="26">
        <f t="shared" si="64"/>
        <v>-4.3766925791926086E-5</v>
      </c>
      <c r="DZ39" s="26">
        <f t="shared" si="65"/>
        <v>7.2330212401632279E-3</v>
      </c>
      <c r="EA39" s="26">
        <f t="shared" si="66"/>
        <v>0.95244202539523937</v>
      </c>
      <c r="EB39" s="26">
        <f t="shared" si="67"/>
        <v>0.92883764874487207</v>
      </c>
      <c r="EC39" s="26">
        <f t="shared" si="68"/>
        <v>-3.7239271665223672E-4</v>
      </c>
      <c r="ED39" s="26">
        <f t="shared" si="69"/>
        <v>-0.94259457883320152</v>
      </c>
      <c r="EE39" s="26">
        <f t="shared" si="70"/>
        <v>0.92881496947085662</v>
      </c>
      <c r="EI39">
        <f t="shared" si="21"/>
        <v>1084.991158015428</v>
      </c>
      <c r="ES39">
        <f t="shared" si="109"/>
        <v>3.0134606293610848</v>
      </c>
      <c r="ET39">
        <f t="shared" si="71"/>
        <v>4.4965212561492572E-2</v>
      </c>
      <c r="EU39">
        <f t="shared" si="110"/>
        <v>1.0898560092250669</v>
      </c>
      <c r="EV39">
        <f t="shared" si="111"/>
        <v>1.4945786950723596E-2</v>
      </c>
    </row>
    <row r="40" spans="3:155">
      <c r="C40" s="6">
        <f t="shared" si="72"/>
        <v>1107.3482978765041</v>
      </c>
      <c r="D40" s="6">
        <f>Sheet8!D40</f>
        <v>1153.2846432903079</v>
      </c>
      <c r="E40" s="6">
        <f t="shared" si="22"/>
        <v>1153.2589810268153</v>
      </c>
      <c r="F40" s="6">
        <f t="shared" si="23"/>
        <v>2.5662263492677084E-2</v>
      </c>
      <c r="G40" s="6">
        <f t="shared" si="0"/>
        <v>1130.316470583406</v>
      </c>
      <c r="I40" s="6">
        <f t="shared" si="1"/>
        <v>1130.316470583406</v>
      </c>
      <c r="M40">
        <f t="shared" si="24"/>
        <v>164.37511692165143</v>
      </c>
      <c r="O40">
        <f t="shared" si="25"/>
        <v>1.1576719401663271</v>
      </c>
      <c r="P40">
        <f t="shared" si="26"/>
        <v>1.5775848879954806E-2</v>
      </c>
      <c r="Q40">
        <f t="shared" si="27"/>
        <v>5788.3597008316356</v>
      </c>
      <c r="R40">
        <f t="shared" si="73"/>
        <v>32501.639720169635</v>
      </c>
      <c r="S40">
        <f t="shared" si="28"/>
        <v>6754.026079039133</v>
      </c>
      <c r="T40">
        <f t="shared" si="74"/>
        <v>0.87121427235181126</v>
      </c>
      <c r="U40">
        <f t="shared" si="2"/>
        <v>54.006116207951074</v>
      </c>
      <c r="V40">
        <f t="shared" si="112"/>
        <v>1.9490329506691266</v>
      </c>
      <c r="W40">
        <f t="shared" si="75"/>
        <v>48.334201786544909</v>
      </c>
      <c r="X40">
        <f t="shared" si="29"/>
        <v>55.955149158620202</v>
      </c>
      <c r="Y40">
        <f t="shared" si="3"/>
        <v>1.1576719401663271</v>
      </c>
      <c r="Z40">
        <f t="shared" si="30"/>
        <v>48.334201786544909</v>
      </c>
      <c r="AE40">
        <f t="shared" si="113"/>
        <v>0.6061059931712427</v>
      </c>
      <c r="AF40">
        <f t="shared" si="114"/>
        <v>0.77886362264220577</v>
      </c>
      <c r="AG40">
        <f t="shared" si="31"/>
        <v>0.98704694422058703</v>
      </c>
      <c r="AH40">
        <f t="shared" si="4"/>
        <v>0</v>
      </c>
      <c r="AI40">
        <f t="shared" si="5"/>
        <v>0.98704694422058703</v>
      </c>
      <c r="AJ40">
        <f t="shared" si="76"/>
        <v>0.98704694422058703</v>
      </c>
      <c r="AK40">
        <f t="shared" si="6"/>
        <v>0</v>
      </c>
      <c r="AL40">
        <f t="shared" si="7"/>
        <v>30</v>
      </c>
      <c r="AM40">
        <f t="shared" si="77"/>
        <v>30</v>
      </c>
      <c r="AO40">
        <f t="shared" si="78"/>
        <v>1.6946273921790196</v>
      </c>
      <c r="AQ40">
        <f t="shared" si="32"/>
        <v>0.92661098661648811</v>
      </c>
      <c r="AS40">
        <f t="shared" si="8"/>
        <v>4.3106537698637686</v>
      </c>
      <c r="AT40">
        <f t="shared" si="8"/>
        <v>0.89577843548923231</v>
      </c>
      <c r="AU40">
        <f t="shared" si="79"/>
        <v>5.2064322053530008</v>
      </c>
      <c r="AV40">
        <f t="shared" si="33"/>
        <v>0.82794773845931646</v>
      </c>
      <c r="AW40">
        <f t="shared" si="80"/>
        <v>0.17205226154068354</v>
      </c>
      <c r="AX40">
        <f t="shared" si="9"/>
        <v>-16.965955419966622</v>
      </c>
      <c r="AY40">
        <f t="shared" si="81"/>
        <v>0.13</v>
      </c>
      <c r="AZ40">
        <f t="shared" si="82"/>
        <v>9.411963593896937</v>
      </c>
      <c r="BA40">
        <f t="shared" si="83"/>
        <v>1.9558597078626101</v>
      </c>
      <c r="BB40">
        <f t="shared" si="10"/>
        <v>51.141222049370889</v>
      </c>
      <c r="BC40">
        <f t="shared" si="84"/>
        <v>4.5925247015913447E-3</v>
      </c>
      <c r="BD40">
        <f t="shared" si="85"/>
        <v>2.0343543017021081E-3</v>
      </c>
      <c r="BE40">
        <f t="shared" si="86"/>
        <v>0.95474845432046906</v>
      </c>
      <c r="BF40">
        <f t="shared" si="87"/>
        <v>2.1307751717179117E-3</v>
      </c>
      <c r="BG40">
        <f t="shared" si="34"/>
        <v>3.5804467279911212E-2</v>
      </c>
      <c r="BH40">
        <f t="shared" si="35"/>
        <v>98.406098229134017</v>
      </c>
      <c r="BI40">
        <f t="shared" si="88"/>
        <v>3.6384398857621788E-4</v>
      </c>
      <c r="BJ40">
        <f t="shared" si="89"/>
        <v>0.5099848535980912</v>
      </c>
      <c r="BK40">
        <f t="shared" si="90"/>
        <v>1.494794343834887</v>
      </c>
      <c r="BL40">
        <f t="shared" si="91"/>
        <v>0.58410095459888522</v>
      </c>
      <c r="BM40">
        <f t="shared" si="36"/>
        <v>5.5737452218897642E-5</v>
      </c>
      <c r="BN40">
        <f t="shared" si="92"/>
        <v>1.0847085655144471</v>
      </c>
      <c r="BO40">
        <f t="shared" si="93"/>
        <v>0.99702609924100694</v>
      </c>
      <c r="BP40">
        <f t="shared" si="94"/>
        <v>1.0879440030107426</v>
      </c>
      <c r="BQ40">
        <f t="shared" si="37"/>
        <v>0.63546913070870714</v>
      </c>
      <c r="BR40">
        <f t="shared" si="38"/>
        <v>0.63546913070870714</v>
      </c>
      <c r="BS40">
        <f t="shared" si="39"/>
        <v>0.63546913070870714</v>
      </c>
      <c r="BT40">
        <f t="shared" si="11"/>
        <v>208.35200914452591</v>
      </c>
      <c r="BU40">
        <f t="shared" si="12"/>
        <v>2.8189906063681014</v>
      </c>
      <c r="BV40">
        <f t="shared" si="13"/>
        <v>1592195.5507617805</v>
      </c>
      <c r="BW40">
        <f t="shared" si="14"/>
        <v>0.21466286349730815</v>
      </c>
      <c r="BX40">
        <f t="shared" si="15"/>
        <v>489534.6341617924</v>
      </c>
      <c r="BY40">
        <f t="shared" si="95"/>
        <v>1.6187778227438283E-4</v>
      </c>
      <c r="BZ40">
        <f t="shared" si="96"/>
        <v>1.0306114517594171E-5</v>
      </c>
      <c r="CA40">
        <f t="shared" si="97"/>
        <v>-3.8555959414498311</v>
      </c>
      <c r="CB40">
        <f t="shared" si="98"/>
        <v>14.781917293818241</v>
      </c>
      <c r="CC40">
        <f t="shared" si="99"/>
        <v>4.5765526601023116E-3</v>
      </c>
      <c r="CD40">
        <f t="shared" si="16"/>
        <v>31.862062018869786</v>
      </c>
      <c r="CE40" s="20">
        <f t="shared" si="17"/>
        <v>88483780732.629059</v>
      </c>
      <c r="CF40" s="33">
        <f t="shared" si="40"/>
        <v>0.22955341575155566</v>
      </c>
      <c r="CG40" s="33">
        <f t="shared" si="18"/>
        <v>45.910683150311129</v>
      </c>
      <c r="CH40">
        <f t="shared" si="100"/>
        <v>4600</v>
      </c>
      <c r="CI40" s="6">
        <f t="shared" si="19"/>
        <v>1153.2589810268153</v>
      </c>
      <c r="CJ40" s="20"/>
      <c r="CK40" s="20"/>
      <c r="CL40" s="20"/>
      <c r="CM40" s="20"/>
      <c r="CN40" s="20"/>
      <c r="CO40" s="20"/>
      <c r="CP40" s="20"/>
      <c r="CQ40" s="25">
        <f t="shared" si="20"/>
        <v>1.6946273921790196</v>
      </c>
      <c r="CR40" s="26">
        <v>0.8</v>
      </c>
      <c r="CS40" s="26">
        <f t="shared" si="101"/>
        <v>0.31456520967323054</v>
      </c>
      <c r="CT40" s="26">
        <f t="shared" si="41"/>
        <v>-0.11072423068768324</v>
      </c>
      <c r="CU40" s="26">
        <f t="shared" si="102"/>
        <v>1.9634504926583432E-2</v>
      </c>
      <c r="CV40" s="26">
        <f t="shared" si="103"/>
        <v>-1.1353633336811926E-4</v>
      </c>
      <c r="CW40" s="26">
        <f t="shared" si="42"/>
        <v>1.0818875056025844E-2</v>
      </c>
      <c r="CX40" s="26">
        <f t="shared" si="43"/>
        <v>0.931141648660198</v>
      </c>
      <c r="CY40" s="26">
        <f t="shared" si="44"/>
        <v>0.9190977157285849</v>
      </c>
      <c r="CZ40" s="26">
        <f t="shared" si="45"/>
        <v>0.11909771572858485</v>
      </c>
      <c r="DA40" s="26">
        <v>0.85</v>
      </c>
      <c r="DB40" s="26">
        <f t="shared" si="46"/>
        <v>0.29606137381009934</v>
      </c>
      <c r="DC40" s="26">
        <f t="shared" si="47"/>
        <v>-0.10421104064723129</v>
      </c>
      <c r="DD40" s="26">
        <f t="shared" si="48"/>
        <v>1.7392502633928577E-2</v>
      </c>
      <c r="DE40" s="26">
        <f t="shared" si="49"/>
        <v>-8.3847510205470725E-5</v>
      </c>
      <c r="DF40" s="26">
        <f t="shared" si="50"/>
        <v>9.5106285396259725E-3</v>
      </c>
      <c r="DG40" s="26">
        <f t="shared" si="104"/>
        <v>0.93875820553870537</v>
      </c>
      <c r="DH40" s="26">
        <f t="shared" si="105"/>
        <v>0.9221934900783072</v>
      </c>
      <c r="DI40" s="26">
        <f t="shared" si="106"/>
        <v>7.2193490078307221E-2</v>
      </c>
      <c r="DJ40" s="26">
        <f t="shared" si="107"/>
        <v>-0.93808451300555384</v>
      </c>
      <c r="DK40" s="26">
        <f t="shared" si="108"/>
        <v>0.92695840734754764</v>
      </c>
      <c r="DL40" s="26">
        <f t="shared" si="51"/>
        <v>0.85</v>
      </c>
      <c r="DM40" s="26">
        <f t="shared" si="52"/>
        <v>0.29606137381009934</v>
      </c>
      <c r="DN40" s="26">
        <f t="shared" si="53"/>
        <v>-0.10421104064723129</v>
      </c>
      <c r="DO40" s="26">
        <f t="shared" si="54"/>
        <v>1.7392502633928577E-2</v>
      </c>
      <c r="DP40" s="26">
        <f t="shared" si="55"/>
        <v>-8.3847510205470725E-5</v>
      </c>
      <c r="DQ40" s="26">
        <f t="shared" si="56"/>
        <v>9.5106285396259725E-3</v>
      </c>
      <c r="DR40" s="26">
        <f t="shared" si="57"/>
        <v>0.93875820553870537</v>
      </c>
      <c r="DS40" s="26">
        <f t="shared" si="58"/>
        <v>0.9221934900783072</v>
      </c>
      <c r="DT40" s="26">
        <f t="shared" si="59"/>
        <v>7.2193490078307221E-2</v>
      </c>
      <c r="DU40" s="26">
        <f t="shared" si="60"/>
        <v>0.92695840734754764</v>
      </c>
      <c r="DV40" s="26">
        <f t="shared" si="61"/>
        <v>0.27148161745323235</v>
      </c>
      <c r="DW40" s="26">
        <f t="shared" si="62"/>
        <v>-9.5559179190804006E-2</v>
      </c>
      <c r="DX40" s="26">
        <f t="shared" si="63"/>
        <v>1.4624446352204589E-2</v>
      </c>
      <c r="DY40" s="26">
        <f t="shared" si="64"/>
        <v>-5.43605147821046E-5</v>
      </c>
      <c r="DZ40" s="26">
        <f t="shared" si="65"/>
        <v>7.9213377379990998E-3</v>
      </c>
      <c r="EA40" s="26">
        <f t="shared" si="66"/>
        <v>0.94824787852218739</v>
      </c>
      <c r="EB40" s="26">
        <f t="shared" si="67"/>
        <v>0.9266310193812981</v>
      </c>
      <c r="EC40" s="26">
        <f t="shared" si="68"/>
        <v>-3.2738796624953714E-4</v>
      </c>
      <c r="ED40" s="26">
        <f t="shared" si="69"/>
        <v>-0.94233860268247471</v>
      </c>
      <c r="EE40" s="26">
        <f t="shared" si="70"/>
        <v>0.92661098661648811</v>
      </c>
      <c r="EI40">
        <f t="shared" si="21"/>
        <v>1130.316470583406</v>
      </c>
      <c r="ES40">
        <f t="shared" si="109"/>
        <v>3.1469730624052148</v>
      </c>
      <c r="ET40">
        <f t="shared" si="71"/>
        <v>4.6957412118685461E-2</v>
      </c>
      <c r="EU40">
        <f t="shared" si="110"/>
        <v>1.0953725631824922</v>
      </c>
      <c r="EV40">
        <f t="shared" si="111"/>
        <v>1.502143844913436E-2</v>
      </c>
    </row>
    <row r="41" spans="3:155">
      <c r="C41" s="6">
        <f t="shared" si="72"/>
        <v>1153.2589810268153</v>
      </c>
      <c r="D41" s="6">
        <f>Sheet8!D41</f>
        <v>1200.4457006838538</v>
      </c>
      <c r="E41" s="6">
        <f t="shared" si="22"/>
        <v>1200.4376295353084</v>
      </c>
      <c r="F41" s="6">
        <f t="shared" si="23"/>
        <v>8.0711485454685317E-3</v>
      </c>
      <c r="G41" s="6">
        <f t="shared" si="0"/>
        <v>1176.8523408553347</v>
      </c>
      <c r="I41" s="6">
        <f t="shared" si="1"/>
        <v>1176.8523408553347</v>
      </c>
      <c r="M41">
        <f t="shared" si="24"/>
        <v>172.43864167130664</v>
      </c>
      <c r="O41">
        <f t="shared" si="25"/>
        <v>1.1615153504143629</v>
      </c>
      <c r="P41">
        <f t="shared" si="26"/>
        <v>1.5116307926089869E-2</v>
      </c>
      <c r="Q41">
        <f t="shared" si="27"/>
        <v>5807.5767520718146</v>
      </c>
      <c r="R41">
        <f t="shared" si="73"/>
        <v>32609.543462883241</v>
      </c>
      <c r="S41">
        <f t="shared" si="28"/>
        <v>5862.2068783116201</v>
      </c>
      <c r="T41">
        <f t="shared" si="74"/>
        <v>0.87029272666613644</v>
      </c>
      <c r="U41">
        <f t="shared" si="2"/>
        <v>54.006116207951074</v>
      </c>
      <c r="V41">
        <f t="shared" si="112"/>
        <v>2.0424812216975052</v>
      </c>
      <c r="W41">
        <f t="shared" si="75"/>
        <v>48.254719500395424</v>
      </c>
      <c r="X41">
        <f t="shared" si="29"/>
        <v>56.048597429648581</v>
      </c>
      <c r="Y41">
        <f t="shared" si="3"/>
        <v>1.1615153504143629</v>
      </c>
      <c r="Z41">
        <f t="shared" si="30"/>
        <v>48.254719500395424</v>
      </c>
      <c r="AE41">
        <f t="shared" si="113"/>
        <v>0.59679996862285034</v>
      </c>
      <c r="AF41">
        <f t="shared" si="114"/>
        <v>0.77222487251782301</v>
      </c>
      <c r="AG41">
        <f t="shared" si="31"/>
        <v>0.96786059215187081</v>
      </c>
      <c r="AH41">
        <f t="shared" si="4"/>
        <v>0</v>
      </c>
      <c r="AI41">
        <f t="shared" si="5"/>
        <v>0.96786059215187081</v>
      </c>
      <c r="AJ41">
        <f t="shared" si="76"/>
        <v>0.96786059215187081</v>
      </c>
      <c r="AK41">
        <f t="shared" si="6"/>
        <v>0</v>
      </c>
      <c r="AL41">
        <f t="shared" si="7"/>
        <v>30</v>
      </c>
      <c r="AM41">
        <f t="shared" si="77"/>
        <v>30</v>
      </c>
      <c r="AO41">
        <f t="shared" si="78"/>
        <v>1.7643963131264389</v>
      </c>
      <c r="AQ41">
        <f t="shared" si="32"/>
        <v>0.92442643774209676</v>
      </c>
      <c r="AS41">
        <f t="shared" si="8"/>
        <v>4.3249649147572411</v>
      </c>
      <c r="AT41">
        <f t="shared" si="8"/>
        <v>0.77749751696476588</v>
      </c>
      <c r="AU41">
        <f t="shared" si="79"/>
        <v>5.1024624317220066</v>
      </c>
      <c r="AV41">
        <f t="shared" si="33"/>
        <v>0.84762307858827846</v>
      </c>
      <c r="AW41">
        <f t="shared" si="80"/>
        <v>0.15237692141172154</v>
      </c>
      <c r="AX41">
        <f t="shared" si="9"/>
        <v>-16.252770755791264</v>
      </c>
      <c r="AY41">
        <f t="shared" si="81"/>
        <v>0.13</v>
      </c>
      <c r="AZ41">
        <f t="shared" si="82"/>
        <v>9.4393262456687417</v>
      </c>
      <c r="BA41">
        <f t="shared" si="83"/>
        <v>1.6969045674304</v>
      </c>
      <c r="BB41">
        <f t="shared" si="10"/>
        <v>51.099155629008827</v>
      </c>
      <c r="BC41">
        <f t="shared" si="84"/>
        <v>4.5051078135408575E-3</v>
      </c>
      <c r="BD41">
        <f t="shared" si="85"/>
        <v>2.0320406010048068E-3</v>
      </c>
      <c r="BE41">
        <f t="shared" si="86"/>
        <v>0.95559546749282764</v>
      </c>
      <c r="BF41">
        <f t="shared" si="87"/>
        <v>2.1264652984763748E-3</v>
      </c>
      <c r="BG41">
        <f t="shared" si="34"/>
        <v>3.5835927282914563E-2</v>
      </c>
      <c r="BH41">
        <f t="shared" si="35"/>
        <v>90.614661622297263</v>
      </c>
      <c r="BI41">
        <f t="shared" si="88"/>
        <v>3.9547603711512984E-4</v>
      </c>
      <c r="BJ41">
        <f t="shared" si="89"/>
        <v>0.56303926707734553</v>
      </c>
      <c r="BK41">
        <f t="shared" si="90"/>
        <v>1.5468449610333559</v>
      </c>
      <c r="BL41">
        <f t="shared" si="91"/>
        <v>0.60331753591767379</v>
      </c>
      <c r="BM41">
        <f t="shared" si="36"/>
        <v>4.8090580706008611E-5</v>
      </c>
      <c r="BN41">
        <f t="shared" si="92"/>
        <v>1.0852415909496009</v>
      </c>
      <c r="BO41">
        <f t="shared" si="93"/>
        <v>0.997433544160236</v>
      </c>
      <c r="BP41">
        <f t="shared" si="94"/>
        <v>1.0880339821168665</v>
      </c>
      <c r="BQ41">
        <f t="shared" si="37"/>
        <v>0.65642998108544226</v>
      </c>
      <c r="BR41">
        <f t="shared" si="38"/>
        <v>0.65642998108544226</v>
      </c>
      <c r="BS41">
        <f t="shared" si="39"/>
        <v>0.65642998108544226</v>
      </c>
      <c r="BT41">
        <f t="shared" si="11"/>
        <v>208.69996881066228</v>
      </c>
      <c r="BU41">
        <f t="shared" si="12"/>
        <v>2.5536527262688424</v>
      </c>
      <c r="BV41">
        <f t="shared" si="13"/>
        <v>1592818.5058090147</v>
      </c>
      <c r="BW41">
        <f t="shared" si="14"/>
        <v>0.23176410882749235</v>
      </c>
      <c r="BX41">
        <f t="shared" si="15"/>
        <v>453590.60087100381</v>
      </c>
      <c r="BY41">
        <f t="shared" si="95"/>
        <v>1.6187778227438283E-4</v>
      </c>
      <c r="BZ41">
        <f t="shared" si="96"/>
        <v>1.1122805433604653E-5</v>
      </c>
      <c r="CA41">
        <f t="shared" si="97"/>
        <v>-3.8456831197244674</v>
      </c>
      <c r="CB41">
        <f t="shared" si="98"/>
        <v>14.755931210973834</v>
      </c>
      <c r="CC41">
        <f t="shared" si="99"/>
        <v>4.5926860227999879E-3</v>
      </c>
      <c r="CD41">
        <f t="shared" si="16"/>
        <v>32.80428360239307</v>
      </c>
      <c r="CE41" s="20">
        <f t="shared" si="17"/>
        <v>86312770587.505386</v>
      </c>
      <c r="CF41" s="33">
        <f t="shared" si="40"/>
        <v>0.23589324254246516</v>
      </c>
      <c r="CG41" s="33">
        <f t="shared" si="18"/>
        <v>47.178648508493033</v>
      </c>
      <c r="CH41">
        <f t="shared" si="100"/>
        <v>4800</v>
      </c>
      <c r="CI41" s="6">
        <f t="shared" si="19"/>
        <v>1200.4376295353084</v>
      </c>
      <c r="CJ41" s="20"/>
      <c r="CK41" s="20"/>
      <c r="CL41" s="20"/>
      <c r="CM41" s="20"/>
      <c r="CN41" s="20"/>
      <c r="CO41" s="20"/>
      <c r="CP41" s="20"/>
      <c r="CQ41" s="25">
        <f t="shared" si="20"/>
        <v>1.7643963131264389</v>
      </c>
      <c r="CR41" s="26">
        <v>0.8</v>
      </c>
      <c r="CS41" s="26">
        <f t="shared" si="101"/>
        <v>0.32751606562409519</v>
      </c>
      <c r="CT41" s="26">
        <f t="shared" si="41"/>
        <v>-0.11528281986986298</v>
      </c>
      <c r="CU41" s="26">
        <f t="shared" si="102"/>
        <v>2.1284516747294594E-2</v>
      </c>
      <c r="CV41" s="26">
        <f t="shared" si="103"/>
        <v>-1.3891350267743126E-4</v>
      </c>
      <c r="CW41" s="26">
        <f t="shared" si="42"/>
        <v>1.1793686437353665E-2</v>
      </c>
      <c r="CX41" s="26">
        <f t="shared" si="43"/>
        <v>0.92557571220004409</v>
      </c>
      <c r="CY41" s="26">
        <f t="shared" si="44"/>
        <v>0.91705656010382663</v>
      </c>
      <c r="CZ41" s="26">
        <f t="shared" si="45"/>
        <v>0.11705656010382659</v>
      </c>
      <c r="DA41" s="26">
        <v>0.85</v>
      </c>
      <c r="DB41" s="26">
        <f t="shared" si="46"/>
        <v>0.30825041470503084</v>
      </c>
      <c r="DC41" s="26">
        <f t="shared" si="47"/>
        <v>-0.10850147752457695</v>
      </c>
      <c r="DD41" s="26">
        <f t="shared" si="48"/>
        <v>1.8854104800371693E-2</v>
      </c>
      <c r="DE41" s="26">
        <f t="shared" si="49"/>
        <v>-1.0258875716603175E-4</v>
      </c>
      <c r="DF41" s="26">
        <f t="shared" si="50"/>
        <v>1.0361366640345449E-2</v>
      </c>
      <c r="DG41" s="26">
        <f t="shared" si="104"/>
        <v>0.9337857961208087</v>
      </c>
      <c r="DH41" s="26">
        <f t="shared" si="105"/>
        <v>0.92013051303011528</v>
      </c>
      <c r="DI41" s="26">
        <f t="shared" si="106"/>
        <v>7.0130513030115305E-2</v>
      </c>
      <c r="DJ41" s="26">
        <f t="shared" si="107"/>
        <v>-0.93852094147422693</v>
      </c>
      <c r="DK41" s="26">
        <f t="shared" si="108"/>
        <v>0.9247245052624552</v>
      </c>
      <c r="DL41" s="26">
        <f t="shared" si="51"/>
        <v>0.85</v>
      </c>
      <c r="DM41" s="26">
        <f t="shared" si="52"/>
        <v>0.30825041470503084</v>
      </c>
      <c r="DN41" s="26">
        <f t="shared" si="53"/>
        <v>-0.10850147752457695</v>
      </c>
      <c r="DO41" s="26">
        <f t="shared" si="54"/>
        <v>1.8854104800371693E-2</v>
      </c>
      <c r="DP41" s="26">
        <f t="shared" si="55"/>
        <v>-1.0258875716603175E-4</v>
      </c>
      <c r="DQ41" s="26">
        <f t="shared" si="56"/>
        <v>1.0361366640345449E-2</v>
      </c>
      <c r="DR41" s="26">
        <f t="shared" si="57"/>
        <v>0.9337857961208087</v>
      </c>
      <c r="DS41" s="26">
        <f t="shared" si="58"/>
        <v>0.92013051303011528</v>
      </c>
      <c r="DT41" s="26">
        <f t="shared" si="59"/>
        <v>7.0130513030115305E-2</v>
      </c>
      <c r="DU41" s="26">
        <f t="shared" si="60"/>
        <v>0.9247245052624552</v>
      </c>
      <c r="DV41" s="26">
        <f t="shared" si="61"/>
        <v>0.28334152605257468</v>
      </c>
      <c r="DW41" s="26">
        <f t="shared" si="62"/>
        <v>-9.9733764349323434E-2</v>
      </c>
      <c r="DX41" s="26">
        <f t="shared" si="63"/>
        <v>1.5930119547473118E-2</v>
      </c>
      <c r="DY41" s="26">
        <f t="shared" si="64"/>
        <v>-6.7318210694435079E-5</v>
      </c>
      <c r="DZ41" s="26">
        <f t="shared" si="65"/>
        <v>8.6674269925041663E-3</v>
      </c>
      <c r="EA41" s="26">
        <f t="shared" si="66"/>
        <v>0.9437597709970289</v>
      </c>
      <c r="EB41" s="26">
        <f t="shared" si="67"/>
        <v>0.92444364232242326</v>
      </c>
      <c r="EC41" s="26">
        <f t="shared" si="68"/>
        <v>-2.8086294003193402E-4</v>
      </c>
      <c r="ED41" s="26">
        <f t="shared" si="69"/>
        <v>-0.94227958716944382</v>
      </c>
      <c r="EE41" s="26">
        <f t="shared" si="70"/>
        <v>0.92442643774209676</v>
      </c>
      <c r="EI41">
        <f t="shared" si="21"/>
        <v>1176.8523408553347</v>
      </c>
      <c r="ES41">
        <f t="shared" si="109"/>
        <v>3.2844512947615847</v>
      </c>
      <c r="ET41">
        <f t="shared" si="71"/>
        <v>4.9008787165783087E-2</v>
      </c>
      <c r="EU41">
        <f t="shared" si="110"/>
        <v>1.1011603942135091</v>
      </c>
      <c r="EV41">
        <f t="shared" si="111"/>
        <v>1.5100810117285158E-2</v>
      </c>
    </row>
    <row r="42" spans="3:155">
      <c r="C42" s="6">
        <f t="shared" si="72"/>
        <v>1200.4376295353084</v>
      </c>
      <c r="D42" s="6">
        <f>Sheet8!D42</f>
        <v>1248.9854818087028</v>
      </c>
      <c r="E42" s="6">
        <f t="shared" si="22"/>
        <v>1249.0156155707266</v>
      </c>
      <c r="F42" s="6">
        <f t="shared" si="23"/>
        <v>-3.0133762023751842E-2</v>
      </c>
      <c r="G42" s="6">
        <f t="shared" si="0"/>
        <v>1224.7115556720055</v>
      </c>
      <c r="I42" s="6">
        <f t="shared" si="1"/>
        <v>1224.7115556720055</v>
      </c>
      <c r="M42">
        <f t="shared" si="24"/>
        <v>180.79388922327766</v>
      </c>
      <c r="O42">
        <f t="shared" si="25"/>
        <v>1.1654978078462068</v>
      </c>
      <c r="P42">
        <f t="shared" si="26"/>
        <v>1.4491615940396321E-2</v>
      </c>
      <c r="Q42">
        <f t="shared" si="27"/>
        <v>5827.4890392310344</v>
      </c>
      <c r="R42">
        <f t="shared" si="73"/>
        <v>32721.350955282258</v>
      </c>
      <c r="S42">
        <f t="shared" si="28"/>
        <v>5014.5418905239158</v>
      </c>
      <c r="T42">
        <f t="shared" si="74"/>
        <v>0.86933784123162539</v>
      </c>
      <c r="U42">
        <f t="shared" si="2"/>
        <v>54.006116207951074</v>
      </c>
      <c r="V42">
        <f t="shared" si="112"/>
        <v>2.1390968930608323</v>
      </c>
      <c r="W42">
        <f t="shared" si="75"/>
        <v>48.172731619947022</v>
      </c>
      <c r="X42">
        <f t="shared" si="29"/>
        <v>56.145213101011905</v>
      </c>
      <c r="Y42">
        <f t="shared" si="3"/>
        <v>1.1654978078462068</v>
      </c>
      <c r="Z42">
        <f t="shared" si="30"/>
        <v>48.172731619947022</v>
      </c>
      <c r="AE42">
        <f t="shared" si="113"/>
        <v>0.58758748132409011</v>
      </c>
      <c r="AF42">
        <f t="shared" si="114"/>
        <v>0.7655762851452943</v>
      </c>
      <c r="AG42">
        <f t="shared" si="31"/>
        <v>0.94896164788868387</v>
      </c>
      <c r="AH42">
        <f t="shared" si="4"/>
        <v>0</v>
      </c>
      <c r="AI42">
        <f t="shared" si="5"/>
        <v>0.94896164788868387</v>
      </c>
      <c r="AJ42">
        <f t="shared" si="76"/>
        <v>0.94896164788868387</v>
      </c>
      <c r="AK42">
        <f t="shared" si="6"/>
        <v>0</v>
      </c>
      <c r="AL42">
        <f t="shared" si="7"/>
        <v>30</v>
      </c>
      <c r="AM42">
        <f t="shared" si="77"/>
        <v>30</v>
      </c>
      <c r="AO42">
        <f t="shared" si="78"/>
        <v>1.8361492588785691</v>
      </c>
      <c r="AQ42">
        <f t="shared" si="32"/>
        <v>0.92226405646248244</v>
      </c>
      <c r="AS42">
        <f t="shared" si="8"/>
        <v>4.3397938093225132</v>
      </c>
      <c r="AT42">
        <f t="shared" si="8"/>
        <v>0.66507271911922738</v>
      </c>
      <c r="AU42">
        <f t="shared" si="79"/>
        <v>5.0048665284417408</v>
      </c>
      <c r="AV42">
        <f t="shared" si="33"/>
        <v>0.86711479410295145</v>
      </c>
      <c r="AW42">
        <f t="shared" si="80"/>
        <v>0.13288520589704855</v>
      </c>
      <c r="AX42">
        <f t="shared" si="9"/>
        <v>-15.596397638985467</v>
      </c>
      <c r="AY42">
        <f t="shared" si="81"/>
        <v>0.13</v>
      </c>
      <c r="AZ42">
        <f t="shared" si="82"/>
        <v>9.4676647984757274</v>
      </c>
      <c r="BA42">
        <f t="shared" si="83"/>
        <v>1.4509181421719712</v>
      </c>
      <c r="BB42">
        <f t="shared" si="10"/>
        <v>51.055726793632061</v>
      </c>
      <c r="BC42">
        <f t="shared" si="84"/>
        <v>4.4190170046096442E-3</v>
      </c>
      <c r="BD42">
        <f t="shared" si="85"/>
        <v>2.0297530853156656E-3</v>
      </c>
      <c r="BE42">
        <f t="shared" si="86"/>
        <v>0.95643019372380433</v>
      </c>
      <c r="BF42">
        <f t="shared" si="87"/>
        <v>2.1222176993523616E-3</v>
      </c>
      <c r="BG42">
        <f t="shared" si="34"/>
        <v>3.5871716264400458E-2</v>
      </c>
      <c r="BH42">
        <f t="shared" si="35"/>
        <v>82.741019970569809</v>
      </c>
      <c r="BI42">
        <f t="shared" si="88"/>
        <v>4.3354210858362254E-4</v>
      </c>
      <c r="BJ42">
        <f t="shared" si="89"/>
        <v>0.62882048951949199</v>
      </c>
      <c r="BK42">
        <f t="shared" si="90"/>
        <v>1.6113987504794287</v>
      </c>
      <c r="BL42">
        <f t="shared" si="91"/>
        <v>0.62468608332133235</v>
      </c>
      <c r="BM42">
        <f t="shared" si="36"/>
        <v>4.0893239512624343E-5</v>
      </c>
      <c r="BN42">
        <f t="shared" si="92"/>
        <v>1.0857435310586263</v>
      </c>
      <c r="BO42">
        <f t="shared" si="93"/>
        <v>0.99781719899600496</v>
      </c>
      <c r="BP42">
        <f t="shared" si="94"/>
        <v>1.0881186776005585</v>
      </c>
      <c r="BQ42">
        <f t="shared" si="37"/>
        <v>0.67973259489908044</v>
      </c>
      <c r="BR42">
        <f t="shared" si="38"/>
        <v>0.67973259489908044</v>
      </c>
      <c r="BS42">
        <f t="shared" si="39"/>
        <v>0.67973259489908044</v>
      </c>
      <c r="BT42">
        <f t="shared" si="11"/>
        <v>209.05972246240097</v>
      </c>
      <c r="BU42">
        <f t="shared" si="12"/>
        <v>2.278686180577425</v>
      </c>
      <c r="BV42">
        <f t="shared" si="13"/>
        <v>1593457.7870226742</v>
      </c>
      <c r="BW42">
        <f t="shared" si="14"/>
        <v>0.25240292944494075</v>
      </c>
      <c r="BX42">
        <f t="shared" si="15"/>
        <v>416667.96092569892</v>
      </c>
      <c r="BY42">
        <f t="shared" si="95"/>
        <v>1.6187778227438283E-4</v>
      </c>
      <c r="BZ42">
        <f t="shared" si="96"/>
        <v>1.2108442388493774E-5</v>
      </c>
      <c r="CA42">
        <f t="shared" si="97"/>
        <v>-3.8341076679580848</v>
      </c>
      <c r="CB42">
        <f t="shared" si="98"/>
        <v>14.725219117922604</v>
      </c>
      <c r="CC42">
        <f t="shared" si="99"/>
        <v>4.6118637468083772E-3</v>
      </c>
      <c r="CD42">
        <f t="shared" si="16"/>
        <v>33.841882807100838</v>
      </c>
      <c r="CE42" s="20">
        <f t="shared" si="17"/>
        <v>84083222969.609955</v>
      </c>
      <c r="CF42" s="33">
        <f t="shared" si="40"/>
        <v>0.24288993017709082</v>
      </c>
      <c r="CG42" s="33">
        <f t="shared" si="18"/>
        <v>48.577986035418164</v>
      </c>
      <c r="CH42">
        <f t="shared" si="100"/>
        <v>5000</v>
      </c>
      <c r="CI42" s="6">
        <f t="shared" si="19"/>
        <v>1249.0156155707266</v>
      </c>
      <c r="CJ42" s="20"/>
      <c r="CK42" s="20"/>
      <c r="CL42" s="20"/>
      <c r="CM42" s="20"/>
      <c r="CN42" s="20"/>
      <c r="CO42" s="20"/>
      <c r="CP42" s="20"/>
      <c r="CQ42" s="25">
        <f t="shared" si="20"/>
        <v>1.8361492588785691</v>
      </c>
      <c r="CR42" s="26">
        <v>0.8</v>
      </c>
      <c r="CS42" s="26">
        <f t="shared" si="101"/>
        <v>0.34083520617933438</v>
      </c>
      <c r="CT42" s="26">
        <f t="shared" si="41"/>
        <v>-0.11997104204462906</v>
      </c>
      <c r="CU42" s="26">
        <f t="shared" si="102"/>
        <v>2.3050878118409834E-2</v>
      </c>
      <c r="CV42" s="26">
        <f t="shared" si="103"/>
        <v>-1.6955229107380989E-4</v>
      </c>
      <c r="CW42" s="26">
        <f t="shared" si="42"/>
        <v>1.2848513584221476E-2</v>
      </c>
      <c r="CX42" s="26">
        <f t="shared" si="43"/>
        <v>0.91965416443497261</v>
      </c>
      <c r="CY42" s="26">
        <f t="shared" si="44"/>
        <v>0.91506557738938332</v>
      </c>
      <c r="CZ42" s="26">
        <f t="shared" si="45"/>
        <v>0.11506557738938328</v>
      </c>
      <c r="DA42" s="26">
        <v>0.85</v>
      </c>
      <c r="DB42" s="26">
        <f t="shared" si="46"/>
        <v>0.32078607640407947</v>
      </c>
      <c r="DC42" s="26">
        <f t="shared" si="47"/>
        <v>-0.11291392192435679</v>
      </c>
      <c r="DD42" s="26">
        <f t="shared" si="48"/>
        <v>2.0418770928418407E-2</v>
      </c>
      <c r="DE42" s="26">
        <f t="shared" si="49"/>
        <v>-1.2521575282934227E-4</v>
      </c>
      <c r="DF42" s="26">
        <f t="shared" si="50"/>
        <v>1.1280943104651575E-2</v>
      </c>
      <c r="DG42" s="26">
        <f t="shared" si="104"/>
        <v>0.92849194583221217</v>
      </c>
      <c r="DH42" s="26">
        <f t="shared" si="105"/>
        <v>0.91810432957095134</v>
      </c>
      <c r="DI42" s="26">
        <f t="shared" si="106"/>
        <v>6.8104329570951361E-2</v>
      </c>
      <c r="DJ42" s="26">
        <f t="shared" si="107"/>
        <v>-0.93922495636863956</v>
      </c>
      <c r="DK42" s="26">
        <f t="shared" si="108"/>
        <v>0.9225112009739026</v>
      </c>
      <c r="DL42" s="26">
        <f t="shared" si="51"/>
        <v>0.85</v>
      </c>
      <c r="DM42" s="26">
        <f t="shared" si="52"/>
        <v>0.32078607640407947</v>
      </c>
      <c r="DN42" s="26">
        <f t="shared" si="53"/>
        <v>-0.11291392192435679</v>
      </c>
      <c r="DO42" s="26">
        <f t="shared" si="54"/>
        <v>2.0418770928418407E-2</v>
      </c>
      <c r="DP42" s="26">
        <f t="shared" si="55"/>
        <v>-1.2521575282934227E-4</v>
      </c>
      <c r="DQ42" s="26">
        <f t="shared" si="56"/>
        <v>1.1280943104651577E-2</v>
      </c>
      <c r="DR42" s="26">
        <f t="shared" si="57"/>
        <v>0.92849194583221217</v>
      </c>
      <c r="DS42" s="26">
        <f t="shared" si="58"/>
        <v>0.91810432957095134</v>
      </c>
      <c r="DT42" s="26">
        <f t="shared" si="59"/>
        <v>6.8104329570951361E-2</v>
      </c>
      <c r="DU42" s="26">
        <f t="shared" si="60"/>
        <v>0.9225112009739026</v>
      </c>
      <c r="DV42" s="26">
        <f t="shared" si="61"/>
        <v>0.29557165772687582</v>
      </c>
      <c r="DW42" s="26">
        <f t="shared" si="62"/>
        <v>-0.10403866482529396</v>
      </c>
      <c r="DX42" s="26">
        <f t="shared" si="63"/>
        <v>1.7335012230246562E-2</v>
      </c>
      <c r="DY42" s="26">
        <f t="shared" si="64"/>
        <v>-8.3156338330705846E-5</v>
      </c>
      <c r="DZ42" s="26">
        <f t="shared" si="65"/>
        <v>9.4773289671858593E-3</v>
      </c>
      <c r="EA42" s="26">
        <f t="shared" si="66"/>
        <v>0.9389543297244406</v>
      </c>
      <c r="EB42" s="26">
        <f t="shared" si="67"/>
        <v>0.92227828281124524</v>
      </c>
      <c r="EC42" s="26">
        <f t="shared" si="68"/>
        <v>-2.3291816265735843E-4</v>
      </c>
      <c r="ED42" s="26">
        <f t="shared" si="69"/>
        <v>-0.94243712441342486</v>
      </c>
      <c r="EE42" s="26">
        <f t="shared" si="70"/>
        <v>0.92226405646248244</v>
      </c>
      <c r="EI42">
        <f t="shared" si="21"/>
        <v>1224.7115556720055</v>
      </c>
      <c r="ES42">
        <f t="shared" si="109"/>
        <v>3.4262210959354138</v>
      </c>
      <c r="ET42">
        <f t="shared" si="71"/>
        <v>5.1124198657299183E-2</v>
      </c>
      <c r="EU42">
        <f t="shared" si="110"/>
        <v>1.1072421119687705</v>
      </c>
      <c r="EV42">
        <f t="shared" si="111"/>
        <v>1.5184212013586305E-2</v>
      </c>
    </row>
    <row r="43" spans="3:155">
      <c r="C43" s="6">
        <f t="shared" si="72"/>
        <v>1249.0156155707266</v>
      </c>
      <c r="D43" s="6">
        <f>Sheet8!D43</f>
        <v>1299.0544804902088</v>
      </c>
      <c r="E43" s="6">
        <f t="shared" si="22"/>
        <v>1299.1634132229008</v>
      </c>
      <c r="F43" s="6">
        <f t="shared" si="23"/>
        <v>-0.10893273269198289</v>
      </c>
      <c r="G43" s="6">
        <f t="shared" si="0"/>
        <v>1274.0350480304678</v>
      </c>
      <c r="I43" s="6">
        <f t="shared" si="1"/>
        <v>1274.0350480304678</v>
      </c>
      <c r="M43">
        <f t="shared" si="24"/>
        <v>189.46888563194847</v>
      </c>
      <c r="O43">
        <f t="shared" si="25"/>
        <v>1.1696326708414728</v>
      </c>
      <c r="P43">
        <f t="shared" si="26"/>
        <v>1.3898295511516608E-2</v>
      </c>
      <c r="Q43">
        <f t="shared" si="27"/>
        <v>5848.1633542073641</v>
      </c>
      <c r="R43">
        <f t="shared" si="73"/>
        <v>32837.437233874349</v>
      </c>
      <c r="S43">
        <f t="shared" si="28"/>
        <v>4206.3965756429452</v>
      </c>
      <c r="T43">
        <f t="shared" si="74"/>
        <v>0.86834641307063443</v>
      </c>
      <c r="U43">
        <f t="shared" si="2"/>
        <v>54.006116207951074</v>
      </c>
      <c r="V43">
        <f t="shared" si="112"/>
        <v>2.2391801765593713</v>
      </c>
      <c r="W43">
        <f t="shared" si="75"/>
        <v>48.088000435252631</v>
      </c>
      <c r="X43">
        <f t="shared" si="29"/>
        <v>56.245296384510439</v>
      </c>
      <c r="Y43">
        <f t="shared" si="3"/>
        <v>1.1696326708414728</v>
      </c>
      <c r="Z43">
        <f t="shared" si="30"/>
        <v>48.088000435252631</v>
      </c>
      <c r="AE43">
        <f t="shared" si="113"/>
        <v>0.57845183409616874</v>
      </c>
      <c r="AF43">
        <f t="shared" si="114"/>
        <v>0.7589069118427898</v>
      </c>
      <c r="AG43">
        <f t="shared" si="31"/>
        <v>0.93031449443900027</v>
      </c>
      <c r="AH43">
        <f t="shared" si="4"/>
        <v>0</v>
      </c>
      <c r="AI43">
        <f t="shared" si="5"/>
        <v>0.93031449443900027</v>
      </c>
      <c r="AJ43">
        <f t="shared" si="76"/>
        <v>0.93031449443900027</v>
      </c>
      <c r="AK43">
        <f t="shared" si="6"/>
        <v>0</v>
      </c>
      <c r="AL43">
        <f t="shared" si="7"/>
        <v>30</v>
      </c>
      <c r="AM43">
        <f t="shared" si="77"/>
        <v>30</v>
      </c>
      <c r="AO43">
        <f t="shared" si="78"/>
        <v>1.9100975232840596</v>
      </c>
      <c r="AQ43">
        <f t="shared" si="32"/>
        <v>0.92012656358120448</v>
      </c>
      <c r="AS43">
        <f t="shared" si="8"/>
        <v>4.3551901942049636</v>
      </c>
      <c r="AT43">
        <f t="shared" si="8"/>
        <v>0.55788936842730685</v>
      </c>
      <c r="AU43">
        <f t="shared" si="79"/>
        <v>4.9130795626322703</v>
      </c>
      <c r="AV43">
        <f t="shared" si="33"/>
        <v>0.88644813068559236</v>
      </c>
      <c r="AW43">
        <f t="shared" si="80"/>
        <v>0.11355186931440764</v>
      </c>
      <c r="AX43">
        <f t="shared" si="9"/>
        <v>-14.990658614837512</v>
      </c>
      <c r="AY43">
        <f t="shared" si="81"/>
        <v>0.13</v>
      </c>
      <c r="AZ43">
        <f t="shared" si="82"/>
        <v>9.4970727420506602</v>
      </c>
      <c r="BA43">
        <f t="shared" si="83"/>
        <v>1.2165521315282164</v>
      </c>
      <c r="BB43">
        <f t="shared" si="10"/>
        <v>51.01080598464555</v>
      </c>
      <c r="BC43">
        <f t="shared" si="84"/>
        <v>4.3340901245987841E-3</v>
      </c>
      <c r="BD43">
        <f t="shared" si="85"/>
        <v>2.027487811366635E-3</v>
      </c>
      <c r="BE43">
        <f t="shared" si="86"/>
        <v>0.95725417995460893</v>
      </c>
      <c r="BF43">
        <f t="shared" si="87"/>
        <v>2.1180245057407579E-3</v>
      </c>
      <c r="BG43">
        <f t="shared" si="34"/>
        <v>3.5912041580375746E-2</v>
      </c>
      <c r="BH43">
        <f t="shared" si="35"/>
        <v>74.704039346356609</v>
      </c>
      <c r="BI43">
        <f t="shared" si="88"/>
        <v>4.8072422715823615E-4</v>
      </c>
      <c r="BJ43">
        <f t="shared" si="89"/>
        <v>0.71328911808891882</v>
      </c>
      <c r="BK43">
        <f t="shared" si="90"/>
        <v>1.6943164954447114</v>
      </c>
      <c r="BL43">
        <f t="shared" si="91"/>
        <v>0.64883688365377901</v>
      </c>
      <c r="BM43">
        <f t="shared" si="36"/>
        <v>3.4100038028850247E-5</v>
      </c>
      <c r="BN43">
        <f t="shared" si="92"/>
        <v>1.0862175083098349</v>
      </c>
      <c r="BO43">
        <f t="shared" si="93"/>
        <v>0.99817945530001606</v>
      </c>
      <c r="BP43">
        <f t="shared" si="94"/>
        <v>1.0881986225446383</v>
      </c>
      <c r="BQ43">
        <f t="shared" si="37"/>
        <v>0.70606340304819803</v>
      </c>
      <c r="BR43">
        <f t="shared" si="38"/>
        <v>0.70606340304819803</v>
      </c>
      <c r="BS43">
        <f t="shared" si="39"/>
        <v>0.70606340304819803</v>
      </c>
      <c r="BT43">
        <f t="shared" si="11"/>
        <v>209.43238795453627</v>
      </c>
      <c r="BU43">
        <f t="shared" si="12"/>
        <v>1.9931647580672063</v>
      </c>
      <c r="BV43">
        <f t="shared" si="13"/>
        <v>1594114.8393645959</v>
      </c>
      <c r="BW43">
        <f t="shared" si="14"/>
        <v>0.27799140125333255</v>
      </c>
      <c r="BX43">
        <f t="shared" si="15"/>
        <v>378470.62507586135</v>
      </c>
      <c r="BY43">
        <f t="shared" si="95"/>
        <v>1.6187778227438283E-4</v>
      </c>
      <c r="BZ43">
        <f t="shared" si="96"/>
        <v>1.3330492951701949E-5</v>
      </c>
      <c r="CA43">
        <f t="shared" si="97"/>
        <v>-3.8202975151633525</v>
      </c>
      <c r="CB43">
        <f t="shared" si="98"/>
        <v>14.688078963328133</v>
      </c>
      <c r="CC43">
        <f t="shared" si="99"/>
        <v>4.6352162748399314E-3</v>
      </c>
      <c r="CD43">
        <f t="shared" si="16"/>
        <v>35.003321041720703</v>
      </c>
      <c r="CE43" s="20">
        <f t="shared" si="17"/>
        <v>81772303945.332703</v>
      </c>
      <c r="CF43" s="33">
        <f t="shared" si="40"/>
        <v>0.25073898826087132</v>
      </c>
      <c r="CG43" s="33">
        <f t="shared" si="18"/>
        <v>50.147797652174262</v>
      </c>
      <c r="CH43">
        <f t="shared" si="100"/>
        <v>5200</v>
      </c>
      <c r="CI43" s="6">
        <f t="shared" si="19"/>
        <v>1299.1634132229008</v>
      </c>
      <c r="CJ43" s="20"/>
      <c r="CK43" s="20"/>
      <c r="CL43" s="20"/>
      <c r="CM43" s="20"/>
      <c r="CN43" s="20"/>
      <c r="CO43" s="20"/>
      <c r="CP43" s="20"/>
      <c r="CQ43" s="25">
        <f t="shared" si="20"/>
        <v>1.9100975232840596</v>
      </c>
      <c r="CR43" s="26">
        <v>0.8</v>
      </c>
      <c r="CS43" s="26">
        <f t="shared" si="101"/>
        <v>0.35456185275960356</v>
      </c>
      <c r="CT43" s="26">
        <f t="shared" si="41"/>
        <v>-0.12480270281252155</v>
      </c>
      <c r="CU43" s="26">
        <f t="shared" si="102"/>
        <v>2.4944947481366078E-2</v>
      </c>
      <c r="CV43" s="26">
        <f t="shared" si="103"/>
        <v>-2.0655773435671951E-4</v>
      </c>
      <c r="CW43" s="26">
        <f t="shared" si="42"/>
        <v>1.3992561580412547E-2</v>
      </c>
      <c r="CX43" s="26">
        <f t="shared" si="43"/>
        <v>0.91334657384858153</v>
      </c>
      <c r="CY43" s="26">
        <f t="shared" si="44"/>
        <v>0.91312886058203635</v>
      </c>
      <c r="CZ43" s="26">
        <f t="shared" si="45"/>
        <v>0.11312886058203631</v>
      </c>
      <c r="DA43" s="26">
        <v>0.85</v>
      </c>
      <c r="DB43" s="26">
        <f t="shared" si="46"/>
        <v>0.3337052731855093</v>
      </c>
      <c r="DC43" s="26">
        <f t="shared" si="47"/>
        <v>-0.11746136735296149</v>
      </c>
      <c r="DD43" s="26">
        <f t="shared" si="48"/>
        <v>2.2096562474843321E-2</v>
      </c>
      <c r="DE43" s="26">
        <f t="shared" si="49"/>
        <v>-1.5254457516554964E-4</v>
      </c>
      <c r="DF43" s="26">
        <f t="shared" si="50"/>
        <v>1.2277171733886681E-2</v>
      </c>
      <c r="DG43" s="26">
        <f t="shared" si="104"/>
        <v>0.92284869074087805</v>
      </c>
      <c r="DH43" s="26">
        <f t="shared" si="105"/>
        <v>0.91611771155766564</v>
      </c>
      <c r="DI43" s="26">
        <f t="shared" si="106"/>
        <v>6.6117711557665659E-2</v>
      </c>
      <c r="DJ43" s="26">
        <f t="shared" si="107"/>
        <v>-0.94022298048741415</v>
      </c>
      <c r="DK43" s="26">
        <f t="shared" si="108"/>
        <v>0.9203213098699099</v>
      </c>
      <c r="DL43" s="26">
        <f t="shared" si="51"/>
        <v>0.85</v>
      </c>
      <c r="DM43" s="26">
        <f t="shared" si="52"/>
        <v>0.3337052731855093</v>
      </c>
      <c r="DN43" s="26">
        <f t="shared" si="53"/>
        <v>-0.11746136735296149</v>
      </c>
      <c r="DO43" s="26">
        <f t="shared" si="54"/>
        <v>2.2096562474843321E-2</v>
      </c>
      <c r="DP43" s="26">
        <f t="shared" si="55"/>
        <v>-1.5254457516554964E-4</v>
      </c>
      <c r="DQ43" s="26">
        <f t="shared" si="56"/>
        <v>1.2277171733886679E-2</v>
      </c>
      <c r="DR43" s="26">
        <f t="shared" si="57"/>
        <v>0.92284869074087805</v>
      </c>
      <c r="DS43" s="26">
        <f t="shared" si="58"/>
        <v>0.91611771155766564</v>
      </c>
      <c r="DT43" s="26">
        <f t="shared" si="59"/>
        <v>6.6117711557665659E-2</v>
      </c>
      <c r="DU43" s="26">
        <f t="shared" si="60"/>
        <v>0.9203213098699099</v>
      </c>
      <c r="DV43" s="26">
        <f t="shared" si="61"/>
        <v>0.3082070133177483</v>
      </c>
      <c r="DW43" s="26">
        <f t="shared" si="62"/>
        <v>-0.10848620061196913</v>
      </c>
      <c r="DX43" s="26">
        <f t="shared" si="63"/>
        <v>1.8848795891395653E-2</v>
      </c>
      <c r="DY43" s="26">
        <f t="shared" si="64"/>
        <v>-1.025165554668581E-4</v>
      </c>
      <c r="DZ43" s="26">
        <f t="shared" si="65"/>
        <v>1.0358262095712363E-2</v>
      </c>
      <c r="EA43" s="26">
        <f t="shared" si="66"/>
        <v>0.93380380942647867</v>
      </c>
      <c r="EB43" s="26">
        <f t="shared" si="67"/>
        <v>0.92013769643890753</v>
      </c>
      <c r="EC43" s="26">
        <f t="shared" si="68"/>
        <v>-1.8361343100237182E-4</v>
      </c>
      <c r="ED43" s="26">
        <f t="shared" si="69"/>
        <v>-0.94283404435044493</v>
      </c>
      <c r="EE43" s="26">
        <f t="shared" si="70"/>
        <v>0.92012656358120448</v>
      </c>
      <c r="EI43">
        <f t="shared" si="21"/>
        <v>1274.0350480304678</v>
      </c>
      <c r="ES43">
        <f t="shared" si="109"/>
        <v>3.5726881902875269</v>
      </c>
      <c r="ET43">
        <f t="shared" si="71"/>
        <v>5.3309700590405011E-2</v>
      </c>
      <c r="EU43">
        <f t="shared" si="110"/>
        <v>1.1136452021831382</v>
      </c>
      <c r="EV43">
        <f t="shared" si="111"/>
        <v>1.5272021064837257E-2</v>
      </c>
    </row>
    <row r="44" spans="3:155">
      <c r="C44" s="6">
        <f t="shared" si="72"/>
        <v>1299.1634132229008</v>
      </c>
      <c r="D44" s="6">
        <f>Sheet8!D44</f>
        <v>1350.836524362174</v>
      </c>
      <c r="E44" s="6">
        <f t="shared" si="22"/>
        <v>1351.1098949326604</v>
      </c>
      <c r="F44" s="6">
        <f t="shared" si="23"/>
        <v>-0.27337057048634961</v>
      </c>
      <c r="G44" s="6">
        <f t="shared" si="0"/>
        <v>1324.9999687925374</v>
      </c>
      <c r="I44" s="6">
        <f t="shared" si="1"/>
        <v>1324.9999687925374</v>
      </c>
      <c r="M44">
        <f t="shared" si="24"/>
        <v>198.49878079012328</v>
      </c>
      <c r="O44">
        <f t="shared" si="25"/>
        <v>1.1739366932965538</v>
      </c>
      <c r="P44">
        <f t="shared" si="26"/>
        <v>1.3333067111392771E-2</v>
      </c>
      <c r="Q44">
        <f t="shared" si="27"/>
        <v>5869.6834664827693</v>
      </c>
      <c r="R44">
        <f t="shared" si="73"/>
        <v>32958.272664300748</v>
      </c>
      <c r="S44">
        <f t="shared" si="28"/>
        <v>3433.3460602191844</v>
      </c>
      <c r="T44">
        <f t="shared" si="74"/>
        <v>0.86731442505255729</v>
      </c>
      <c r="U44">
        <f t="shared" si="2"/>
        <v>54.006116207951074</v>
      </c>
      <c r="V44">
        <f t="shared" si="112"/>
        <v>2.3431092492701695</v>
      </c>
      <c r="W44">
        <f t="shared" si="75"/>
        <v>48.000225036825384</v>
      </c>
      <c r="X44">
        <f t="shared" si="29"/>
        <v>56.349225457221245</v>
      </c>
      <c r="Y44">
        <f t="shared" si="3"/>
        <v>1.1739366932965538</v>
      </c>
      <c r="Z44">
        <f t="shared" si="30"/>
        <v>48.000225036825384</v>
      </c>
      <c r="AE44">
        <f t="shared" si="113"/>
        <v>0.56937285231207568</v>
      </c>
      <c r="AF44">
        <f t="shared" si="114"/>
        <v>0.75220267368774818</v>
      </c>
      <c r="AG44">
        <f t="shared" si="31"/>
        <v>0.91187712061385007</v>
      </c>
      <c r="AH44">
        <f t="shared" si="4"/>
        <v>0</v>
      </c>
      <c r="AI44">
        <f t="shared" si="5"/>
        <v>0.91187712061385007</v>
      </c>
      <c r="AJ44">
        <f t="shared" si="76"/>
        <v>0.91187712061385007</v>
      </c>
      <c r="AK44">
        <f t="shared" si="6"/>
        <v>0</v>
      </c>
      <c r="AL44">
        <f t="shared" si="7"/>
        <v>30</v>
      </c>
      <c r="AM44">
        <f t="shared" si="77"/>
        <v>30</v>
      </c>
      <c r="AO44">
        <f t="shared" si="78"/>
        <v>1.9865066998388867</v>
      </c>
      <c r="AQ44">
        <f t="shared" si="32"/>
        <v>0.91801670684391123</v>
      </c>
      <c r="AS44">
        <f t="shared" si="8"/>
        <v>4.3712164534394296</v>
      </c>
      <c r="AT44">
        <f t="shared" si="8"/>
        <v>0.45536059919297811</v>
      </c>
      <c r="AU44">
        <f t="shared" si="79"/>
        <v>4.8265770526324072</v>
      </c>
      <c r="AV44">
        <f t="shared" si="33"/>
        <v>0.90565558278104674</v>
      </c>
      <c r="AW44">
        <f t="shared" si="80"/>
        <v>9.4344417218953258E-2</v>
      </c>
      <c r="AX44">
        <f t="shared" si="9"/>
        <v>-14.430055958341493</v>
      </c>
      <c r="AY44">
        <f t="shared" si="81"/>
        <v>0.13</v>
      </c>
      <c r="AZ44">
        <f t="shared" si="82"/>
        <v>9.5276674385268976</v>
      </c>
      <c r="BA44">
        <f t="shared" si="83"/>
        <v>0.99252105219024989</v>
      </c>
      <c r="BB44">
        <f t="shared" si="10"/>
        <v>50.964229511858925</v>
      </c>
      <c r="BC44">
        <f t="shared" si="84"/>
        <v>4.2501360380252451E-3</v>
      </c>
      <c r="BD44">
        <f t="shared" si="85"/>
        <v>2.0252399886785395E-3</v>
      </c>
      <c r="BE44">
        <f t="shared" si="86"/>
        <v>0.9580692591818859</v>
      </c>
      <c r="BF44">
        <f t="shared" si="87"/>
        <v>2.1138763917839631E-3</v>
      </c>
      <c r="BG44">
        <f t="shared" si="34"/>
        <v>3.5957172073217039E-2</v>
      </c>
      <c r="BH44">
        <f t="shared" si="35"/>
        <v>66.393037699429797</v>
      </c>
      <c r="BI44">
        <f t="shared" si="88"/>
        <v>5.4158046263826619E-4</v>
      </c>
      <c r="BJ44">
        <f t="shared" si="89"/>
        <v>0.82703433209008248</v>
      </c>
      <c r="BK44">
        <f t="shared" si="90"/>
        <v>1.8060131248658493</v>
      </c>
      <c r="BL44">
        <f t="shared" si="91"/>
        <v>0.67670801161593974</v>
      </c>
      <c r="BM44">
        <f t="shared" si="36"/>
        <v>2.7668442494795999E-5</v>
      </c>
      <c r="BN44">
        <f t="shared" si="92"/>
        <v>1.0866664539235098</v>
      </c>
      <c r="BO44">
        <f t="shared" si="93"/>
        <v>0.99852255753341879</v>
      </c>
      <c r="BP44">
        <f t="shared" si="94"/>
        <v>1.0882743166141653</v>
      </c>
      <c r="BQ44">
        <f t="shared" si="37"/>
        <v>0.73644394888866749</v>
      </c>
      <c r="BR44">
        <f t="shared" si="38"/>
        <v>0.73644394888866749</v>
      </c>
      <c r="BS44">
        <f t="shared" si="39"/>
        <v>0.73644394888866749</v>
      </c>
      <c r="BT44">
        <f t="shared" si="11"/>
        <v>209.81937344976637</v>
      </c>
      <c r="BU44">
        <f t="shared" si="12"/>
        <v>1.6959275288649325</v>
      </c>
      <c r="BV44">
        <f t="shared" si="13"/>
        <v>1594791.5269307231</v>
      </c>
      <c r="BW44">
        <f t="shared" si="14"/>
        <v>0.31084422496364011</v>
      </c>
      <c r="BX44">
        <f t="shared" si="15"/>
        <v>338614.11062000494</v>
      </c>
      <c r="BY44">
        <f t="shared" si="95"/>
        <v>1.6187778227438283E-4</v>
      </c>
      <c r="BZ44">
        <f t="shared" si="96"/>
        <v>1.4899556284769711E-5</v>
      </c>
      <c r="CA44">
        <f t="shared" si="97"/>
        <v>-3.803363204471188</v>
      </c>
      <c r="CB44">
        <f t="shared" si="98"/>
        <v>14.641826910879793</v>
      </c>
      <c r="CC44">
        <f t="shared" si="99"/>
        <v>4.6645468881576085E-3</v>
      </c>
      <c r="CD44">
        <f t="shared" si="16"/>
        <v>36.331053309337186</v>
      </c>
      <c r="CE44" s="20">
        <f t="shared" si="17"/>
        <v>79349754362.865875</v>
      </c>
      <c r="CF44" s="33">
        <f t="shared" si="40"/>
        <v>0.25973240854879859</v>
      </c>
      <c r="CG44" s="33">
        <f t="shared" si="18"/>
        <v>51.946481709759716</v>
      </c>
      <c r="CH44">
        <f t="shared" si="100"/>
        <v>5400</v>
      </c>
      <c r="CI44" s="6">
        <f t="shared" si="19"/>
        <v>1351.1098949326604</v>
      </c>
      <c r="CJ44" s="20"/>
      <c r="CK44" s="20"/>
      <c r="CL44" s="20"/>
      <c r="CM44" s="20"/>
      <c r="CN44" s="20"/>
      <c r="CO44" s="20"/>
      <c r="CP44" s="20"/>
      <c r="CQ44" s="25">
        <f t="shared" si="20"/>
        <v>1.9865066998388867</v>
      </c>
      <c r="CR44" s="26">
        <v>0.8</v>
      </c>
      <c r="CS44" s="26">
        <f t="shared" si="101"/>
        <v>0.36874530615759332</v>
      </c>
      <c r="CT44" s="26">
        <f t="shared" si="41"/>
        <v>-0.12979515562578214</v>
      </c>
      <c r="CU44" s="26">
        <f t="shared" si="102"/>
        <v>2.6980598501971376E-2</v>
      </c>
      <c r="CV44" s="26">
        <f t="shared" si="103"/>
        <v>-2.5131240408875259E-4</v>
      </c>
      <c r="CW44" s="26">
        <f t="shared" si="42"/>
        <v>1.5237076932162369E-2</v>
      </c>
      <c r="CX44" s="26">
        <f t="shared" si="43"/>
        <v>0.90661571585594947</v>
      </c>
      <c r="CY44" s="26">
        <f t="shared" si="44"/>
        <v>0.91125092869068247</v>
      </c>
      <c r="CZ44" s="26">
        <f t="shared" si="45"/>
        <v>0.11125092869068243</v>
      </c>
      <c r="DA44" s="26">
        <v>0.85</v>
      </c>
      <c r="DB44" s="26">
        <f t="shared" si="46"/>
        <v>0.34705440579538199</v>
      </c>
      <c r="DC44" s="26">
        <f t="shared" si="47"/>
        <v>-0.12216014647132438</v>
      </c>
      <c r="DD44" s="26">
        <f t="shared" si="48"/>
        <v>2.3899768915241086E-2</v>
      </c>
      <c r="DE44" s="26">
        <f t="shared" si="49"/>
        <v>-1.8559626457436771E-4</v>
      </c>
      <c r="DF44" s="26">
        <f t="shared" si="50"/>
        <v>1.3359599010347112E-2</v>
      </c>
      <c r="DG44" s="26">
        <f t="shared" si="104"/>
        <v>0.91682183719109678</v>
      </c>
      <c r="DH44" s="26">
        <f t="shared" si="105"/>
        <v>0.91417359081729388</v>
      </c>
      <c r="DI44" s="26">
        <f t="shared" si="106"/>
        <v>6.4173590817293902E-2</v>
      </c>
      <c r="DJ44" s="26">
        <f t="shared" si="107"/>
        <v>-0.94154675746777172</v>
      </c>
      <c r="DK44" s="26">
        <f t="shared" si="108"/>
        <v>0.91815762500195375</v>
      </c>
      <c r="DL44" s="26">
        <f t="shared" si="51"/>
        <v>0.85</v>
      </c>
      <c r="DM44" s="26">
        <f t="shared" si="52"/>
        <v>0.34705440579538199</v>
      </c>
      <c r="DN44" s="26">
        <f t="shared" si="53"/>
        <v>-0.12216014647132438</v>
      </c>
      <c r="DO44" s="26">
        <f t="shared" si="54"/>
        <v>2.3899768915241086E-2</v>
      </c>
      <c r="DP44" s="26">
        <f t="shared" si="55"/>
        <v>-1.8559626457436771E-4</v>
      </c>
      <c r="DQ44" s="26">
        <f t="shared" si="56"/>
        <v>1.3359599010347112E-2</v>
      </c>
      <c r="DR44" s="26">
        <f t="shared" si="57"/>
        <v>0.91682183719109678</v>
      </c>
      <c r="DS44" s="26">
        <f t="shared" si="58"/>
        <v>0.91417359081729388</v>
      </c>
      <c r="DT44" s="26">
        <f t="shared" si="59"/>
        <v>6.4173590817293902E-2</v>
      </c>
      <c r="DU44" s="26">
        <f t="shared" si="60"/>
        <v>0.91815762500195375</v>
      </c>
      <c r="DV44" s="26">
        <f t="shared" si="61"/>
        <v>0.32129150474075402</v>
      </c>
      <c r="DW44" s="26">
        <f t="shared" si="62"/>
        <v>-0.11309182832349159</v>
      </c>
      <c r="DX44" s="26">
        <f t="shared" si="63"/>
        <v>2.0483164968092351E-2</v>
      </c>
      <c r="DY44" s="26">
        <f t="shared" si="64"/>
        <v>-1.2620531160074833E-4</v>
      </c>
      <c r="DZ44" s="26">
        <f t="shared" si="65"/>
        <v>1.1318984438258258E-2</v>
      </c>
      <c r="EA44" s="26">
        <f t="shared" si="66"/>
        <v>0.92827472088960716</v>
      </c>
      <c r="EB44" s="26">
        <f t="shared" si="67"/>
        <v>0.91802466907637947</v>
      </c>
      <c r="EC44" s="26">
        <f t="shared" si="68"/>
        <v>-1.3295592557427405E-4</v>
      </c>
      <c r="ED44" s="26">
        <f t="shared" si="69"/>
        <v>-0.94349746988726202</v>
      </c>
      <c r="EE44" s="26">
        <f t="shared" si="70"/>
        <v>0.91801670684391123</v>
      </c>
      <c r="EI44">
        <f t="shared" si="21"/>
        <v>1324.9999687925374</v>
      </c>
      <c r="ES44">
        <f t="shared" si="109"/>
        <v>3.7243615979743829</v>
      </c>
      <c r="ET44">
        <f t="shared" si="71"/>
        <v>5.5572888285679925E-2</v>
      </c>
      <c r="EU44">
        <f t="shared" si="110"/>
        <v>1.1204034999087886</v>
      </c>
      <c r="EV44">
        <f t="shared" si="111"/>
        <v>1.5364701269471768E-2</v>
      </c>
    </row>
    <row r="45" spans="3:155">
      <c r="C45" s="6">
        <f t="shared" si="72"/>
        <v>1351.1098949326604</v>
      </c>
      <c r="D45" s="6">
        <f>Sheet8!D45</f>
        <v>1404.5345885403315</v>
      </c>
      <c r="E45" s="6">
        <f t="shared" si="22"/>
        <v>1405.1761447861065</v>
      </c>
      <c r="F45" s="6">
        <f t="shared" si="23"/>
        <v>-0.64155624577506387</v>
      </c>
      <c r="G45" s="6">
        <f t="shared" si="0"/>
        <v>1377.8222417364959</v>
      </c>
      <c r="I45" s="6">
        <f t="shared" si="1"/>
        <v>1377.8222417364959</v>
      </c>
      <c r="M45">
        <f t="shared" si="24"/>
        <v>207.92653970076972</v>
      </c>
      <c r="O45">
        <f t="shared" si="25"/>
        <v>1.1784303541133991</v>
      </c>
      <c r="P45">
        <f t="shared" si="26"/>
        <v>1.2792872520062806E-2</v>
      </c>
      <c r="Q45">
        <f t="shared" si="27"/>
        <v>5892.1517705669958</v>
      </c>
      <c r="R45">
        <f t="shared" si="73"/>
        <v>33084.432191733686</v>
      </c>
      <c r="S45">
        <f t="shared" si="28"/>
        <v>2691.202070429882</v>
      </c>
      <c r="T45">
        <f t="shared" si="74"/>
        <v>0.86623696689134055</v>
      </c>
      <c r="U45">
        <f t="shared" si="2"/>
        <v>54.006116207951074</v>
      </c>
      <c r="V45">
        <f t="shared" si="112"/>
        <v>2.4513468457287169</v>
      </c>
      <c r="W45">
        <f t="shared" si="75"/>
        <v>47.909036674599221</v>
      </c>
      <c r="X45">
        <f t="shared" si="29"/>
        <v>56.457463053679788</v>
      </c>
      <c r="Y45">
        <f t="shared" si="3"/>
        <v>1.1784303541133991</v>
      </c>
      <c r="Z45">
        <f t="shared" si="30"/>
        <v>47.909036674599221</v>
      </c>
      <c r="AE45">
        <f t="shared" si="113"/>
        <v>0.56032746159226665</v>
      </c>
      <c r="AF45">
        <f t="shared" si="114"/>
        <v>0.74544663881889106</v>
      </c>
      <c r="AG45">
        <f t="shared" si="31"/>
        <v>0.89360247769556123</v>
      </c>
      <c r="AH45">
        <f t="shared" si="4"/>
        <v>0</v>
      </c>
      <c r="AI45">
        <f t="shared" si="5"/>
        <v>0.89360247769556123</v>
      </c>
      <c r="AJ45">
        <f t="shared" si="76"/>
        <v>0.89360247769556123</v>
      </c>
      <c r="AK45">
        <f t="shared" si="6"/>
        <v>0</v>
      </c>
      <c r="AL45">
        <f t="shared" si="7"/>
        <v>30</v>
      </c>
      <c r="AM45">
        <f t="shared" si="77"/>
        <v>30</v>
      </c>
      <c r="AO45">
        <f t="shared" si="78"/>
        <v>2.0657005123485694</v>
      </c>
      <c r="AQ45">
        <f t="shared" si="32"/>
        <v>0.91593765817097017</v>
      </c>
      <c r="AS45">
        <f t="shared" si="8"/>
        <v>4.3879488413194032</v>
      </c>
      <c r="AT45">
        <f t="shared" si="8"/>
        <v>0.35693092564694773</v>
      </c>
      <c r="AU45">
        <f t="shared" si="79"/>
        <v>4.7448797669663509</v>
      </c>
      <c r="AV45">
        <f t="shared" si="33"/>
        <v>0.9247755595132493</v>
      </c>
      <c r="AW45">
        <f t="shared" si="80"/>
        <v>7.5224440486750699E-2</v>
      </c>
      <c r="AX45">
        <f t="shared" si="9"/>
        <v>-13.909738415574012</v>
      </c>
      <c r="AY45">
        <f t="shared" si="81"/>
        <v>0.13</v>
      </c>
      <c r="AZ45">
        <f t="shared" si="82"/>
        <v>9.5595923750085454</v>
      </c>
      <c r="BA45">
        <f t="shared" si="83"/>
        <v>0.77761028640282004</v>
      </c>
      <c r="BB45">
        <f t="shared" si="10"/>
        <v>50.915796885621809</v>
      </c>
      <c r="BC45">
        <f t="shared" si="84"/>
        <v>4.1669408433098101E-3</v>
      </c>
      <c r="BD45">
        <f t="shared" si="85"/>
        <v>2.023004134230612E-3</v>
      </c>
      <c r="BE45">
        <f t="shared" si="86"/>
        <v>0.95887749076658124</v>
      </c>
      <c r="BF45">
        <f t="shared" si="87"/>
        <v>2.1097628776469736E-3</v>
      </c>
      <c r="BG45">
        <f t="shared" si="34"/>
        <v>3.6007450369049086E-2</v>
      </c>
      <c r="BH45">
        <f t="shared" si="35"/>
        <v>57.646431338032777</v>
      </c>
      <c r="BI45">
        <f t="shared" si="88"/>
        <v>6.246258360366677E-4</v>
      </c>
      <c r="BJ45">
        <f t="shared" si="89"/>
        <v>0.99097050097064976</v>
      </c>
      <c r="BK45">
        <f t="shared" si="90"/>
        <v>1.9670660991805549</v>
      </c>
      <c r="BL45">
        <f t="shared" si="91"/>
        <v>0.70977530741487227</v>
      </c>
      <c r="BM45">
        <f t="shared" si="36"/>
        <v>2.1558976404546031E-5</v>
      </c>
      <c r="BN45">
        <f t="shared" si="92"/>
        <v>1.0870930926616535</v>
      </c>
      <c r="BO45">
        <f t="shared" si="93"/>
        <v>0.99884859158175121</v>
      </c>
      <c r="BP45">
        <f t="shared" si="94"/>
        <v>1.0883462236655514</v>
      </c>
      <c r="BQ45">
        <f t="shared" si="37"/>
        <v>0.77248127547603207</v>
      </c>
      <c r="BR45">
        <f t="shared" si="38"/>
        <v>0.77248127547603207</v>
      </c>
      <c r="BS45">
        <f t="shared" si="39"/>
        <v>0.77248127547603207</v>
      </c>
      <c r="BT45">
        <f t="shared" si="11"/>
        <v>210.22240196503645</v>
      </c>
      <c r="BU45">
        <f t="shared" si="12"/>
        <v>1.3855559330586813</v>
      </c>
      <c r="BV45">
        <f t="shared" si="13"/>
        <v>1595490.1452783735</v>
      </c>
      <c r="BW45">
        <f t="shared" si="14"/>
        <v>0.35504972670446849</v>
      </c>
      <c r="BX45">
        <f t="shared" si="15"/>
        <v>296584.79268742772</v>
      </c>
      <c r="BY45">
        <f t="shared" si="95"/>
        <v>1.6187778227438283E-4</v>
      </c>
      <c r="BZ45">
        <f t="shared" si="96"/>
        <v>1.7010986821961445E-5</v>
      </c>
      <c r="CA45">
        <f t="shared" si="97"/>
        <v>-3.7818333096815571</v>
      </c>
      <c r="CB45">
        <f t="shared" si="98"/>
        <v>14.581948969972453</v>
      </c>
      <c r="CC45">
        <f t="shared" si="99"/>
        <v>4.7029336519863541E-3</v>
      </c>
      <c r="CD45">
        <f t="shared" si="16"/>
        <v>37.892029625091645</v>
      </c>
      <c r="CE45" s="20">
        <f t="shared" si="17"/>
        <v>76774237069.846375</v>
      </c>
      <c r="CF45" s="33">
        <f t="shared" si="40"/>
        <v>0.2703312492672304</v>
      </c>
      <c r="CG45" s="33">
        <f t="shared" si="18"/>
        <v>54.066249853446081</v>
      </c>
      <c r="CH45">
        <f t="shared" si="100"/>
        <v>5600</v>
      </c>
      <c r="CI45" s="6">
        <f t="shared" si="19"/>
        <v>1405.1761447861065</v>
      </c>
      <c r="CJ45" s="20"/>
      <c r="CK45" s="20"/>
      <c r="CL45" s="20"/>
      <c r="CM45" s="20"/>
      <c r="CN45" s="20"/>
      <c r="CO45" s="20"/>
      <c r="CP45" s="20"/>
      <c r="CQ45" s="25">
        <f t="shared" si="20"/>
        <v>2.0657005123485694</v>
      </c>
      <c r="CR45" s="26">
        <v>0.8</v>
      </c>
      <c r="CS45" s="26">
        <f t="shared" si="101"/>
        <v>0.38344565760470323</v>
      </c>
      <c r="CT45" s="26">
        <f t="shared" si="41"/>
        <v>-0.13496955207766775</v>
      </c>
      <c r="CU45" s="26">
        <f t="shared" si="102"/>
        <v>2.9174688346323946E-2</v>
      </c>
      <c r="CV45" s="26">
        <f t="shared" si="103"/>
        <v>-3.0556284166824617E-4</v>
      </c>
      <c r="CW45" s="26">
        <f t="shared" si="42"/>
        <v>1.6595798978096498E-2</v>
      </c>
      <c r="CX45" s="26">
        <f t="shared" si="43"/>
        <v>0.89941651492663754</v>
      </c>
      <c r="CY45" s="26">
        <f t="shared" si="44"/>
        <v>0.90943723478962712</v>
      </c>
      <c r="CZ45" s="26">
        <f t="shared" si="45"/>
        <v>0.10943723478962708</v>
      </c>
      <c r="DA45" s="26">
        <v>0.85</v>
      </c>
      <c r="DB45" s="26">
        <f t="shared" si="46"/>
        <v>0.36089003068677961</v>
      </c>
      <c r="DC45" s="26">
        <f t="shared" si="47"/>
        <v>-0.12703016666133438</v>
      </c>
      <c r="DD45" s="26">
        <f t="shared" si="48"/>
        <v>2.584332254899285E-2</v>
      </c>
      <c r="DE45" s="26">
        <f t="shared" si="49"/>
        <v>-2.2566065615419248E-4</v>
      </c>
      <c r="DF45" s="26">
        <f t="shared" si="50"/>
        <v>1.4539882663731435E-2</v>
      </c>
      <c r="DG45" s="26">
        <f t="shared" si="104"/>
        <v>0.91036996798023351</v>
      </c>
      <c r="DH45" s="26">
        <f t="shared" si="105"/>
        <v>0.91227548905883016</v>
      </c>
      <c r="DI45" s="26">
        <f t="shared" si="106"/>
        <v>6.227548905883018E-2</v>
      </c>
      <c r="DJ45" s="26">
        <f t="shared" si="107"/>
        <v>-0.94323491461593922</v>
      </c>
      <c r="DK45" s="26">
        <f t="shared" si="108"/>
        <v>0.91602330776123475</v>
      </c>
      <c r="DL45" s="26">
        <f t="shared" si="51"/>
        <v>0.85</v>
      </c>
      <c r="DM45" s="26">
        <f t="shared" si="52"/>
        <v>0.36089003068677961</v>
      </c>
      <c r="DN45" s="26">
        <f t="shared" si="53"/>
        <v>-0.12703016666133438</v>
      </c>
      <c r="DO45" s="26">
        <f t="shared" si="54"/>
        <v>2.584332254899285E-2</v>
      </c>
      <c r="DP45" s="26">
        <f t="shared" si="55"/>
        <v>-2.2566065615419248E-4</v>
      </c>
      <c r="DQ45" s="26">
        <f t="shared" si="56"/>
        <v>1.4539882663731437E-2</v>
      </c>
      <c r="DR45" s="26">
        <f t="shared" si="57"/>
        <v>0.91036996798023351</v>
      </c>
      <c r="DS45" s="26">
        <f t="shared" si="58"/>
        <v>0.91227548905883016</v>
      </c>
      <c r="DT45" s="26">
        <f t="shared" si="59"/>
        <v>6.227548905883018E-2</v>
      </c>
      <c r="DU45" s="26">
        <f t="shared" si="60"/>
        <v>0.91602330776123475</v>
      </c>
      <c r="DV45" s="26">
        <f t="shared" si="61"/>
        <v>0.3348785161738701</v>
      </c>
      <c r="DW45" s="26">
        <f t="shared" si="62"/>
        <v>-0.11787433872837492</v>
      </c>
      <c r="DX45" s="26">
        <f t="shared" si="63"/>
        <v>2.2252210060146358E-2</v>
      </c>
      <c r="DY45" s="26">
        <f t="shared" si="64"/>
        <v>-1.5524508307793752E-4</v>
      </c>
      <c r="DZ45" s="26">
        <f t="shared" si="65"/>
        <v>1.2370124497923853E-2</v>
      </c>
      <c r="EA45" s="26">
        <f t="shared" si="66"/>
        <v>0.92232691153096047</v>
      </c>
      <c r="EB45" s="26">
        <f t="shared" si="67"/>
        <v>0.9159424151382729</v>
      </c>
      <c r="EC45" s="26">
        <f t="shared" si="68"/>
        <v>-8.0892622961847849E-5</v>
      </c>
      <c r="ED45" s="26">
        <f t="shared" si="69"/>
        <v>-0.94446012773695409</v>
      </c>
      <c r="EE45" s="26">
        <f t="shared" si="70"/>
        <v>0.91593765817097017</v>
      </c>
      <c r="EI45">
        <f t="shared" si="21"/>
        <v>1377.8222417364959</v>
      </c>
      <c r="ES45">
        <f t="shared" si="109"/>
        <v>3.8818601401582695</v>
      </c>
      <c r="ET45">
        <f t="shared" si="71"/>
        <v>5.7922995454302593E-2</v>
      </c>
      <c r="EU45">
        <f t="shared" si="110"/>
        <v>1.1275580571891071</v>
      </c>
      <c r="EV45">
        <f t="shared" si="111"/>
        <v>1.5462815596440905E-2</v>
      </c>
    </row>
    <row r="46" spans="3:155">
      <c r="C46" s="6">
        <f t="shared" si="72"/>
        <v>1405.1761447861065</v>
      </c>
      <c r="D46" s="6">
        <f>Sheet8!D46</f>
        <v>1460.2194756255587</v>
      </c>
      <c r="E46" s="6">
        <f t="shared" si="22"/>
        <v>1461.8375573208782</v>
      </c>
      <c r="F46" s="6">
        <f t="shared" si="23"/>
        <v>-1.6180816953194608</v>
      </c>
      <c r="G46" s="6">
        <f t="shared" si="0"/>
        <v>1432.6978102058326</v>
      </c>
      <c r="I46" s="6">
        <f t="shared" si="1"/>
        <v>1432.6978102058326</v>
      </c>
      <c r="M46">
        <f t="shared" si="24"/>
        <v>217.79259772536506</v>
      </c>
      <c r="O46">
        <f t="shared" si="25"/>
        <v>1.183132926461933</v>
      </c>
      <c r="P46">
        <f t="shared" si="26"/>
        <v>1.2275449270750327E-2</v>
      </c>
      <c r="Q46">
        <f t="shared" si="27"/>
        <v>5915.6646323096647</v>
      </c>
      <c r="R46">
        <f t="shared" si="73"/>
        <v>33216.456910418769</v>
      </c>
      <c r="S46">
        <f t="shared" si="28"/>
        <v>1976.8016638246499</v>
      </c>
      <c r="T46">
        <f t="shared" si="74"/>
        <v>0.86510941740281544</v>
      </c>
      <c r="U46">
        <f t="shared" si="2"/>
        <v>54.006116207951074</v>
      </c>
      <c r="V46">
        <f t="shared" si="112"/>
        <v>2.5643203559999019</v>
      </c>
      <c r="W46">
        <f t="shared" si="75"/>
        <v>47.814100426670116</v>
      </c>
      <c r="X46">
        <f t="shared" si="29"/>
        <v>56.570436563950977</v>
      </c>
      <c r="Y46">
        <f t="shared" si="3"/>
        <v>1.183132926461933</v>
      </c>
      <c r="Z46">
        <f t="shared" si="30"/>
        <v>47.814100426670116</v>
      </c>
      <c r="AE46">
        <f t="shared" si="113"/>
        <v>0.55130017481380222</v>
      </c>
      <c r="AF46">
        <f t="shared" si="114"/>
        <v>0.73862685045325505</v>
      </c>
      <c r="AG46">
        <f t="shared" si="31"/>
        <v>0.87545967043171846</v>
      </c>
      <c r="AH46">
        <f t="shared" si="4"/>
        <v>0</v>
      </c>
      <c r="AI46">
        <f t="shared" si="5"/>
        <v>0.87545967043171846</v>
      </c>
      <c r="AJ46">
        <f t="shared" si="76"/>
        <v>0.87545967043171846</v>
      </c>
      <c r="AK46">
        <f t="shared" si="6"/>
        <v>0</v>
      </c>
      <c r="AL46">
        <f t="shared" si="7"/>
        <v>30</v>
      </c>
      <c r="AM46">
        <f t="shared" si="77"/>
        <v>30</v>
      </c>
      <c r="AO46">
        <f t="shared" si="78"/>
        <v>2.1479727289442767</v>
      </c>
      <c r="AQ46">
        <f t="shared" si="32"/>
        <v>0.91389572279654863</v>
      </c>
      <c r="AS46">
        <f t="shared" si="8"/>
        <v>4.4054591225302886</v>
      </c>
      <c r="AT46">
        <f t="shared" si="8"/>
        <v>0.26218085049877055</v>
      </c>
      <c r="AU46">
        <f t="shared" si="79"/>
        <v>4.6676399730290594</v>
      </c>
      <c r="AV46">
        <f t="shared" si="33"/>
        <v>0.94383010428959269</v>
      </c>
      <c r="AW46">
        <f t="shared" si="80"/>
        <v>5.6169895710407314E-2</v>
      </c>
      <c r="AX46">
        <f t="shared" si="9"/>
        <v>-13.425978585516578</v>
      </c>
      <c r="AY46">
        <f t="shared" si="81"/>
        <v>0.13</v>
      </c>
      <c r="AZ46">
        <f t="shared" si="82"/>
        <v>9.5929820588417023</v>
      </c>
      <c r="BA46">
        <f t="shared" si="83"/>
        <v>0.57090444492922932</v>
      </c>
      <c r="BB46">
        <f t="shared" si="10"/>
        <v>50.865324656764763</v>
      </c>
      <c r="BC46">
        <f t="shared" si="84"/>
        <v>4.0843643543185884E-3</v>
      </c>
      <c r="BD46">
        <f t="shared" si="85"/>
        <v>2.0207766700598867E-3</v>
      </c>
      <c r="BE46">
        <f t="shared" si="86"/>
        <v>0.95968022278449139</v>
      </c>
      <c r="BF46">
        <f t="shared" si="87"/>
        <v>2.105677101687734E-3</v>
      </c>
      <c r="BG46">
        <f t="shared" si="34"/>
        <v>3.6063241219108887E-2</v>
      </c>
      <c r="BH46">
        <f t="shared" si="35"/>
        <v>48.214484004994134</v>
      </c>
      <c r="BI46">
        <f t="shared" si="88"/>
        <v>7.4797526020134117E-4</v>
      </c>
      <c r="BJ46">
        <f t="shared" si="89"/>
        <v>1.2530409423239015</v>
      </c>
      <c r="BK46">
        <f t="shared" si="90"/>
        <v>2.2246673011875462</v>
      </c>
      <c r="BL46">
        <f t="shared" si="91"/>
        <v>0.75049896046580578</v>
      </c>
      <c r="BM46">
        <f t="shared" si="36"/>
        <v>1.5741569429012224E-5</v>
      </c>
      <c r="BN46">
        <f t="shared" si="92"/>
        <v>1.0874994981152435</v>
      </c>
      <c r="BO46">
        <f t="shared" si="93"/>
        <v>0.99915914506293568</v>
      </c>
      <c r="BP46">
        <f t="shared" si="94"/>
        <v>1.0884146969867783</v>
      </c>
      <c r="BQ46">
        <f t="shared" si="37"/>
        <v>0.81685409864428205</v>
      </c>
      <c r="BR46">
        <f t="shared" si="38"/>
        <v>0.81685409864428205</v>
      </c>
      <c r="BS46">
        <f t="shared" si="39"/>
        <v>0.81685409864428205</v>
      </c>
      <c r="BT46">
        <f t="shared" si="11"/>
        <v>210.64306491025323</v>
      </c>
      <c r="BU46">
        <f t="shared" si="12"/>
        <v>1.0607142185264191</v>
      </c>
      <c r="BV46">
        <f t="shared" si="13"/>
        <v>1596212.6220263378</v>
      </c>
      <c r="BW46">
        <f t="shared" si="14"/>
        <v>0.41852817210391929</v>
      </c>
      <c r="BX46">
        <f t="shared" si="15"/>
        <v>251715.51182361081</v>
      </c>
      <c r="BY46">
        <f t="shared" si="95"/>
        <v>1.6187778227438283E-4</v>
      </c>
      <c r="BZ46">
        <f t="shared" si="96"/>
        <v>2.0043262186938306E-5</v>
      </c>
      <c r="CA46">
        <f t="shared" si="97"/>
        <v>-3.753094431863865</v>
      </c>
      <c r="CB46">
        <f t="shared" si="98"/>
        <v>14.500258852300686</v>
      </c>
      <c r="CC46">
        <f t="shared" si="99"/>
        <v>4.7560727571483215E-3</v>
      </c>
      <c r="CD46">
        <f t="shared" si="16"/>
        <v>39.798103672505633</v>
      </c>
      <c r="CE46" s="20">
        <f t="shared" si="17"/>
        <v>73990142823.050964</v>
      </c>
      <c r="CF46" s="33">
        <f t="shared" si="40"/>
        <v>0.28330706267385874</v>
      </c>
      <c r="CG46" s="33">
        <f t="shared" si="18"/>
        <v>56.661412534771749</v>
      </c>
      <c r="CH46">
        <f t="shared" si="100"/>
        <v>5800</v>
      </c>
      <c r="CI46" s="6">
        <f t="shared" si="19"/>
        <v>1461.8375573208782</v>
      </c>
      <c r="CJ46" s="20"/>
      <c r="CK46" s="20"/>
      <c r="CL46" s="20"/>
      <c r="CM46" s="20"/>
      <c r="CN46" s="20"/>
      <c r="CO46" s="20"/>
      <c r="CP46" s="20"/>
      <c r="CQ46" s="25">
        <f t="shared" si="20"/>
        <v>2.1479727289442767</v>
      </c>
      <c r="CR46" s="26">
        <v>0.8</v>
      </c>
      <c r="CS46" s="26">
        <f t="shared" si="101"/>
        <v>0.39871743781028141</v>
      </c>
      <c r="CT46" s="26">
        <f t="shared" si="41"/>
        <v>-0.14034508650580935</v>
      </c>
      <c r="CU46" s="26">
        <f t="shared" si="102"/>
        <v>3.1544891455932297E-2</v>
      </c>
      <c r="CV46" s="26">
        <f t="shared" si="103"/>
        <v>-3.7145616440422568E-4</v>
      </c>
      <c r="CW46" s="26">
        <f t="shared" si="42"/>
        <v>1.8083799298058385E-2</v>
      </c>
      <c r="CX46" s="26">
        <f t="shared" si="43"/>
        <v>0.89170367532034178</v>
      </c>
      <c r="CY46" s="26">
        <f t="shared" si="44"/>
        <v>0.90769665141236133</v>
      </c>
      <c r="CZ46" s="26">
        <f t="shared" si="45"/>
        <v>0.10769665141236129</v>
      </c>
      <c r="DA46" s="26">
        <v>0.85</v>
      </c>
      <c r="DB46" s="26">
        <f t="shared" si="46"/>
        <v>0.37526347088026485</v>
      </c>
      <c r="DC46" s="26">
        <f t="shared" si="47"/>
        <v>-0.13208949318193822</v>
      </c>
      <c r="DD46" s="26">
        <f t="shared" si="48"/>
        <v>2.7942879628784313E-2</v>
      </c>
      <c r="DE46" s="26">
        <f t="shared" si="49"/>
        <v>-2.7432341358765374E-4</v>
      </c>
      <c r="DF46" s="26">
        <f t="shared" si="50"/>
        <v>1.5830768303442037E-2</v>
      </c>
      <c r="DG46" s="26">
        <f t="shared" si="104"/>
        <v>0.90345123221286738</v>
      </c>
      <c r="DH46" s="26">
        <f t="shared" si="105"/>
        <v>0.91043003699105485</v>
      </c>
      <c r="DI46" s="26">
        <f t="shared" si="106"/>
        <v>6.043003699105487E-2</v>
      </c>
      <c r="DJ46" s="26">
        <f t="shared" si="107"/>
        <v>-0.9453322884261296</v>
      </c>
      <c r="DK46" s="26">
        <f t="shared" si="108"/>
        <v>0.91392465139603341</v>
      </c>
      <c r="DL46" s="26">
        <f t="shared" si="51"/>
        <v>0.85</v>
      </c>
      <c r="DM46" s="26">
        <f t="shared" si="52"/>
        <v>0.37526347088026485</v>
      </c>
      <c r="DN46" s="26">
        <f t="shared" si="53"/>
        <v>-0.13208949318193822</v>
      </c>
      <c r="DO46" s="26">
        <f t="shared" si="54"/>
        <v>2.7942879628784313E-2</v>
      </c>
      <c r="DP46" s="26">
        <f t="shared" si="55"/>
        <v>-2.7432341358765374E-4</v>
      </c>
      <c r="DQ46" s="26">
        <f t="shared" si="56"/>
        <v>1.5830768303442037E-2</v>
      </c>
      <c r="DR46" s="26">
        <f t="shared" si="57"/>
        <v>0.90345123221286738</v>
      </c>
      <c r="DS46" s="26">
        <f t="shared" si="58"/>
        <v>0.91043003699105485</v>
      </c>
      <c r="DT46" s="26">
        <f t="shared" si="59"/>
        <v>6.043003699105487E-2</v>
      </c>
      <c r="DU46" s="26">
        <f t="shared" si="60"/>
        <v>0.91392465139603341</v>
      </c>
      <c r="DV46" s="26">
        <f t="shared" si="61"/>
        <v>0.34901558871509558</v>
      </c>
      <c r="DW46" s="26">
        <f t="shared" si="62"/>
        <v>-0.12285046588156268</v>
      </c>
      <c r="DX46" s="26">
        <f t="shared" si="63"/>
        <v>2.4170644332273436E-2</v>
      </c>
      <c r="DY46" s="26">
        <f t="shared" si="64"/>
        <v>-1.9089983196830476E-4</v>
      </c>
      <c r="DZ46" s="26">
        <f t="shared" si="65"/>
        <v>1.3523249824826316E-2</v>
      </c>
      <c r="EA46" s="26">
        <f t="shared" si="66"/>
        <v>0.91591989745890556</v>
      </c>
      <c r="EB46" s="26">
        <f t="shared" si="67"/>
        <v>0.91389729187554514</v>
      </c>
      <c r="EC46" s="26">
        <f t="shared" si="68"/>
        <v>-2.7359520488268174E-5</v>
      </c>
      <c r="ED46" s="26">
        <f t="shared" si="69"/>
        <v>-0.94576028482330632</v>
      </c>
      <c r="EE46" s="26">
        <f t="shared" si="70"/>
        <v>0.91389572279654863</v>
      </c>
      <c r="EI46">
        <f t="shared" si="21"/>
        <v>1432.6978102058326</v>
      </c>
      <c r="ES46">
        <f t="shared" si="109"/>
        <v>4.0457349059190468</v>
      </c>
      <c r="ET46">
        <f t="shared" si="71"/>
        <v>6.0368245146335389E-2</v>
      </c>
      <c r="EU46">
        <f t="shared" si="110"/>
        <v>1.1351495013890909</v>
      </c>
      <c r="EV46">
        <f t="shared" si="111"/>
        <v>1.5566921190850519E-2</v>
      </c>
    </row>
    <row r="47" spans="3:155">
      <c r="C47" s="6">
        <f t="shared" si="72"/>
        <v>1461.8375573208782</v>
      </c>
      <c r="D47" s="6">
        <f>Sheet8!D47</f>
        <v>1519.8593616160065</v>
      </c>
      <c r="E47" s="6">
        <f t="shared" si="22"/>
        <v>1521.9313354344529</v>
      </c>
      <c r="F47" s="6">
        <f t="shared" si="23"/>
        <v>-2.0719738184463949</v>
      </c>
      <c r="G47" s="6">
        <f t="shared" si="0"/>
        <v>1490.8484594684423</v>
      </c>
      <c r="I47" s="6">
        <f t="shared" si="1"/>
        <v>1490.8484594684423</v>
      </c>
      <c r="M47">
        <f t="shared" si="24"/>
        <v>228.32484620730241</v>
      </c>
      <c r="O47">
        <f t="shared" si="25"/>
        <v>1.1881530328058827</v>
      </c>
      <c r="P47">
        <f t="shared" si="26"/>
        <v>1.1770432013400575E-2</v>
      </c>
      <c r="Q47">
        <f t="shared" si="27"/>
        <v>5940.7651640294134</v>
      </c>
      <c r="R47">
        <f t="shared" si="73"/>
        <v>33357.396396025157</v>
      </c>
      <c r="S47">
        <f t="shared" si="28"/>
        <v>1275.6296204847429</v>
      </c>
      <c r="T47">
        <f t="shared" si="74"/>
        <v>0.86390573186202257</v>
      </c>
      <c r="U47">
        <f t="shared" si="2"/>
        <v>54.006116207951074</v>
      </c>
      <c r="V47">
        <f t="shared" si="112"/>
        <v>2.6845880611976956</v>
      </c>
      <c r="W47">
        <f t="shared" si="75"/>
        <v>47.713301825498725</v>
      </c>
      <c r="X47">
        <f t="shared" si="29"/>
        <v>56.690704269148767</v>
      </c>
      <c r="Y47">
        <f t="shared" si="3"/>
        <v>1.1881530328058827</v>
      </c>
      <c r="Z47">
        <f t="shared" si="30"/>
        <v>47.713301825498725</v>
      </c>
      <c r="AE47">
        <f t="shared" si="113"/>
        <v>0.54212039286718827</v>
      </c>
      <c r="AF47">
        <f t="shared" si="114"/>
        <v>0.73161158790987968</v>
      </c>
      <c r="AG47">
        <f t="shared" si="31"/>
        <v>0.85710921165674447</v>
      </c>
      <c r="AH47">
        <f t="shared" si="4"/>
        <v>0</v>
      </c>
      <c r="AI47">
        <f t="shared" si="5"/>
        <v>0.85710921165674447</v>
      </c>
      <c r="AJ47">
        <f t="shared" si="76"/>
        <v>0.85710921165674447</v>
      </c>
      <c r="AK47">
        <f t="shared" si="6"/>
        <v>0</v>
      </c>
      <c r="AL47">
        <f t="shared" si="7"/>
        <v>30</v>
      </c>
      <c r="AM47">
        <f t="shared" si="77"/>
        <v>30</v>
      </c>
      <c r="AO47">
        <f t="shared" si="78"/>
        <v>2.23515511164684</v>
      </c>
      <c r="AQ47">
        <f t="shared" si="32"/>
        <v>0.91186501945833931</v>
      </c>
      <c r="AS47">
        <f t="shared" si="8"/>
        <v>4.4241517586613455</v>
      </c>
      <c r="AT47">
        <f t="shared" si="8"/>
        <v>0.16918523741680763</v>
      </c>
      <c r="AU47">
        <f t="shared" si="79"/>
        <v>4.5933369960781532</v>
      </c>
      <c r="AV47">
        <f t="shared" si="33"/>
        <v>0.96316724909118145</v>
      </c>
      <c r="AW47">
        <f t="shared" si="80"/>
        <v>3.6832750908818546E-2</v>
      </c>
      <c r="AX47">
        <f t="shared" si="9"/>
        <v>-12.968104762998097</v>
      </c>
      <c r="AY47">
        <f t="shared" si="81"/>
        <v>0.13</v>
      </c>
      <c r="AZ47">
        <f t="shared" si="82"/>
        <v>9.6286043789272568</v>
      </c>
      <c r="BA47">
        <f t="shared" si="83"/>
        <v>0.36821018055091037</v>
      </c>
      <c r="BB47">
        <f t="shared" si="10"/>
        <v>50.811680872155442</v>
      </c>
      <c r="BC47">
        <f t="shared" si="84"/>
        <v>4.0008624918162544E-3</v>
      </c>
      <c r="BD47">
        <f t="shared" si="85"/>
        <v>2.0185158820456464E-3</v>
      </c>
      <c r="BE47">
        <f t="shared" si="86"/>
        <v>0.9604924672370545</v>
      </c>
      <c r="BF47">
        <f t="shared" si="87"/>
        <v>2.101542647025743E-3</v>
      </c>
      <c r="BG47">
        <f t="shared" si="34"/>
        <v>3.6126085092431898E-2</v>
      </c>
      <c r="BH47">
        <f t="shared" si="35"/>
        <v>37.428323601675899</v>
      </c>
      <c r="BI47">
        <f t="shared" si="88"/>
        <v>9.6520713769863596E-4</v>
      </c>
      <c r="BJ47">
        <f t="shared" si="89"/>
        <v>1.7685471355021853</v>
      </c>
      <c r="BK47">
        <f t="shared" si="90"/>
        <v>2.7317599428421895</v>
      </c>
      <c r="BL47">
        <f t="shared" si="91"/>
        <v>0.80461301525846562</v>
      </c>
      <c r="BM47">
        <f t="shared" si="36"/>
        <v>1.0096065217674305E-5</v>
      </c>
      <c r="BN47">
        <f t="shared" si="92"/>
        <v>1.0878940454256367</v>
      </c>
      <c r="BO47">
        <f t="shared" si="93"/>
        <v>0.9994606199806132</v>
      </c>
      <c r="BP47">
        <f t="shared" si="94"/>
        <v>1.0884811504096468</v>
      </c>
      <c r="BQ47">
        <f t="shared" si="37"/>
        <v>0.87580610048310936</v>
      </c>
      <c r="BR47">
        <f t="shared" si="38"/>
        <v>0.87580610048310936</v>
      </c>
      <c r="BS47">
        <f t="shared" si="39"/>
        <v>0.87580610048310936</v>
      </c>
      <c r="BT47">
        <f t="shared" si="11"/>
        <v>211.09088818281978</v>
      </c>
      <c r="BU47">
        <f t="shared" si="12"/>
        <v>0.71389291741726113</v>
      </c>
      <c r="BV47">
        <f t="shared" si="13"/>
        <v>1596974.1607308111</v>
      </c>
      <c r="BW47">
        <f t="shared" si="14"/>
        <v>0.52146398925014703</v>
      </c>
      <c r="BX47">
        <f t="shared" si="15"/>
        <v>202123.82212585132</v>
      </c>
      <c r="BY47">
        <f t="shared" si="95"/>
        <v>1.6187778227438283E-4</v>
      </c>
      <c r="BZ47">
        <f t="shared" si="96"/>
        <v>2.4960937048076568E-5</v>
      </c>
      <c r="CA47">
        <f t="shared" si="97"/>
        <v>-3.7109843024199436</v>
      </c>
      <c r="CB47">
        <f t="shared" si="98"/>
        <v>14.377198152797739</v>
      </c>
      <c r="CC47">
        <f t="shared" si="99"/>
        <v>4.8378398012501322E-3</v>
      </c>
      <c r="CD47">
        <f t="shared" si="16"/>
        <v>42.311648576262961</v>
      </c>
      <c r="CE47" s="20">
        <f t="shared" si="17"/>
        <v>70858766564.319443</v>
      </c>
      <c r="CF47" s="33">
        <f t="shared" si="40"/>
        <v>0.30046889056787368</v>
      </c>
      <c r="CG47" s="33">
        <f t="shared" si="18"/>
        <v>60.093778113574736</v>
      </c>
      <c r="CH47">
        <f t="shared" si="100"/>
        <v>6000</v>
      </c>
      <c r="CI47" s="6">
        <f t="shared" si="19"/>
        <v>1521.9313354344529</v>
      </c>
      <c r="CJ47" s="20"/>
      <c r="CK47" s="20"/>
      <c r="CL47" s="20"/>
      <c r="CM47" s="20"/>
      <c r="CN47" s="20"/>
      <c r="CO47" s="20"/>
      <c r="CP47" s="20"/>
      <c r="CQ47" s="25">
        <f t="shared" si="20"/>
        <v>2.23515511164684</v>
      </c>
      <c r="CR47" s="26">
        <v>0.8</v>
      </c>
      <c r="CS47" s="26">
        <f t="shared" si="101"/>
        <v>0.41490066759944466</v>
      </c>
      <c r="CT47" s="26">
        <f t="shared" si="41"/>
        <v>-0.14604144329716748</v>
      </c>
      <c r="CU47" s="26">
        <f t="shared" si="102"/>
        <v>3.4157560399197165E-2</v>
      </c>
      <c r="CV47" s="26">
        <f t="shared" si="103"/>
        <v>-4.5321271847098858E-4</v>
      </c>
      <c r="CW47" s="26">
        <f t="shared" si="42"/>
        <v>1.9748347868397756E-2</v>
      </c>
      <c r="CX47" s="26">
        <f t="shared" si="43"/>
        <v>0.88327844474461581</v>
      </c>
      <c r="CY47" s="26">
        <f t="shared" si="44"/>
        <v>0.90601261981197467</v>
      </c>
      <c r="CZ47" s="26">
        <f t="shared" si="45"/>
        <v>0.10601261981197463</v>
      </c>
      <c r="DA47" s="26">
        <v>0.85</v>
      </c>
      <c r="DB47" s="26">
        <f t="shared" si="46"/>
        <v>0.39049474597594797</v>
      </c>
      <c r="DC47" s="26">
        <f t="shared" si="47"/>
        <v>-0.13745077016203999</v>
      </c>
      <c r="DD47" s="26">
        <f t="shared" si="48"/>
        <v>3.0257216132160817E-2</v>
      </c>
      <c r="DE47" s="26">
        <f t="shared" si="49"/>
        <v>-3.3470129702035879E-4</v>
      </c>
      <c r="DF47" s="26">
        <f t="shared" si="50"/>
        <v>1.7272798850960388E-2</v>
      </c>
      <c r="DG47" s="26">
        <f t="shared" si="104"/>
        <v>0.8958856367371627</v>
      </c>
      <c r="DH47" s="26">
        <f t="shared" si="105"/>
        <v>0.90861559966396677</v>
      </c>
      <c r="DI47" s="26">
        <f t="shared" si="106"/>
        <v>5.8615599663966789E-2</v>
      </c>
      <c r="DJ47" s="26">
        <f t="shared" si="107"/>
        <v>-0.94794040296015802</v>
      </c>
      <c r="DK47" s="26">
        <f t="shared" si="108"/>
        <v>0.91183468863752015</v>
      </c>
      <c r="DL47" s="26">
        <f t="shared" si="51"/>
        <v>0.85</v>
      </c>
      <c r="DM47" s="26">
        <f t="shared" si="52"/>
        <v>0.39049474597594797</v>
      </c>
      <c r="DN47" s="26">
        <f t="shared" si="53"/>
        <v>-0.13745077016203999</v>
      </c>
      <c r="DO47" s="26">
        <f t="shared" si="54"/>
        <v>3.0257216132160817E-2</v>
      </c>
      <c r="DP47" s="26">
        <f t="shared" si="55"/>
        <v>-3.3470129702035879E-4</v>
      </c>
      <c r="DQ47" s="26">
        <f t="shared" si="56"/>
        <v>1.7272798850960388E-2</v>
      </c>
      <c r="DR47" s="26">
        <f t="shared" si="57"/>
        <v>0.8958856367371627</v>
      </c>
      <c r="DS47" s="26">
        <f t="shared" si="58"/>
        <v>0.90861559966396677</v>
      </c>
      <c r="DT47" s="26">
        <f t="shared" si="59"/>
        <v>5.8615599663966789E-2</v>
      </c>
      <c r="DU47" s="26">
        <f t="shared" si="60"/>
        <v>0.91183468863752015</v>
      </c>
      <c r="DV47" s="26">
        <f t="shared" si="61"/>
        <v>0.36401393609571647</v>
      </c>
      <c r="DW47" s="26">
        <f t="shared" si="62"/>
        <v>-0.1281297543223632</v>
      </c>
      <c r="DX47" s="26">
        <f t="shared" si="63"/>
        <v>2.6292664461091707E-2</v>
      </c>
      <c r="DY47" s="26">
        <f t="shared" si="64"/>
        <v>-2.3559793217138385E-4</v>
      </c>
      <c r="DZ47" s="26">
        <f t="shared" si="65"/>
        <v>1.4814768995134904E-2</v>
      </c>
      <c r="EA47" s="26">
        <f t="shared" si="66"/>
        <v>0.90888479498273056</v>
      </c>
      <c r="EB47" s="26">
        <f t="shared" si="67"/>
        <v>0.91186342635175965</v>
      </c>
      <c r="EC47" s="26">
        <f t="shared" si="68"/>
        <v>2.8737714239501777E-5</v>
      </c>
      <c r="ED47" s="26">
        <f t="shared" si="69"/>
        <v>-0.94747565226968467</v>
      </c>
      <c r="EE47" s="26">
        <f t="shared" si="70"/>
        <v>0.91186501945833931</v>
      </c>
      <c r="EI47">
        <f t="shared" si="21"/>
        <v>1490.8484594684423</v>
      </c>
      <c r="ES47">
        <f t="shared" si="109"/>
        <v>4.2195934368582195</v>
      </c>
      <c r="ET47">
        <f t="shared" si="71"/>
        <v>6.2962467125922433E-2</v>
      </c>
      <c r="EU47">
        <f t="shared" si="110"/>
        <v>1.1433670896802137</v>
      </c>
      <c r="EV47">
        <f t="shared" si="111"/>
        <v>1.5679613439008339E-2</v>
      </c>
    </row>
    <row r="48" spans="3:155">
      <c r="C48" s="6">
        <f t="shared" si="72"/>
        <v>1521.9313354344529</v>
      </c>
      <c r="D48" s="6">
        <f>Sheet8!D48</f>
        <v>1586.4901261952944</v>
      </c>
      <c r="E48" s="6">
        <f t="shared" si="22"/>
        <v>1587.2463501116438</v>
      </c>
      <c r="F48" s="6">
        <f t="shared" si="23"/>
        <v>-0.75622391634942687</v>
      </c>
      <c r="G48" s="6">
        <f t="shared" si="0"/>
        <v>1554.2107308148736</v>
      </c>
      <c r="I48" s="6">
        <f t="shared" si="1"/>
        <v>1554.2107308148736</v>
      </c>
      <c r="M48">
        <f t="shared" si="24"/>
        <v>239.88873996414898</v>
      </c>
      <c r="O48">
        <f t="shared" si="25"/>
        <v>1.1936648640648071</v>
      </c>
      <c r="P48">
        <f t="shared" si="26"/>
        <v>1.126513365676331E-2</v>
      </c>
      <c r="Q48">
        <f t="shared" si="27"/>
        <v>5968.3243203240354</v>
      </c>
      <c r="R48">
        <f t="shared" si="73"/>
        <v>33512.141058619462</v>
      </c>
      <c r="S48">
        <f t="shared" si="28"/>
        <v>569.52347871075551</v>
      </c>
      <c r="T48">
        <f t="shared" si="74"/>
        <v>0.86258414400409722</v>
      </c>
      <c r="U48">
        <f t="shared" si="2"/>
        <v>54.006116207951074</v>
      </c>
      <c r="V48">
        <f t="shared" si="112"/>
        <v>2.8162386807216602</v>
      </c>
      <c r="W48">
        <f t="shared" si="75"/>
        <v>47.603273413925088</v>
      </c>
      <c r="X48">
        <f t="shared" si="29"/>
        <v>56.822354888672734</v>
      </c>
      <c r="Y48">
        <f t="shared" si="3"/>
        <v>1.1936648640648071</v>
      </c>
      <c r="Z48">
        <f t="shared" si="30"/>
        <v>47.603273413925088</v>
      </c>
      <c r="AE48">
        <f t="shared" si="113"/>
        <v>0.53254184073609623</v>
      </c>
      <c r="AF48">
        <f t="shared" si="114"/>
        <v>0.72420404381074865</v>
      </c>
      <c r="AG48">
        <f t="shared" si="31"/>
        <v>0.83806921505802889</v>
      </c>
      <c r="AH48">
        <f t="shared" si="4"/>
        <v>0</v>
      </c>
      <c r="AI48">
        <f t="shared" si="5"/>
        <v>0.83806921505802889</v>
      </c>
      <c r="AJ48">
        <f t="shared" si="76"/>
        <v>0.83806921505802889</v>
      </c>
      <c r="AK48">
        <f t="shared" si="6"/>
        <v>0</v>
      </c>
      <c r="AL48">
        <f t="shared" si="7"/>
        <v>30</v>
      </c>
      <c r="AM48">
        <f t="shared" si="77"/>
        <v>30</v>
      </c>
      <c r="AO48">
        <f t="shared" si="78"/>
        <v>2.3301510207119542</v>
      </c>
      <c r="AQ48">
        <f t="shared" si="32"/>
        <v>0.90981041433201693</v>
      </c>
      <c r="AS48">
        <f t="shared" si="8"/>
        <v>4.444675358975716</v>
      </c>
      <c r="AT48">
        <f t="shared" si="8"/>
        <v>7.5535220735553479E-2</v>
      </c>
      <c r="AU48">
        <f t="shared" si="79"/>
        <v>4.5202105797112697</v>
      </c>
      <c r="AV48">
        <f t="shared" si="33"/>
        <v>0.98328944649734029</v>
      </c>
      <c r="AW48">
        <f t="shared" si="80"/>
        <v>1.6710553502659709E-2</v>
      </c>
      <c r="AX48">
        <f t="shared" si="9"/>
        <v>-12.52465487195488</v>
      </c>
      <c r="AY48">
        <f t="shared" si="81"/>
        <v>0.13</v>
      </c>
      <c r="AZ48">
        <f t="shared" si="82"/>
        <v>9.6676898403337006</v>
      </c>
      <c r="BA48">
        <f t="shared" si="83"/>
        <v>0.16429795814395803</v>
      </c>
      <c r="BB48">
        <f t="shared" si="10"/>
        <v>50.753060370708063</v>
      </c>
      <c r="BC48">
        <f t="shared" si="84"/>
        <v>3.9142450747523261E-3</v>
      </c>
      <c r="BD48">
        <f t="shared" si="85"/>
        <v>2.0161618373520985E-3</v>
      </c>
      <c r="BE48">
        <f t="shared" si="86"/>
        <v>0.9613355656097976</v>
      </c>
      <c r="BF48">
        <f t="shared" si="87"/>
        <v>2.0972508554525393E-3</v>
      </c>
      <c r="BG48">
        <f t="shared" si="34"/>
        <v>3.6198655424697176E-2</v>
      </c>
      <c r="BH48">
        <f t="shared" si="35"/>
        <v>23.506202004582509</v>
      </c>
      <c r="BI48">
        <f t="shared" si="88"/>
        <v>1.5399618967641088E-3</v>
      </c>
      <c r="BJ48">
        <f t="shared" si="89"/>
        <v>3.4645420177354067</v>
      </c>
      <c r="BK48">
        <f t="shared" si="90"/>
        <v>4.4021549645622731</v>
      </c>
      <c r="BL48">
        <f t="shared" si="91"/>
        <v>0.8871361018464613</v>
      </c>
      <c r="BM48">
        <f t="shared" si="36"/>
        <v>4.4786716996562023E-6</v>
      </c>
      <c r="BN48">
        <f t="shared" si="92"/>
        <v>1.0882867758294179</v>
      </c>
      <c r="BO48">
        <f t="shared" si="93"/>
        <v>0.99976068978328436</v>
      </c>
      <c r="BP48">
        <f t="shared" si="94"/>
        <v>1.0885472763140178</v>
      </c>
      <c r="BQ48">
        <f t="shared" si="37"/>
        <v>0.9656895873848006</v>
      </c>
      <c r="BR48">
        <f t="shared" si="38"/>
        <v>0.9656895873848006</v>
      </c>
      <c r="BS48">
        <f t="shared" si="39"/>
        <v>0.9656895873848006</v>
      </c>
      <c r="BT48">
        <f t="shared" si="11"/>
        <v>211.58109634945666</v>
      </c>
      <c r="BU48">
        <f t="shared" si="12"/>
        <v>0.33304778882856012</v>
      </c>
      <c r="BV48">
        <f t="shared" si="13"/>
        <v>1597798.7405396083</v>
      </c>
      <c r="BW48">
        <f t="shared" si="14"/>
        <v>0.73132799565744544</v>
      </c>
      <c r="BX48">
        <f t="shared" si="15"/>
        <v>144196.19856178627</v>
      </c>
      <c r="BY48">
        <f t="shared" si="95"/>
        <v>1.6187778227438283E-4</v>
      </c>
      <c r="BZ48">
        <f t="shared" si="96"/>
        <v>3.4988439711454636E-5</v>
      </c>
      <c r="CA48">
        <f t="shared" si="97"/>
        <v>-3.6379776744274719</v>
      </c>
      <c r="CB48">
        <f t="shared" si="98"/>
        <v>14.155417429180154</v>
      </c>
      <c r="CC48">
        <f t="shared" si="99"/>
        <v>4.9906215592291185E-3</v>
      </c>
      <c r="CD48">
        <f t="shared" si="16"/>
        <v>46.121265975753104</v>
      </c>
      <c r="CE48" s="20">
        <f t="shared" si="17"/>
        <v>67128020591.935249</v>
      </c>
      <c r="CF48" s="33">
        <f t="shared" si="40"/>
        <v>0.32657507338595415</v>
      </c>
      <c r="CG48" s="33">
        <f t="shared" si="18"/>
        <v>65.315014677190831</v>
      </c>
      <c r="CH48">
        <f t="shared" si="100"/>
        <v>6200</v>
      </c>
      <c r="CI48" s="6">
        <f t="shared" si="19"/>
        <v>1587.2463501116438</v>
      </c>
      <c r="CJ48" s="20"/>
      <c r="CK48" s="20"/>
      <c r="CL48" s="20"/>
      <c r="CM48" s="20"/>
      <c r="CN48" s="20"/>
      <c r="CO48" s="20"/>
      <c r="CP48" s="20"/>
      <c r="CQ48" s="25">
        <f t="shared" si="20"/>
        <v>2.3301510207119542</v>
      </c>
      <c r="CR48" s="26">
        <v>0.8</v>
      </c>
      <c r="CS48" s="26">
        <f t="shared" si="101"/>
        <v>0.43253428321965653</v>
      </c>
      <c r="CT48" s="26">
        <f t="shared" si="41"/>
        <v>-0.1522483233454045</v>
      </c>
      <c r="CU48" s="26">
        <f t="shared" si="102"/>
        <v>3.7122708015772027E-2</v>
      </c>
      <c r="CV48" s="26">
        <f t="shared" si="103"/>
        <v>-5.5806411902310554E-4</v>
      </c>
      <c r="CW48" s="26">
        <f t="shared" si="42"/>
        <v>2.1668371602846816E-2</v>
      </c>
      <c r="CX48" s="26">
        <f t="shared" si="43"/>
        <v>0.87381295341485898</v>
      </c>
      <c r="CY48" s="26">
        <f t="shared" si="44"/>
        <v>0.90436655257536491</v>
      </c>
      <c r="CZ48" s="26">
        <f t="shared" si="45"/>
        <v>0.10436655257536487</v>
      </c>
      <c r="DA48" s="26">
        <v>0.85</v>
      </c>
      <c r="DB48" s="26">
        <f t="shared" si="46"/>
        <v>0.40709109008908856</v>
      </c>
      <c r="DC48" s="26">
        <f t="shared" si="47"/>
        <v>-0.14329253961920427</v>
      </c>
      <c r="DD48" s="26">
        <f t="shared" si="48"/>
        <v>3.2883782879022987E-2</v>
      </c>
      <c r="DE48" s="26">
        <f t="shared" si="49"/>
        <v>-4.1213491335308591E-4</v>
      </c>
      <c r="DF48" s="26">
        <f t="shared" si="50"/>
        <v>1.8933628634305772E-2</v>
      </c>
      <c r="DG48" s="26">
        <f t="shared" si="104"/>
        <v>0.88737608030288495</v>
      </c>
      <c r="DH48" s="26">
        <f t="shared" si="105"/>
        <v>0.90680462733659251</v>
      </c>
      <c r="DI48" s="26">
        <f t="shared" si="106"/>
        <v>5.6804627336592528E-2</v>
      </c>
      <c r="DJ48" s="26">
        <f t="shared" si="107"/>
        <v>-0.95123850477544802</v>
      </c>
      <c r="DK48" s="26">
        <f t="shared" si="108"/>
        <v>0.90971649281586009</v>
      </c>
      <c r="DL48" s="26">
        <f t="shared" si="51"/>
        <v>0.85</v>
      </c>
      <c r="DM48" s="26">
        <f t="shared" si="52"/>
        <v>0.40709109008908856</v>
      </c>
      <c r="DN48" s="26">
        <f t="shared" si="53"/>
        <v>-0.14329253961920427</v>
      </c>
      <c r="DO48" s="26">
        <f t="shared" si="54"/>
        <v>3.2883782879022987E-2</v>
      </c>
      <c r="DP48" s="26">
        <f t="shared" si="55"/>
        <v>-4.1213491335308591E-4</v>
      </c>
      <c r="DQ48" s="26">
        <f t="shared" si="56"/>
        <v>1.8933628634305772E-2</v>
      </c>
      <c r="DR48" s="26">
        <f t="shared" si="57"/>
        <v>0.88737608030288495</v>
      </c>
      <c r="DS48" s="26">
        <f t="shared" si="58"/>
        <v>0.90680462733659251</v>
      </c>
      <c r="DT48" s="26">
        <f t="shared" si="59"/>
        <v>5.6804627336592528E-2</v>
      </c>
      <c r="DU48" s="26">
        <f t="shared" si="60"/>
        <v>0.90971649281586009</v>
      </c>
      <c r="DV48" s="26">
        <f t="shared" si="61"/>
        <v>0.38036842170978014</v>
      </c>
      <c r="DW48" s="26">
        <f t="shared" si="62"/>
        <v>-0.13388639168156471</v>
      </c>
      <c r="DX48" s="26">
        <f t="shared" si="63"/>
        <v>2.870830071236553E-2</v>
      </c>
      <c r="DY48" s="26">
        <f t="shared" si="64"/>
        <v>-2.9349701817977088E-4</v>
      </c>
      <c r="DZ48" s="26">
        <f t="shared" si="65"/>
        <v>1.6305475788447585E-2</v>
      </c>
      <c r="EA48" s="26">
        <f t="shared" si="66"/>
        <v>0.90094201634317561</v>
      </c>
      <c r="EB48" s="26">
        <f t="shared" si="67"/>
        <v>0.90980569428325941</v>
      </c>
      <c r="EC48" s="26">
        <f t="shared" si="68"/>
        <v>8.9201467399324663E-5</v>
      </c>
      <c r="ED48" s="26">
        <f t="shared" si="69"/>
        <v>-0.94974475550798165</v>
      </c>
      <c r="EE48" s="26">
        <f t="shared" si="70"/>
        <v>0.90981041433201693</v>
      </c>
      <c r="EI48">
        <f t="shared" si="21"/>
        <v>1554.2107308148736</v>
      </c>
      <c r="ES48">
        <f t="shared" si="109"/>
        <v>4.4091721131596389</v>
      </c>
      <c r="ET48">
        <f t="shared" si="71"/>
        <v>6.5791256523057215E-2</v>
      </c>
      <c r="EU48">
        <f t="shared" si="110"/>
        <v>1.1525193314299171</v>
      </c>
      <c r="EV48">
        <f t="shared" si="111"/>
        <v>1.5805123097307004E-2</v>
      </c>
    </row>
    <row r="49" spans="3:152">
      <c r="C49" s="6">
        <f t="shared" si="72"/>
        <v>1587.2463501116438</v>
      </c>
      <c r="D49" s="6">
        <f>Sheet8!D49</f>
        <v>1655.1880819438809</v>
      </c>
      <c r="E49" s="6">
        <f t="shared" si="22"/>
        <v>1654.4374548397147</v>
      </c>
      <c r="F49" s="6">
        <f t="shared" si="23"/>
        <v>0.75062710416614209</v>
      </c>
      <c r="G49" s="6">
        <f t="shared" si="0"/>
        <v>1621.2172160277623</v>
      </c>
      <c r="I49" s="6">
        <f t="shared" si="1"/>
        <v>1621.2172160277623</v>
      </c>
      <c r="M49">
        <f t="shared" si="24"/>
        <v>252.21395991952565</v>
      </c>
      <c r="O49">
        <f t="shared" si="25"/>
        <v>1.1995395749581812</v>
      </c>
      <c r="P49">
        <f t="shared" si="26"/>
        <v>1.0775900210120743E-2</v>
      </c>
      <c r="Q49">
        <f t="shared" si="27"/>
        <v>5997.6978747909061</v>
      </c>
      <c r="R49">
        <f t="shared" si="73"/>
        <v>33677.073566950938</v>
      </c>
      <c r="S49">
        <f t="shared" si="28"/>
        <v>-119.28705581007675</v>
      </c>
      <c r="T49">
        <f t="shared" si="74"/>
        <v>0.86117554743776847</v>
      </c>
      <c r="U49">
        <f t="shared" si="2"/>
        <v>54.006116207951074</v>
      </c>
      <c r="V49">
        <f t="shared" si="112"/>
        <v>2.9560987370200222</v>
      </c>
      <c r="W49">
        <f t="shared" si="75"/>
        <v>47.486732521481777</v>
      </c>
      <c r="X49">
        <f t="shared" si="29"/>
        <v>56.962214944971088</v>
      </c>
      <c r="Y49">
        <f t="shared" si="3"/>
        <v>1.1995395749581812</v>
      </c>
      <c r="Z49">
        <f t="shared" si="30"/>
        <v>47.486732521481777</v>
      </c>
      <c r="AE49">
        <f t="shared" si="113"/>
        <v>0.52286165632806714</v>
      </c>
      <c r="AF49">
        <f t="shared" si="114"/>
        <v>0.71662571223706306</v>
      </c>
      <c r="AG49">
        <f t="shared" si="31"/>
        <v>0.81894029593752993</v>
      </c>
      <c r="AH49">
        <f t="shared" si="4"/>
        <v>0</v>
      </c>
      <c r="AI49">
        <f t="shared" si="5"/>
        <v>0.81894029593752993</v>
      </c>
      <c r="AJ49">
        <f t="shared" si="76"/>
        <v>0.81894029593752993</v>
      </c>
      <c r="AK49">
        <f t="shared" si="6"/>
        <v>0</v>
      </c>
      <c r="AL49">
        <f t="shared" si="7"/>
        <v>30</v>
      </c>
      <c r="AM49">
        <f t="shared" si="77"/>
        <v>30</v>
      </c>
      <c r="AO49">
        <f t="shared" si="78"/>
        <v>2.4306105187822524</v>
      </c>
      <c r="AQ49">
        <f t="shared" si="32"/>
        <v>0.90781931712975117</v>
      </c>
      <c r="AS49">
        <f t="shared" si="8"/>
        <v>4.466550161137496</v>
      </c>
      <c r="AT49">
        <f t="shared" si="8"/>
        <v>-1.5820900153063824E-2</v>
      </c>
      <c r="AU49">
        <f t="shared" si="79"/>
        <v>4.4507292609844322</v>
      </c>
      <c r="AV49">
        <f t="shared" si="33"/>
        <v>1.0035546759250784</v>
      </c>
      <c r="AW49">
        <f t="shared" si="80"/>
        <v>-3.5546759250784099E-3</v>
      </c>
      <c r="AX49">
        <f t="shared" si="9"/>
        <v>-12.109902581179549</v>
      </c>
      <c r="AY49">
        <f t="shared" si="81"/>
        <v>0.13</v>
      </c>
      <c r="AZ49">
        <f t="shared" si="82"/>
        <v>9.7093184745796428</v>
      </c>
      <c r="BA49">
        <f t="shared" si="83"/>
        <v>-3.4391230949817116E-2</v>
      </c>
      <c r="BB49">
        <f t="shared" si="10"/>
        <v>50.690896247567821</v>
      </c>
      <c r="BC49">
        <f t="shared" si="84"/>
        <v>3.8272470721369659E-3</v>
      </c>
      <c r="BD49">
        <f t="shared" si="85"/>
        <v>2.0137883030142785E-3</v>
      </c>
      <c r="BE49">
        <f t="shared" si="86"/>
        <v>0.96218292919741732</v>
      </c>
      <c r="BF49">
        <f t="shared" si="87"/>
        <v>2.0929370516831278E-3</v>
      </c>
      <c r="BG49">
        <f t="shared" si="34"/>
        <v>3.6279748117606356E-2</v>
      </c>
      <c r="BH49" t="e">
        <f t="shared" si="35"/>
        <v>#NUM!</v>
      </c>
      <c r="BI49" t="e">
        <f t="shared" si="88"/>
        <v>#NUM!</v>
      </c>
      <c r="BJ49" t="e">
        <f t="shared" si="89"/>
        <v>#NUM!</v>
      </c>
      <c r="BK49" t="e">
        <f t="shared" si="90"/>
        <v>#NUM!</v>
      </c>
      <c r="BL49" t="e">
        <f t="shared" si="91"/>
        <v>#NUM!</v>
      </c>
      <c r="BM49">
        <f t="shared" si="36"/>
        <v>-9.3195395309872441E-7</v>
      </c>
      <c r="BN49">
        <f t="shared" si="92"/>
        <v>1.0886651896902257</v>
      </c>
      <c r="BO49">
        <f t="shared" si="93"/>
        <v>1.000049805030842</v>
      </c>
      <c r="BP49">
        <f t="shared" si="94"/>
        <v>1.088610971387221</v>
      </c>
      <c r="BQ49">
        <f t="shared" si="37"/>
        <v>1</v>
      </c>
      <c r="BR49">
        <f t="shared" si="38"/>
        <v>1</v>
      </c>
      <c r="BS49">
        <f t="shared" si="39"/>
        <v>1</v>
      </c>
      <c r="BT49">
        <f t="shared" si="11"/>
        <v>212.10187279571761</v>
      </c>
      <c r="BU49">
        <f t="shared" si="12"/>
        <v>-7.2929433132363997E-2</v>
      </c>
      <c r="BV49">
        <f t="shared" si="13"/>
        <v>1598664.3083229545</v>
      </c>
      <c r="BW49">
        <f t="shared" si="14"/>
        <v>0.81894029593752993</v>
      </c>
      <c r="BX49">
        <f t="shared" si="15"/>
        <v>128839.48301569914</v>
      </c>
      <c r="BY49">
        <f t="shared" si="95"/>
        <v>1.6187778227438283E-4</v>
      </c>
      <c r="BZ49">
        <f t="shared" si="96"/>
        <v>3.9158803512004478E-5</v>
      </c>
      <c r="CA49">
        <f t="shared" si="97"/>
        <v>-3.6114671351815941</v>
      </c>
      <c r="CB49">
        <f t="shared" si="98"/>
        <v>14.072518868767705</v>
      </c>
      <c r="CC49">
        <f t="shared" si="99"/>
        <v>5.0495923669867833E-3</v>
      </c>
      <c r="CD49">
        <f t="shared" si="16"/>
        <v>47.486732521481777</v>
      </c>
      <c r="CE49" s="20">
        <f t="shared" si="17"/>
        <v>66039665496.730614</v>
      </c>
      <c r="CF49" s="33">
        <f t="shared" si="40"/>
        <v>0.33595552364035536</v>
      </c>
      <c r="CG49" s="33">
        <f t="shared" si="18"/>
        <v>67.191104728071068</v>
      </c>
      <c r="CH49">
        <f t="shared" si="100"/>
        <v>6400</v>
      </c>
      <c r="CI49" s="6">
        <f t="shared" si="19"/>
        <v>1654.4374548397147</v>
      </c>
      <c r="CJ49" s="20"/>
      <c r="CK49" s="20"/>
      <c r="CL49" s="20"/>
      <c r="CM49" s="20"/>
      <c r="CN49" s="20"/>
      <c r="CO49" s="20"/>
      <c r="CP49" s="20"/>
      <c r="CQ49" s="25">
        <f t="shared" si="20"/>
        <v>2.4306105187822524</v>
      </c>
      <c r="CR49" s="26">
        <v>0.8</v>
      </c>
      <c r="CS49" s="26">
        <f t="shared" si="101"/>
        <v>0.45118207754895562</v>
      </c>
      <c r="CT49" s="26">
        <f t="shared" si="41"/>
        <v>-0.15881218551973286</v>
      </c>
      <c r="CU49" s="26">
        <f t="shared" si="102"/>
        <v>4.0392641689860766E-2</v>
      </c>
      <c r="CV49" s="26">
        <f t="shared" si="103"/>
        <v>-6.8919262151315337E-4</v>
      </c>
      <c r="CW49" s="26">
        <f t="shared" si="42"/>
        <v>2.3823855911986831E-2</v>
      </c>
      <c r="CX49" s="26">
        <f t="shared" si="43"/>
        <v>0.863492076400866</v>
      </c>
      <c r="CY49" s="26">
        <f t="shared" si="44"/>
        <v>0.90284135960095757</v>
      </c>
      <c r="CZ49" s="26">
        <f t="shared" si="45"/>
        <v>0.10284135960095753</v>
      </c>
      <c r="DA49" s="26">
        <v>0.85</v>
      </c>
      <c r="DB49" s="26">
        <f t="shared" si="46"/>
        <v>0.42464195534019356</v>
      </c>
      <c r="DC49" s="26">
        <f t="shared" si="47"/>
        <v>-0.14947029225386621</v>
      </c>
      <c r="DD49" s="26">
        <f t="shared" si="48"/>
        <v>3.578033312319847E-2</v>
      </c>
      <c r="DE49" s="26">
        <f t="shared" si="49"/>
        <v>-5.0897438424839735E-4</v>
      </c>
      <c r="DF49" s="26">
        <f t="shared" si="50"/>
        <v>2.0795071816372343E-2</v>
      </c>
      <c r="DG49" s="26">
        <f t="shared" si="104"/>
        <v>0.87808551749025499</v>
      </c>
      <c r="DH49" s="26">
        <f t="shared" si="105"/>
        <v>0.90507886665070703</v>
      </c>
      <c r="DI49" s="26">
        <f t="shared" si="106"/>
        <v>5.5078866650707048E-2</v>
      </c>
      <c r="DJ49" s="26">
        <f t="shared" si="107"/>
        <v>-0.9552498590050108</v>
      </c>
      <c r="DK49" s="26">
        <f t="shared" si="108"/>
        <v>0.90765912041910923</v>
      </c>
      <c r="DL49" s="26">
        <f t="shared" si="51"/>
        <v>0.85</v>
      </c>
      <c r="DM49" s="26">
        <f t="shared" si="52"/>
        <v>0.42464195534019356</v>
      </c>
      <c r="DN49" s="26">
        <f t="shared" si="53"/>
        <v>-0.14947029225386621</v>
      </c>
      <c r="DO49" s="26">
        <f t="shared" si="54"/>
        <v>3.578033312319847E-2</v>
      </c>
      <c r="DP49" s="26">
        <f t="shared" si="55"/>
        <v>-5.0897438424839735E-4</v>
      </c>
      <c r="DQ49" s="26">
        <f t="shared" si="56"/>
        <v>2.0795071816372343E-2</v>
      </c>
      <c r="DR49" s="26">
        <f t="shared" si="57"/>
        <v>0.87808551749025499</v>
      </c>
      <c r="DS49" s="26">
        <f t="shared" si="58"/>
        <v>0.90507886665070703</v>
      </c>
      <c r="DT49" s="26">
        <f t="shared" si="59"/>
        <v>5.5078866650707048E-2</v>
      </c>
      <c r="DU49" s="26">
        <f t="shared" si="60"/>
        <v>0.90765912041910923</v>
      </c>
      <c r="DV49" s="26">
        <f t="shared" si="61"/>
        <v>0.39766654013513225</v>
      </c>
      <c r="DW49" s="26">
        <f t="shared" si="62"/>
        <v>-0.13997517962153172</v>
      </c>
      <c r="DX49" s="26">
        <f t="shared" si="63"/>
        <v>3.1378825150786195E-2</v>
      </c>
      <c r="DY49" s="26">
        <f t="shared" si="64"/>
        <v>-3.6658667480521877E-4</v>
      </c>
      <c r="DZ49" s="26">
        <f t="shared" si="65"/>
        <v>1.7978859742571025E-2</v>
      </c>
      <c r="EA49" s="26">
        <f t="shared" si="66"/>
        <v>0.8922419076787188</v>
      </c>
      <c r="EB49" s="26">
        <f t="shared" si="67"/>
        <v>0.90781172431865942</v>
      </c>
      <c r="EC49" s="26">
        <f t="shared" si="68"/>
        <v>1.526038995501855E-4</v>
      </c>
      <c r="ED49" s="26">
        <f t="shared" si="69"/>
        <v>-0.95260320226725703</v>
      </c>
      <c r="EE49" s="26">
        <f t="shared" si="70"/>
        <v>0.90781931712975117</v>
      </c>
      <c r="EI49">
        <f t="shared" si="21"/>
        <v>1621.2172160277623</v>
      </c>
      <c r="ES49">
        <f t="shared" si="109"/>
        <v>4.6096892355546988</v>
      </c>
      <c r="ET49">
        <f t="shared" si="71"/>
        <v>6.8783263434600742E-2</v>
      </c>
      <c r="EU49">
        <f t="shared" si="110"/>
        <v>1.162416985314177</v>
      </c>
      <c r="EV49">
        <f t="shared" si="111"/>
        <v>1.5940854996763461E-2</v>
      </c>
    </row>
    <row r="50" spans="3:152">
      <c r="C50" s="6">
        <f t="shared" si="72"/>
        <v>1654.4374548397147</v>
      </c>
      <c r="D50" s="6">
        <f>Sheet8!D50</f>
        <v>1723.5815284988475</v>
      </c>
      <c r="E50" s="6">
        <f t="shared" si="22"/>
        <v>1721.4659378407787</v>
      </c>
      <c r="F50" s="6">
        <f t="shared" si="23"/>
        <v>2.1155906580688679</v>
      </c>
      <c r="G50" s="6">
        <f t="shared" ref="G50:G57" si="115">AVERAGE(C50,D50)</f>
        <v>1689.009491669281</v>
      </c>
      <c r="I50" s="6">
        <f t="shared" si="1"/>
        <v>1689.009491669281</v>
      </c>
      <c r="M50">
        <f t="shared" si="24"/>
        <v>264.78104952355795</v>
      </c>
      <c r="O50">
        <f t="shared" si="25"/>
        <v>1.2055295709551785</v>
      </c>
      <c r="P50">
        <f t="shared" si="26"/>
        <v>1.0322622359700395E-2</v>
      </c>
      <c r="Q50">
        <f t="shared" si="27"/>
        <v>6027.6478547758925</v>
      </c>
      <c r="R50">
        <f t="shared" si="73"/>
        <v>33845.242704566641</v>
      </c>
      <c r="S50">
        <f t="shared" si="28"/>
        <v>-762.89596155859101</v>
      </c>
      <c r="T50">
        <f t="shared" si="74"/>
        <v>0.85973930862587911</v>
      </c>
      <c r="U50">
        <f t="shared" si="2"/>
        <v>54.006116207951074</v>
      </c>
      <c r="V50">
        <f t="shared" si="112"/>
        <v>3.0982168265473562</v>
      </c>
      <c r="W50">
        <f t="shared" si="75"/>
        <v>47.368670508225605</v>
      </c>
      <c r="X50">
        <f t="shared" si="29"/>
        <v>57.104333034498431</v>
      </c>
      <c r="Y50">
        <f t="shared" si="3"/>
        <v>1.2055295709551785</v>
      </c>
      <c r="Z50">
        <f t="shared" si="30"/>
        <v>47.368670508225605</v>
      </c>
      <c r="AE50">
        <f t="shared" si="113"/>
        <v>0.51350604098485486</v>
      </c>
      <c r="AF50">
        <f t="shared" si="114"/>
        <v>0.70921205565167078</v>
      </c>
      <c r="AG50">
        <f t="shared" si="31"/>
        <v>0.80056219274265117</v>
      </c>
      <c r="AH50">
        <f t="shared" si="4"/>
        <v>0</v>
      </c>
      <c r="AI50">
        <f t="shared" si="5"/>
        <v>0.80056219274265117</v>
      </c>
      <c r="AJ50">
        <f t="shared" si="76"/>
        <v>0.80056219274265117</v>
      </c>
      <c r="AK50">
        <f t="shared" si="6"/>
        <v>0</v>
      </c>
      <c r="AL50">
        <f t="shared" si="7"/>
        <v>30</v>
      </c>
      <c r="AM50">
        <f t="shared" si="77"/>
        <v>30</v>
      </c>
      <c r="AO50">
        <f t="shared" si="78"/>
        <v>2.5322481134471979</v>
      </c>
      <c r="AQ50">
        <f t="shared" si="32"/>
        <v>0.90599704554414462</v>
      </c>
      <c r="AS50">
        <f t="shared" si="8"/>
        <v>4.4888542335867401</v>
      </c>
      <c r="AT50">
        <f t="shared" si="8"/>
        <v>-0.10118198284825554</v>
      </c>
      <c r="AU50">
        <f t="shared" si="79"/>
        <v>4.3876722507384844</v>
      </c>
      <c r="AV50">
        <f t="shared" si="33"/>
        <v>1.0230605152495666</v>
      </c>
      <c r="AW50">
        <f t="shared" si="80"/>
        <v>-2.3060515249566649E-2</v>
      </c>
      <c r="AX50">
        <f t="shared" si="9"/>
        <v>-11.739059740745805</v>
      </c>
      <c r="AY50">
        <f t="shared" si="81"/>
        <v>0.13</v>
      </c>
      <c r="AZ50">
        <f t="shared" si="82"/>
        <v>9.7517320756893877</v>
      </c>
      <c r="BA50">
        <f t="shared" si="83"/>
        <v>-0.2198110110683594</v>
      </c>
      <c r="BB50">
        <f t="shared" si="10"/>
        <v>50.627842912826132</v>
      </c>
      <c r="BC50">
        <f t="shared" si="84"/>
        <v>3.7436876582285688E-3</v>
      </c>
      <c r="BD50">
        <f t="shared" si="85"/>
        <v>2.0114999340697225E-3</v>
      </c>
      <c r="BE50">
        <f t="shared" si="86"/>
        <v>0.96299732889573875</v>
      </c>
      <c r="BF50">
        <f t="shared" si="87"/>
        <v>2.0887907720121023E-3</v>
      </c>
      <c r="BG50">
        <f t="shared" si="34"/>
        <v>3.6366043262727077E-2</v>
      </c>
      <c r="BH50" t="e">
        <f t="shared" si="35"/>
        <v>#NUM!</v>
      </c>
      <c r="BI50" t="e">
        <f t="shared" si="88"/>
        <v>#NUM!</v>
      </c>
      <c r="BJ50" t="e">
        <f t="shared" si="89"/>
        <v>#NUM!</v>
      </c>
      <c r="BK50" t="e">
        <f t="shared" si="90"/>
        <v>#NUM!</v>
      </c>
      <c r="BL50" t="e">
        <f t="shared" si="91"/>
        <v>#NUM!</v>
      </c>
      <c r="BM50">
        <f t="shared" si="36"/>
        <v>-5.9225662527416983E-6</v>
      </c>
      <c r="BN50">
        <f t="shared" si="92"/>
        <v>1.0890143494026263</v>
      </c>
      <c r="BO50">
        <f t="shared" si="93"/>
        <v>1.0003165557789078</v>
      </c>
      <c r="BP50">
        <f t="shared" si="94"/>
        <v>1.0886697247099475</v>
      </c>
      <c r="BQ50">
        <f t="shared" si="37"/>
        <v>1</v>
      </c>
      <c r="BR50">
        <f t="shared" si="38"/>
        <v>1</v>
      </c>
      <c r="BS50">
        <f t="shared" si="39"/>
        <v>1</v>
      </c>
      <c r="BT50">
        <f t="shared" si="11"/>
        <v>212.63105715022388</v>
      </c>
      <c r="BU50">
        <f t="shared" si="12"/>
        <v>-0.48693423272779962</v>
      </c>
      <c r="BV50">
        <f t="shared" si="13"/>
        <v>1599532.7437382536</v>
      </c>
      <c r="BW50">
        <f t="shared" si="14"/>
        <v>0.80056219274265117</v>
      </c>
      <c r="BX50">
        <f t="shared" si="15"/>
        <v>131868.78176829047</v>
      </c>
      <c r="BY50">
        <f t="shared" si="95"/>
        <v>1.6187778227438283E-4</v>
      </c>
      <c r="BZ50">
        <f t="shared" si="96"/>
        <v>3.8259244776106537E-5</v>
      </c>
      <c r="CA50">
        <f t="shared" si="97"/>
        <v>-3.6170252487313559</v>
      </c>
      <c r="CB50">
        <f t="shared" si="98"/>
        <v>14.089995981707194</v>
      </c>
      <c r="CC50">
        <f t="shared" si="99"/>
        <v>5.0370731920336533E-3</v>
      </c>
      <c r="CD50">
        <f t="shared" si="16"/>
        <v>47.368670508225605</v>
      </c>
      <c r="CE50" s="20">
        <f t="shared" si="17"/>
        <v>66111895530.820793</v>
      </c>
      <c r="CF50" s="33">
        <f t="shared" si="40"/>
        <v>0.33514241500531955</v>
      </c>
      <c r="CG50" s="33">
        <f t="shared" si="18"/>
        <v>67.028483001063904</v>
      </c>
      <c r="CH50">
        <f t="shared" si="100"/>
        <v>6600</v>
      </c>
      <c r="CI50" s="6">
        <f t="shared" ref="CI50:CI57" si="116">C50+CG50</f>
        <v>1721.4659378407787</v>
      </c>
      <c r="CJ50" s="20"/>
      <c r="CK50" s="20"/>
      <c r="CL50" s="20"/>
      <c r="CM50" s="20"/>
      <c r="CN50" s="20"/>
      <c r="CO50" s="20"/>
      <c r="CP50" s="20"/>
      <c r="CQ50" s="25">
        <f t="shared" si="20"/>
        <v>2.5322481134471979</v>
      </c>
      <c r="CR50" s="26">
        <v>0.8</v>
      </c>
      <c r="CS50" s="26">
        <f t="shared" si="101"/>
        <v>0.4700485560586361</v>
      </c>
      <c r="CT50" s="26">
        <f t="shared" si="41"/>
        <v>-0.16545302263245776</v>
      </c>
      <c r="CU50" s="26">
        <f t="shared" si="102"/>
        <v>4.3841360565248629E-2</v>
      </c>
      <c r="CV50" s="26">
        <f t="shared" si="103"/>
        <v>-8.4585327531119065E-4</v>
      </c>
      <c r="CW50" s="26">
        <f t="shared" si="42"/>
        <v>2.6140494562147367E-2</v>
      </c>
      <c r="CX50" s="26">
        <f t="shared" si="43"/>
        <v>0.85273895491269203</v>
      </c>
      <c r="CY50" s="26">
        <f t="shared" si="44"/>
        <v>0.90152520922192858</v>
      </c>
      <c r="CZ50" s="26">
        <f t="shared" si="45"/>
        <v>0.10152520922192854</v>
      </c>
      <c r="DA50" s="26">
        <v>0.85</v>
      </c>
      <c r="DB50" s="26">
        <f t="shared" si="46"/>
        <v>0.4423986409963635</v>
      </c>
      <c r="DC50" s="26">
        <f t="shared" si="47"/>
        <v>-0.15572049188937204</v>
      </c>
      <c r="DD50" s="26">
        <f t="shared" si="48"/>
        <v>3.8835253649493619E-2</v>
      </c>
      <c r="DE50" s="26">
        <f t="shared" si="49"/>
        <v>-6.2466955757707176E-4</v>
      </c>
      <c r="DF50" s="26">
        <f t="shared" si="50"/>
        <v>2.2792268017663441E-2</v>
      </c>
      <c r="DG50" s="26">
        <f t="shared" si="104"/>
        <v>0.86839236070189885</v>
      </c>
      <c r="DH50" s="26">
        <f t="shared" si="105"/>
        <v>0.90353206274730791</v>
      </c>
      <c r="DI50" s="26">
        <f t="shared" si="106"/>
        <v>5.3532062747307929E-2</v>
      </c>
      <c r="DJ50" s="26">
        <f t="shared" si="107"/>
        <v>-0.95986292949241347</v>
      </c>
      <c r="DK50" s="26">
        <f t="shared" si="108"/>
        <v>0.90577052837702177</v>
      </c>
      <c r="DL50" s="26">
        <f t="shared" si="51"/>
        <v>0.85</v>
      </c>
      <c r="DM50" s="26">
        <f t="shared" si="52"/>
        <v>0.4423986409963635</v>
      </c>
      <c r="DN50" s="26">
        <f t="shared" si="53"/>
        <v>-0.15572049188937204</v>
      </c>
      <c r="DO50" s="26">
        <f t="shared" si="54"/>
        <v>3.8835253649493619E-2</v>
      </c>
      <c r="DP50" s="26">
        <f t="shared" si="55"/>
        <v>-6.2466955757707176E-4</v>
      </c>
      <c r="DQ50" s="26">
        <f t="shared" si="56"/>
        <v>2.2792268017663441E-2</v>
      </c>
      <c r="DR50" s="26">
        <f t="shared" si="57"/>
        <v>0.86839236070189885</v>
      </c>
      <c r="DS50" s="26">
        <f t="shared" si="58"/>
        <v>0.90353206274730791</v>
      </c>
      <c r="DT50" s="26">
        <f t="shared" si="59"/>
        <v>5.3532062747307929E-2</v>
      </c>
      <c r="DU50" s="26">
        <f t="shared" si="60"/>
        <v>0.90577052837702177</v>
      </c>
      <c r="DV50" s="26">
        <f t="shared" si="61"/>
        <v>0.41515906409618236</v>
      </c>
      <c r="DW50" s="26">
        <f t="shared" si="62"/>
        <v>-0.14613239662714123</v>
      </c>
      <c r="DX50" s="26">
        <f t="shared" si="63"/>
        <v>3.4200119705902692E-2</v>
      </c>
      <c r="DY50" s="26">
        <f t="shared" si="64"/>
        <v>-4.5462576196732117E-4</v>
      </c>
      <c r="DZ50" s="26">
        <f t="shared" si="65"/>
        <v>1.9775673869260275E-2</v>
      </c>
      <c r="EA50" s="26">
        <f t="shared" si="66"/>
        <v>0.88314186217348867</v>
      </c>
      <c r="EB50" s="26">
        <f t="shared" si="67"/>
        <v>0.9059870742873628</v>
      </c>
      <c r="EC50" s="26">
        <f t="shared" si="68"/>
        <v>2.1654591034103721E-4</v>
      </c>
      <c r="ED50" s="26">
        <f t="shared" si="69"/>
        <v>-0.95598012764988627</v>
      </c>
      <c r="EE50" s="26">
        <f t="shared" si="70"/>
        <v>0.90599704554414462</v>
      </c>
      <c r="EI50">
        <f t="shared" si="21"/>
        <v>1689.009491669281</v>
      </c>
      <c r="ES50">
        <f t="shared" si="109"/>
        <v>4.8124598769532296</v>
      </c>
      <c r="ET50">
        <f t="shared" si="71"/>
        <v>7.1808896125095945E-2</v>
      </c>
      <c r="EU50">
        <f t="shared" si="110"/>
        <v>1.1726531489922647</v>
      </c>
      <c r="EV50">
        <f t="shared" si="111"/>
        <v>1.6081229064741683E-2</v>
      </c>
    </row>
    <row r="51" spans="3:152">
      <c r="C51" s="6">
        <f t="shared" si="72"/>
        <v>1721.4659378407787</v>
      </c>
      <c r="D51" s="6">
        <f>Sheet8!D51</f>
        <v>1791.653668388976</v>
      </c>
      <c r="E51" s="6">
        <f t="shared" si="22"/>
        <v>1788.33233425149</v>
      </c>
      <c r="F51" s="6">
        <f t="shared" si="23"/>
        <v>3.3213341374860192</v>
      </c>
      <c r="G51" s="6">
        <f t="shared" si="115"/>
        <v>1756.5598031148775</v>
      </c>
      <c r="I51" s="6">
        <f t="shared" si="1"/>
        <v>1756.5598031148775</v>
      </c>
      <c r="M51">
        <f t="shared" si="24"/>
        <v>277.39748434926042</v>
      </c>
      <c r="O51">
        <f t="shared" si="25"/>
        <v>1.2115430869309127</v>
      </c>
      <c r="P51">
        <f t="shared" si="26"/>
        <v>9.907887803934156E-3</v>
      </c>
      <c r="Q51">
        <f t="shared" si="27"/>
        <v>6057.715434654564</v>
      </c>
      <c r="R51">
        <f t="shared" si="73"/>
        <v>34014.072165585378</v>
      </c>
      <c r="S51">
        <f t="shared" si="28"/>
        <v>-1357.2560052125712</v>
      </c>
      <c r="T51">
        <f t="shared" si="74"/>
        <v>0.85829743036008455</v>
      </c>
      <c r="U51">
        <f t="shared" si="2"/>
        <v>54.006116207951074</v>
      </c>
      <c r="V51">
        <f t="shared" si="112"/>
        <v>3.2403987483524324</v>
      </c>
      <c r="W51">
        <f t="shared" si="75"/>
        <v>47.250911316179995</v>
      </c>
      <c r="X51">
        <f t="shared" si="29"/>
        <v>57.246514956303507</v>
      </c>
      <c r="Y51">
        <f t="shared" si="3"/>
        <v>1.2115430869309127</v>
      </c>
      <c r="Z51">
        <f t="shared" si="30"/>
        <v>47.250911316179995</v>
      </c>
      <c r="AE51">
        <f t="shared" si="113"/>
        <v>0.50459238241792048</v>
      </c>
      <c r="AF51">
        <f t="shared" si="114"/>
        <v>0.70206560453188405</v>
      </c>
      <c r="AG51">
        <f t="shared" si="31"/>
        <v>0.78315358500991072</v>
      </c>
      <c r="AH51">
        <f t="shared" si="4"/>
        <v>0</v>
      </c>
      <c r="AI51">
        <f t="shared" si="5"/>
        <v>0.78315358500991072</v>
      </c>
      <c r="AJ51">
        <f t="shared" si="76"/>
        <v>0.78315358500991072</v>
      </c>
      <c r="AK51">
        <f t="shared" si="6"/>
        <v>0</v>
      </c>
      <c r="AL51">
        <f t="shared" si="7"/>
        <v>30</v>
      </c>
      <c r="AM51">
        <f t="shared" si="77"/>
        <v>30</v>
      </c>
      <c r="AO51">
        <f t="shared" si="78"/>
        <v>2.6335229432007159</v>
      </c>
      <c r="AQ51">
        <f t="shared" si="32"/>
        <v>0.90437525723149448</v>
      </c>
      <c r="AS51">
        <f t="shared" si="8"/>
        <v>4.5112458839425473</v>
      </c>
      <c r="AT51">
        <f t="shared" si="8"/>
        <v>-0.18001124761434872</v>
      </c>
      <c r="AU51">
        <f t="shared" si="79"/>
        <v>4.3312346363281984</v>
      </c>
      <c r="AV51">
        <f t="shared" si="33"/>
        <v>1.0415611858347515</v>
      </c>
      <c r="AW51">
        <f t="shared" si="80"/>
        <v>-4.1561185834751546E-2</v>
      </c>
      <c r="AX51">
        <f t="shared" si="9"/>
        <v>-11.411633498217798</v>
      </c>
      <c r="AY51">
        <f t="shared" si="81"/>
        <v>0.13</v>
      </c>
      <c r="AZ51">
        <f t="shared" si="82"/>
        <v>9.7942797653559222</v>
      </c>
      <c r="BA51">
        <f t="shared" si="83"/>
        <v>-0.39081898114249275</v>
      </c>
      <c r="BB51">
        <f t="shared" si="10"/>
        <v>50.564872981817913</v>
      </c>
      <c r="BC51">
        <f t="shared" si="84"/>
        <v>3.6645590426344853E-3</v>
      </c>
      <c r="BD51">
        <f t="shared" si="85"/>
        <v>2.0093250795902187E-3</v>
      </c>
      <c r="BE51">
        <f t="shared" si="86"/>
        <v>0.96376902057962277</v>
      </c>
      <c r="BF51">
        <f t="shared" si="87"/>
        <v>2.0848616594687651E-3</v>
      </c>
      <c r="BG51">
        <f t="shared" si="34"/>
        <v>3.6456006920501438E-2</v>
      </c>
      <c r="BH51" t="e">
        <f t="shared" si="35"/>
        <v>#NUM!</v>
      </c>
      <c r="BI51" t="e">
        <f t="shared" si="88"/>
        <v>#NUM!</v>
      </c>
      <c r="BJ51" t="e">
        <f t="shared" si="89"/>
        <v>#NUM!</v>
      </c>
      <c r="BK51" t="e">
        <f t="shared" si="90"/>
        <v>#NUM!</v>
      </c>
      <c r="BL51" t="e">
        <f t="shared" si="91"/>
        <v>#NUM!</v>
      </c>
      <c r="BM51">
        <f t="shared" si="36"/>
        <v>-1.0472906178188758E-5</v>
      </c>
      <c r="BN51">
        <f t="shared" si="92"/>
        <v>1.0893328075607243</v>
      </c>
      <c r="BO51">
        <f t="shared" si="93"/>
        <v>1.0005598396531212</v>
      </c>
      <c r="BP51">
        <f t="shared" si="94"/>
        <v>1.0887232970877376</v>
      </c>
      <c r="BQ51">
        <f t="shared" si="37"/>
        <v>1</v>
      </c>
      <c r="BR51">
        <f t="shared" si="38"/>
        <v>1</v>
      </c>
      <c r="BS51">
        <f t="shared" si="39"/>
        <v>1</v>
      </c>
      <c r="BT51">
        <f t="shared" si="11"/>
        <v>213.16047918765133</v>
      </c>
      <c r="BU51">
        <f t="shared" si="12"/>
        <v>-0.90262532110988336</v>
      </c>
      <c r="BV51">
        <f t="shared" si="13"/>
        <v>1600390.2568971037</v>
      </c>
      <c r="BW51">
        <f t="shared" si="14"/>
        <v>0.78315358500991072</v>
      </c>
      <c r="BX51">
        <f t="shared" si="15"/>
        <v>134872.34046674534</v>
      </c>
      <c r="BY51">
        <f t="shared" si="95"/>
        <v>1.6187778227438283E-4</v>
      </c>
      <c r="BZ51">
        <f t="shared" si="96"/>
        <v>3.7407225102940692E-5</v>
      </c>
      <c r="CA51">
        <f t="shared" si="97"/>
        <v>-3.6223685682497693</v>
      </c>
      <c r="CB51">
        <f t="shared" si="98"/>
        <v>14.106749824577415</v>
      </c>
      <c r="CC51">
        <f t="shared" si="99"/>
        <v>5.0251157644390747E-3</v>
      </c>
      <c r="CD51">
        <f t="shared" si="16"/>
        <v>47.250911316179995</v>
      </c>
      <c r="CE51" s="20">
        <f t="shared" si="17"/>
        <v>66190239598.324623</v>
      </c>
      <c r="CF51" s="33">
        <f t="shared" si="40"/>
        <v>0.33433198205355713</v>
      </c>
      <c r="CG51" s="33">
        <f t="shared" si="18"/>
        <v>66.866396410711431</v>
      </c>
      <c r="CH51">
        <f t="shared" si="100"/>
        <v>6800</v>
      </c>
      <c r="CI51" s="6">
        <f t="shared" si="116"/>
        <v>1788.33233425149</v>
      </c>
      <c r="CJ51" s="20"/>
      <c r="CK51" s="20"/>
      <c r="CL51" s="20"/>
      <c r="CM51" s="20"/>
      <c r="CN51" s="20"/>
      <c r="CO51" s="20"/>
      <c r="CP51" s="20"/>
      <c r="CQ51" s="25">
        <f t="shared" si="20"/>
        <v>2.6335229432007159</v>
      </c>
      <c r="CR51" s="26">
        <v>0.8</v>
      </c>
      <c r="CS51" s="26">
        <f t="shared" si="101"/>
        <v>0.48884769633163289</v>
      </c>
      <c r="CT51" s="26">
        <f t="shared" si="41"/>
        <v>-0.17207015726880132</v>
      </c>
      <c r="CU51" s="26">
        <f t="shared" si="102"/>
        <v>4.7418272003240308E-2</v>
      </c>
      <c r="CV51" s="26">
        <f t="shared" si="103"/>
        <v>-1.0290803497429858E-3</v>
      </c>
      <c r="CW51" s="26">
        <f t="shared" si="42"/>
        <v>2.8590208965976596E-2</v>
      </c>
      <c r="CX51" s="26">
        <f t="shared" si="43"/>
        <v>0.84172757466496317</v>
      </c>
      <c r="CY51" s="26">
        <f t="shared" si="44"/>
        <v>0.90044236233627806</v>
      </c>
      <c r="CZ51" s="26">
        <f t="shared" si="45"/>
        <v>0.10044236233627801</v>
      </c>
      <c r="DA51" s="26">
        <v>0.85</v>
      </c>
      <c r="DB51" s="26">
        <f t="shared" si="46"/>
        <v>0.46009194948859572</v>
      </c>
      <c r="DC51" s="26">
        <f t="shared" si="47"/>
        <v>-0.16194838331181305</v>
      </c>
      <c r="DD51" s="26">
        <f t="shared" si="48"/>
        <v>4.2003728833320146E-2</v>
      </c>
      <c r="DE51" s="26">
        <f t="shared" si="49"/>
        <v>-7.5998424969000512E-4</v>
      </c>
      <c r="DF51" s="26">
        <f t="shared" si="50"/>
        <v>2.4900552998129936E-2</v>
      </c>
      <c r="DG51" s="26">
        <f t="shared" si="104"/>
        <v>0.85845192587318098</v>
      </c>
      <c r="DH51" s="26">
        <f t="shared" si="105"/>
        <v>0.90219125744774897</v>
      </c>
      <c r="DI51" s="26">
        <f t="shared" si="106"/>
        <v>5.2191257447748995E-2</v>
      </c>
      <c r="DJ51" s="26">
        <f t="shared" si="107"/>
        <v>-0.96502209777058168</v>
      </c>
      <c r="DK51" s="26">
        <f t="shared" si="108"/>
        <v>0.90408296615002137</v>
      </c>
      <c r="DL51" s="26">
        <f t="shared" si="51"/>
        <v>0.85</v>
      </c>
      <c r="DM51" s="26">
        <f t="shared" si="52"/>
        <v>0.46009194948859572</v>
      </c>
      <c r="DN51" s="26">
        <f t="shared" si="53"/>
        <v>-0.16194838331181305</v>
      </c>
      <c r="DO51" s="26">
        <f t="shared" si="54"/>
        <v>4.2003728833320146E-2</v>
      </c>
      <c r="DP51" s="26">
        <f t="shared" si="55"/>
        <v>-7.5998424969000512E-4</v>
      </c>
      <c r="DQ51" s="26">
        <f t="shared" si="56"/>
        <v>2.4900552998129936E-2</v>
      </c>
      <c r="DR51" s="26">
        <f t="shared" si="57"/>
        <v>0.85845192587318098</v>
      </c>
      <c r="DS51" s="26">
        <f t="shared" si="58"/>
        <v>0.90219125744774897</v>
      </c>
      <c r="DT51" s="26">
        <f t="shared" si="59"/>
        <v>5.2191257447748995E-2</v>
      </c>
      <c r="DU51" s="26">
        <f t="shared" si="60"/>
        <v>0.90408296615002137</v>
      </c>
      <c r="DV51" s="26">
        <f t="shared" si="61"/>
        <v>0.43256888107369973</v>
      </c>
      <c r="DW51" s="26">
        <f t="shared" si="62"/>
        <v>-0.1522605014905222</v>
      </c>
      <c r="DX51" s="26">
        <f t="shared" si="63"/>
        <v>3.7128647047431858E-2</v>
      </c>
      <c r="DY51" s="26">
        <f t="shared" si="64"/>
        <v>-5.5828734884265829E-4</v>
      </c>
      <c r="DZ51" s="26">
        <f t="shared" si="65"/>
        <v>2.1672250283641802E-2</v>
      </c>
      <c r="EA51" s="26">
        <f t="shared" si="66"/>
        <v>0.87379409669627128</v>
      </c>
      <c r="EB51" s="26">
        <f t="shared" si="67"/>
        <v>0.90436351726572273</v>
      </c>
      <c r="EC51" s="26">
        <f t="shared" si="68"/>
        <v>2.8055111570135516E-4</v>
      </c>
      <c r="ED51" s="26">
        <f t="shared" si="69"/>
        <v>-0.95983467674557466</v>
      </c>
      <c r="EE51" s="26">
        <f t="shared" si="70"/>
        <v>0.90437525723149448</v>
      </c>
      <c r="EI51">
        <f t="shared" si="21"/>
        <v>1756.5598031148775</v>
      </c>
      <c r="ES51">
        <f t="shared" si="109"/>
        <v>5.0142717917473894</v>
      </c>
      <c r="ET51">
        <f t="shared" si="71"/>
        <v>7.482022322117457E-2</v>
      </c>
      <c r="EU51">
        <f t="shared" si="110"/>
        <v>1.183068180775015</v>
      </c>
      <c r="EV51">
        <f t="shared" si="111"/>
        <v>1.6224056048116008E-2</v>
      </c>
    </row>
    <row r="52" spans="3:152">
      <c r="C52" s="6">
        <f t="shared" si="72"/>
        <v>1788.33233425149</v>
      </c>
      <c r="D52" s="6">
        <f>Sheet8!D52</f>
        <v>1859.3992487931628</v>
      </c>
      <c r="E52" s="6">
        <f t="shared" si="22"/>
        <v>1855.0372227300375</v>
      </c>
      <c r="F52" s="6">
        <f t="shared" si="23"/>
        <v>4.3620260631253132</v>
      </c>
      <c r="G52" s="6">
        <f t="shared" si="115"/>
        <v>1823.8657915223264</v>
      </c>
      <c r="I52" s="6">
        <f t="shared" si="1"/>
        <v>1823.8657915223264</v>
      </c>
      <c r="M52">
        <f t="shared" si="24"/>
        <v>290.05887228414946</v>
      </c>
      <c r="O52">
        <f t="shared" si="25"/>
        <v>1.217578029422457</v>
      </c>
      <c r="P52">
        <f t="shared" si="26"/>
        <v>9.5272528527897624E-3</v>
      </c>
      <c r="Q52">
        <f t="shared" si="27"/>
        <v>6087.8901471122845</v>
      </c>
      <c r="R52">
        <f t="shared" si="73"/>
        <v>34183.503176035476</v>
      </c>
      <c r="S52">
        <f t="shared" si="28"/>
        <v>-1908.2550262435184</v>
      </c>
      <c r="T52">
        <f t="shared" si="74"/>
        <v>0.85685041459609723</v>
      </c>
      <c r="U52">
        <f t="shared" si="2"/>
        <v>54.006116207951074</v>
      </c>
      <c r="V52">
        <f t="shared" si="112"/>
        <v>3.382589454295458</v>
      </c>
      <c r="W52">
        <f t="shared" si="75"/>
        <v>47.133493111294193</v>
      </c>
      <c r="X52">
        <f t="shared" si="29"/>
        <v>57.388705662246537</v>
      </c>
      <c r="Y52">
        <f t="shared" si="3"/>
        <v>1.217578029422457</v>
      </c>
      <c r="Z52">
        <f t="shared" si="30"/>
        <v>47.133493111294193</v>
      </c>
      <c r="AE52">
        <f t="shared" si="113"/>
        <v>0.496089622794461</v>
      </c>
      <c r="AF52">
        <f t="shared" si="114"/>
        <v>0.69517197469578362</v>
      </c>
      <c r="AG52">
        <f t="shared" si="31"/>
        <v>0.76664069975360938</v>
      </c>
      <c r="AH52">
        <f t="shared" si="4"/>
        <v>0</v>
      </c>
      <c r="AI52">
        <f t="shared" si="5"/>
        <v>0.76664069975360938</v>
      </c>
      <c r="AJ52">
        <f t="shared" si="76"/>
        <v>0.76664069975360938</v>
      </c>
      <c r="AK52">
        <f t="shared" si="6"/>
        <v>0</v>
      </c>
      <c r="AL52">
        <f t="shared" si="7"/>
        <v>30</v>
      </c>
      <c r="AM52">
        <f t="shared" si="77"/>
        <v>30</v>
      </c>
      <c r="AO52">
        <f t="shared" si="78"/>
        <v>2.7344314715477158</v>
      </c>
      <c r="AQ52">
        <f t="shared" si="32"/>
        <v>0.90295315762766282</v>
      </c>
      <c r="AS52">
        <f t="shared" si="8"/>
        <v>4.5337173170830516</v>
      </c>
      <c r="AT52">
        <f t="shared" si="8"/>
        <v>-0.25308959158861705</v>
      </c>
      <c r="AU52">
        <f t="shared" si="79"/>
        <v>4.2806277254944343</v>
      </c>
      <c r="AV52">
        <f t="shared" si="33"/>
        <v>1.0591244106749282</v>
      </c>
      <c r="AW52">
        <f t="shared" si="80"/>
        <v>-5.9124410674928241E-2</v>
      </c>
      <c r="AX52">
        <f t="shared" si="9"/>
        <v>-11.121639036130357</v>
      </c>
      <c r="AY52">
        <f t="shared" si="81"/>
        <v>0.13</v>
      </c>
      <c r="AZ52">
        <f t="shared" si="82"/>
        <v>9.8369463686523773</v>
      </c>
      <c r="BA52">
        <f t="shared" si="83"/>
        <v>-0.54913629695006261</v>
      </c>
      <c r="BB52">
        <f t="shared" si="10"/>
        <v>50.502007213318286</v>
      </c>
      <c r="BC52">
        <f t="shared" si="84"/>
        <v>3.5895234517640908E-3</v>
      </c>
      <c r="BD52">
        <f t="shared" si="85"/>
        <v>2.0072556742694483E-3</v>
      </c>
      <c r="BE52">
        <f t="shared" si="86"/>
        <v>0.96450122263700144</v>
      </c>
      <c r="BF52">
        <f t="shared" si="87"/>
        <v>2.0811333642289189E-3</v>
      </c>
      <c r="BG52">
        <f t="shared" si="34"/>
        <v>3.6549342235841886E-2</v>
      </c>
      <c r="BH52" t="e">
        <f t="shared" si="35"/>
        <v>#NUM!</v>
      </c>
      <c r="BI52" t="e">
        <f t="shared" si="88"/>
        <v>#NUM!</v>
      </c>
      <c r="BJ52" t="e">
        <f t="shared" si="89"/>
        <v>#NUM!</v>
      </c>
      <c r="BK52" t="e">
        <f t="shared" si="90"/>
        <v>#NUM!</v>
      </c>
      <c r="BL52" t="e">
        <f t="shared" si="91"/>
        <v>#NUM!</v>
      </c>
      <c r="BM52">
        <f t="shared" si="36"/>
        <v>-1.4639075282310279E-5</v>
      </c>
      <c r="BN52">
        <f t="shared" si="92"/>
        <v>1.0896244640879889</v>
      </c>
      <c r="BO52">
        <f t="shared" si="93"/>
        <v>1.0007826389711194</v>
      </c>
      <c r="BP52">
        <f t="shared" si="94"/>
        <v>1.0887723484174401</v>
      </c>
      <c r="BQ52">
        <f t="shared" si="37"/>
        <v>1</v>
      </c>
      <c r="BR52">
        <f t="shared" si="38"/>
        <v>1</v>
      </c>
      <c r="BS52">
        <f t="shared" si="39"/>
        <v>1</v>
      </c>
      <c r="BT52">
        <f t="shared" si="11"/>
        <v>213.68993393328921</v>
      </c>
      <c r="BU52">
        <f t="shared" si="12"/>
        <v>-1.3198586111677506</v>
      </c>
      <c r="BV52">
        <f t="shared" si="13"/>
        <v>1601236.388716744</v>
      </c>
      <c r="BW52">
        <f t="shared" si="14"/>
        <v>0.76664069975360938</v>
      </c>
      <c r="BX52">
        <f t="shared" si="15"/>
        <v>137850.23634835737</v>
      </c>
      <c r="BY52">
        <f t="shared" si="95"/>
        <v>1.6187778227438283E-4</v>
      </c>
      <c r="BZ52">
        <f t="shared" si="96"/>
        <v>3.6599139280765686E-5</v>
      </c>
      <c r="CA52">
        <f t="shared" si="97"/>
        <v>-3.6275095141022797</v>
      </c>
      <c r="CB52">
        <f t="shared" si="98"/>
        <v>14.12282428425055</v>
      </c>
      <c r="CC52">
        <f t="shared" si="99"/>
        <v>5.0136831996988544E-3</v>
      </c>
      <c r="CD52">
        <f t="shared" si="16"/>
        <v>47.133493111294193</v>
      </c>
      <c r="CE52" s="20">
        <f t="shared" si="17"/>
        <v>66274191358.358688</v>
      </c>
      <c r="CF52" s="33">
        <f t="shared" si="40"/>
        <v>0.33352444239273693</v>
      </c>
      <c r="CG52" s="33">
        <f t="shared" si="18"/>
        <v>66.704888478547389</v>
      </c>
      <c r="CH52">
        <f t="shared" si="100"/>
        <v>7000</v>
      </c>
      <c r="CI52" s="6">
        <f t="shared" si="116"/>
        <v>1855.0372227300375</v>
      </c>
      <c r="CJ52" s="20"/>
      <c r="CK52" s="20"/>
      <c r="CL52" s="20"/>
      <c r="CM52" s="20"/>
      <c r="CN52" s="20"/>
      <c r="CO52" s="20"/>
      <c r="CP52" s="20"/>
      <c r="CQ52" s="25">
        <f t="shared" si="20"/>
        <v>2.7344314715477158</v>
      </c>
      <c r="CR52" s="26">
        <v>0.8</v>
      </c>
      <c r="CS52" s="26">
        <f t="shared" si="101"/>
        <v>0.50757884190604474</v>
      </c>
      <c r="CT52" s="26">
        <f t="shared" si="41"/>
        <v>-0.17866335835985717</v>
      </c>
      <c r="CU52" s="26">
        <f t="shared" si="102"/>
        <v>5.1121736644234736E-2</v>
      </c>
      <c r="CV52" s="26">
        <f t="shared" si="103"/>
        <v>-1.2419353056252105E-3</v>
      </c>
      <c r="CW52" s="26">
        <f t="shared" si="42"/>
        <v>3.1176984249603745E-2</v>
      </c>
      <c r="CX52" s="26">
        <f t="shared" si="43"/>
        <v>0.83047640708213821</v>
      </c>
      <c r="CY52" s="26">
        <f t="shared" si="44"/>
        <v>0.89959206345327014</v>
      </c>
      <c r="CZ52" s="26">
        <f t="shared" si="45"/>
        <v>9.9592063453270097E-2</v>
      </c>
      <c r="DA52" s="26">
        <v>0.85</v>
      </c>
      <c r="DB52" s="26">
        <f t="shared" si="46"/>
        <v>0.47772126297039508</v>
      </c>
      <c r="DC52" s="26">
        <f t="shared" si="47"/>
        <v>-0.16815374904457148</v>
      </c>
      <c r="DD52" s="26">
        <f t="shared" si="48"/>
        <v>4.528430650838787E-2</v>
      </c>
      <c r="DE52" s="26">
        <f t="shared" si="49"/>
        <v>-9.1717937442380528E-4</v>
      </c>
      <c r="DF52" s="26">
        <f t="shared" si="50"/>
        <v>2.7122968462868751E-2</v>
      </c>
      <c r="DG52" s="26">
        <f t="shared" si="104"/>
        <v>0.84827967403869953</v>
      </c>
      <c r="DH52" s="26">
        <f t="shared" si="105"/>
        <v>0.90105559968488447</v>
      </c>
      <c r="DI52" s="26">
        <f t="shared" si="106"/>
        <v>5.105559968488449E-2</v>
      </c>
      <c r="DJ52" s="26">
        <f t="shared" si="107"/>
        <v>-0.97072927536771347</v>
      </c>
      <c r="DK52" s="26">
        <f t="shared" si="108"/>
        <v>0.90259509626465584</v>
      </c>
      <c r="DL52" s="26">
        <f t="shared" si="51"/>
        <v>0.85</v>
      </c>
      <c r="DM52" s="26">
        <f t="shared" si="52"/>
        <v>0.47772126297039508</v>
      </c>
      <c r="DN52" s="26">
        <f t="shared" si="53"/>
        <v>-0.16815374904457148</v>
      </c>
      <c r="DO52" s="26">
        <f t="shared" si="54"/>
        <v>4.528430650838787E-2</v>
      </c>
      <c r="DP52" s="26">
        <f t="shared" si="55"/>
        <v>-9.1717937442380528E-4</v>
      </c>
      <c r="DQ52" s="26">
        <f t="shared" si="56"/>
        <v>2.7122968462868755E-2</v>
      </c>
      <c r="DR52" s="26">
        <f t="shared" si="57"/>
        <v>0.84827967403869953</v>
      </c>
      <c r="DS52" s="26">
        <f t="shared" si="58"/>
        <v>0.90105559968488447</v>
      </c>
      <c r="DT52" s="26">
        <f t="shared" si="59"/>
        <v>5.105559968488449E-2</v>
      </c>
      <c r="DU52" s="26">
        <f t="shared" si="60"/>
        <v>0.90259509626465584</v>
      </c>
      <c r="DV52" s="26">
        <f t="shared" si="61"/>
        <v>0.44988397921206014</v>
      </c>
      <c r="DW52" s="26">
        <f t="shared" si="62"/>
        <v>-0.15835526614247869</v>
      </c>
      <c r="DX52" s="26">
        <f t="shared" si="63"/>
        <v>4.0160548284196323E-2</v>
      </c>
      <c r="DY52" s="26">
        <f t="shared" si="64"/>
        <v>-6.7933510850256434E-4</v>
      </c>
      <c r="DZ52" s="26">
        <f t="shared" si="65"/>
        <v>2.3669546268752395E-2</v>
      </c>
      <c r="EA52" s="26">
        <f t="shared" si="66"/>
        <v>0.86422059557319608</v>
      </c>
      <c r="EB52" s="26">
        <f t="shared" si="67"/>
        <v>0.90294032662354873</v>
      </c>
      <c r="EC52" s="26">
        <f t="shared" si="68"/>
        <v>3.4523035889288956E-4</v>
      </c>
      <c r="ED52" s="26">
        <f t="shared" si="69"/>
        <v>-0.96416534862527092</v>
      </c>
      <c r="EE52" s="26">
        <f t="shared" si="70"/>
        <v>0.90295315762766282</v>
      </c>
      <c r="EI52">
        <f t="shared" si="21"/>
        <v>1823.8657915223264</v>
      </c>
      <c r="ES52">
        <f t="shared" si="109"/>
        <v>5.2149857403583271</v>
      </c>
      <c r="ET52">
        <f t="shared" si="71"/>
        <v>7.78151670659398E-2</v>
      </c>
      <c r="EU52">
        <f t="shared" si="110"/>
        <v>1.1936520204928054</v>
      </c>
      <c r="EV52">
        <f t="shared" si="111"/>
        <v>1.6369197986320468E-2</v>
      </c>
    </row>
    <row r="53" spans="3:152">
      <c r="C53" s="6">
        <f t="shared" si="72"/>
        <v>1855.0372227300375</v>
      </c>
      <c r="D53" s="6">
        <f>Sheet8!D53</f>
        <v>1926.8221928534797</v>
      </c>
      <c r="E53" s="6">
        <f t="shared" si="22"/>
        <v>1921.5812105210157</v>
      </c>
      <c r="F53" s="6">
        <f t="shared" si="23"/>
        <v>5.2409823324640001</v>
      </c>
      <c r="G53" s="6">
        <f t="shared" si="115"/>
        <v>1890.9297077917586</v>
      </c>
      <c r="I53" s="6">
        <f t="shared" si="1"/>
        <v>1890.9297077917586</v>
      </c>
      <c r="M53">
        <f t="shared" si="24"/>
        <v>302.76194752370463</v>
      </c>
      <c r="O53">
        <f t="shared" si="25"/>
        <v>1.2236328418119597</v>
      </c>
      <c r="P53">
        <f t="shared" si="26"/>
        <v>9.1769036676693505E-3</v>
      </c>
      <c r="Q53">
        <f t="shared" si="27"/>
        <v>6118.1642090597988</v>
      </c>
      <c r="R53">
        <f t="shared" si="73"/>
        <v>34353.492033870774</v>
      </c>
      <c r="S53">
        <f t="shared" si="28"/>
        <v>-2420.9565487183145</v>
      </c>
      <c r="T53">
        <f t="shared" si="74"/>
        <v>0.85539863456871945</v>
      </c>
      <c r="U53">
        <f t="shared" si="2"/>
        <v>54.006116207951074</v>
      </c>
      <c r="V53">
        <f t="shared" si="112"/>
        <v>3.5247471501166596</v>
      </c>
      <c r="W53">
        <f t="shared" si="75"/>
        <v>47.01644267154176</v>
      </c>
      <c r="X53">
        <f t="shared" si="29"/>
        <v>57.530863358067734</v>
      </c>
      <c r="Y53">
        <f t="shared" si="3"/>
        <v>1.2236328418119597</v>
      </c>
      <c r="Z53">
        <f t="shared" si="30"/>
        <v>47.01644267154176</v>
      </c>
      <c r="AE53">
        <f t="shared" si="113"/>
        <v>0.48796900006102123</v>
      </c>
      <c r="AF53">
        <f t="shared" si="114"/>
        <v>0.68851731577420883</v>
      </c>
      <c r="AG53">
        <f t="shared" si="31"/>
        <v>0.75095587886512616</v>
      </c>
      <c r="AH53">
        <f t="shared" si="4"/>
        <v>0</v>
      </c>
      <c r="AI53">
        <f t="shared" si="5"/>
        <v>0.75095587886512616</v>
      </c>
      <c r="AJ53">
        <f t="shared" si="76"/>
        <v>0.75095587886512616</v>
      </c>
      <c r="AK53">
        <f t="shared" si="6"/>
        <v>0</v>
      </c>
      <c r="AL53">
        <f t="shared" si="7"/>
        <v>30</v>
      </c>
      <c r="AM53">
        <f t="shared" si="77"/>
        <v>30</v>
      </c>
      <c r="AO53">
        <f t="shared" si="78"/>
        <v>2.8349770731510624</v>
      </c>
      <c r="AQ53">
        <f t="shared" si="32"/>
        <v>0.90172935827993783</v>
      </c>
      <c r="AS53">
        <f t="shared" si="8"/>
        <v>4.5562627368579145</v>
      </c>
      <c r="AT53">
        <f t="shared" si="8"/>
        <v>-0.32108858393789719</v>
      </c>
      <c r="AU53">
        <f t="shared" si="79"/>
        <v>4.2351741529200169</v>
      </c>
      <c r="AV53">
        <f t="shared" si="33"/>
        <v>1.0758147297712699</v>
      </c>
      <c r="AW53">
        <f t="shared" si="80"/>
        <v>-7.5814729771269906E-2</v>
      </c>
      <c r="AX53">
        <f t="shared" si="9"/>
        <v>-10.864080250240811</v>
      </c>
      <c r="AY53">
        <f t="shared" si="81"/>
        <v>0.13</v>
      </c>
      <c r="AZ53">
        <f t="shared" si="82"/>
        <v>9.8797205450375412</v>
      </c>
      <c r="BA53">
        <f t="shared" si="83"/>
        <v>-0.69624287770900328</v>
      </c>
      <c r="BB53">
        <f t="shared" si="10"/>
        <v>50.439260360514069</v>
      </c>
      <c r="BC53">
        <f t="shared" si="84"/>
        <v>3.5182711745831152E-3</v>
      </c>
      <c r="BD53">
        <f t="shared" si="85"/>
        <v>2.0052842465790384E-3</v>
      </c>
      <c r="BE53">
        <f t="shared" si="86"/>
        <v>0.96519689104807993</v>
      </c>
      <c r="BF53">
        <f t="shared" si="87"/>
        <v>2.0775908679125116E-3</v>
      </c>
      <c r="BG53">
        <f t="shared" si="34"/>
        <v>3.6645785757741432E-2</v>
      </c>
      <c r="BH53" t="e">
        <f t="shared" si="35"/>
        <v>#NUM!</v>
      </c>
      <c r="BI53" t="e">
        <f t="shared" si="88"/>
        <v>#NUM!</v>
      </c>
      <c r="BJ53" t="e">
        <f t="shared" si="89"/>
        <v>#NUM!</v>
      </c>
      <c r="BK53" t="e">
        <f t="shared" si="90"/>
        <v>#NUM!</v>
      </c>
      <c r="BL53" t="e">
        <f t="shared" si="91"/>
        <v>#NUM!</v>
      </c>
      <c r="BM53">
        <f t="shared" si="36"/>
        <v>-1.84688929966481E-5</v>
      </c>
      <c r="BN53">
        <f t="shared" si="92"/>
        <v>1.0898926455270528</v>
      </c>
      <c r="BO53">
        <f t="shared" si="93"/>
        <v>1.0009874973099624</v>
      </c>
      <c r="BP53">
        <f t="shared" si="94"/>
        <v>1.0888174412327953</v>
      </c>
      <c r="BQ53">
        <f t="shared" si="37"/>
        <v>1</v>
      </c>
      <c r="BR53">
        <f t="shared" si="38"/>
        <v>1</v>
      </c>
      <c r="BS53">
        <f t="shared" si="39"/>
        <v>1</v>
      </c>
      <c r="BT53">
        <f t="shared" si="11"/>
        <v>214.21926576396208</v>
      </c>
      <c r="BU53">
        <f t="shared" si="12"/>
        <v>-1.7385282145817658</v>
      </c>
      <c r="BV53">
        <f t="shared" si="13"/>
        <v>1602070.7642043196</v>
      </c>
      <c r="BW53">
        <f t="shared" si="14"/>
        <v>0.75095587886512616</v>
      </c>
      <c r="BX53">
        <f t="shared" si="15"/>
        <v>140802.77338966771</v>
      </c>
      <c r="BY53">
        <f t="shared" si="95"/>
        <v>1.6187778227438283E-4</v>
      </c>
      <c r="BZ53">
        <f t="shared" si="96"/>
        <v>3.5831680573773583E-5</v>
      </c>
      <c r="CA53">
        <f t="shared" si="97"/>
        <v>-3.6324598956749679</v>
      </c>
      <c r="CB53">
        <f t="shared" si="98"/>
        <v>14.138260829720366</v>
      </c>
      <c r="CC53">
        <f t="shared" si="99"/>
        <v>5.0027410195842411E-3</v>
      </c>
      <c r="CD53">
        <f t="shared" si="16"/>
        <v>47.01644267154176</v>
      </c>
      <c r="CE53" s="20">
        <f t="shared" si="17"/>
        <v>66363291519.160179</v>
      </c>
      <c r="CF53" s="33">
        <f t="shared" si="40"/>
        <v>0.33271993895489071</v>
      </c>
      <c r="CG53" s="33">
        <f t="shared" si="18"/>
        <v>66.54398779097815</v>
      </c>
      <c r="CH53">
        <f t="shared" si="100"/>
        <v>7200</v>
      </c>
      <c r="CI53" s="6">
        <f t="shared" si="116"/>
        <v>1921.5812105210157</v>
      </c>
      <c r="CJ53" s="20"/>
      <c r="CK53" s="20"/>
      <c r="CL53" s="20"/>
      <c r="CM53" s="20"/>
      <c r="CN53" s="20"/>
      <c r="CO53" s="20"/>
      <c r="CP53" s="20"/>
      <c r="CQ53" s="25">
        <f t="shared" si="20"/>
        <v>2.8349770731510624</v>
      </c>
      <c r="CR53" s="26">
        <v>0.8</v>
      </c>
      <c r="CS53" s="26">
        <f t="shared" si="101"/>
        <v>0.526242619203666</v>
      </c>
      <c r="CT53" s="26">
        <f t="shared" si="41"/>
        <v>-0.18523284640067411</v>
      </c>
      <c r="CU53" s="26">
        <f t="shared" si="102"/>
        <v>5.4950368996091709E-2</v>
      </c>
      <c r="CV53" s="26">
        <f t="shared" si="103"/>
        <v>-1.4876867989061489E-3</v>
      </c>
      <c r="CW53" s="26">
        <f t="shared" si="42"/>
        <v>3.3905078623743506E-2</v>
      </c>
      <c r="CX53" s="26">
        <f t="shared" si="43"/>
        <v>0.81900305648343341</v>
      </c>
      <c r="CY53" s="26">
        <f t="shared" si="44"/>
        <v>0.89897357241748088</v>
      </c>
      <c r="CZ53" s="26">
        <f t="shared" si="45"/>
        <v>9.8973572417480837E-2</v>
      </c>
      <c r="DA53" s="26">
        <v>0.85</v>
      </c>
      <c r="DB53" s="26">
        <f t="shared" si="46"/>
        <v>0.49528717101521502</v>
      </c>
      <c r="DC53" s="26">
        <f t="shared" si="47"/>
        <v>-0.17433679661239915</v>
      </c>
      <c r="DD53" s="26">
        <f t="shared" si="48"/>
        <v>4.8675759387541442E-2</v>
      </c>
      <c r="DE53" s="26">
        <f t="shared" si="49"/>
        <v>-1.0986688609133271E-3</v>
      </c>
      <c r="DF53" s="26">
        <f t="shared" si="50"/>
        <v>2.9462783603703156E-2</v>
      </c>
      <c r="DG53" s="26">
        <f t="shared" si="104"/>
        <v>0.8378903249126225</v>
      </c>
      <c r="DH53" s="26">
        <f t="shared" si="105"/>
        <v>0.90012421296259271</v>
      </c>
      <c r="DI53" s="26">
        <f t="shared" si="106"/>
        <v>5.0124212962592729E-2</v>
      </c>
      <c r="DJ53" s="26">
        <f t="shared" si="107"/>
        <v>-0.9769871890977635</v>
      </c>
      <c r="DK53" s="26">
        <f t="shared" si="108"/>
        <v>0.90130488252244312</v>
      </c>
      <c r="DL53" s="26">
        <f t="shared" si="51"/>
        <v>0.85</v>
      </c>
      <c r="DM53" s="26">
        <f t="shared" si="52"/>
        <v>0.49528717101521502</v>
      </c>
      <c r="DN53" s="26">
        <f t="shared" si="53"/>
        <v>-0.17433679661239915</v>
      </c>
      <c r="DO53" s="26">
        <f t="shared" si="54"/>
        <v>4.8675759387541442E-2</v>
      </c>
      <c r="DP53" s="26">
        <f t="shared" si="55"/>
        <v>-1.0986688609133271E-3</v>
      </c>
      <c r="DQ53" s="26">
        <f t="shared" si="56"/>
        <v>2.9462783603703153E-2</v>
      </c>
      <c r="DR53" s="26">
        <f t="shared" si="57"/>
        <v>0.8378903249126225</v>
      </c>
      <c r="DS53" s="26">
        <f t="shared" si="58"/>
        <v>0.90012421296259271</v>
      </c>
      <c r="DT53" s="26">
        <f t="shared" si="59"/>
        <v>5.0124212962592729E-2</v>
      </c>
      <c r="DU53" s="26">
        <f t="shared" si="60"/>
        <v>0.90130488252244312</v>
      </c>
      <c r="DV53" s="26">
        <f t="shared" si="61"/>
        <v>0.46709399175195276</v>
      </c>
      <c r="DW53" s="26">
        <f t="shared" si="62"/>
        <v>-0.16441304157347594</v>
      </c>
      <c r="DX53" s="26">
        <f t="shared" si="63"/>
        <v>4.3291949147470823E-2</v>
      </c>
      <c r="DY53" s="26">
        <f t="shared" si="64"/>
        <v>-8.1960165302662744E-4</v>
      </c>
      <c r="DZ53" s="26">
        <f t="shared" si="65"/>
        <v>2.5768456652578885E-2</v>
      </c>
      <c r="EA53" s="26">
        <f t="shared" si="66"/>
        <v>0.85444301161697311</v>
      </c>
      <c r="EB53" s="26">
        <f t="shared" si="67"/>
        <v>0.90171618693397249</v>
      </c>
      <c r="EC53" s="26">
        <f t="shared" si="68"/>
        <v>4.1130441152936736E-4</v>
      </c>
      <c r="ED53" s="26">
        <f t="shared" si="69"/>
        <v>-0.96897032225571567</v>
      </c>
      <c r="EE53" s="26">
        <f t="shared" si="70"/>
        <v>0.90172935827993783</v>
      </c>
      <c r="EI53">
        <f t="shared" si="21"/>
        <v>1890.9297077917586</v>
      </c>
      <c r="ES53">
        <f t="shared" si="109"/>
        <v>5.4144815529100851</v>
      </c>
      <c r="ET53">
        <f t="shared" si="71"/>
        <v>8.0791934550179134E-2</v>
      </c>
      <c r="EU53">
        <f t="shared" si="110"/>
        <v>1.2043952495997592</v>
      </c>
      <c r="EV53">
        <f t="shared" si="111"/>
        <v>1.6516525717723732E-2</v>
      </c>
    </row>
    <row r="54" spans="3:152">
      <c r="C54" s="6">
        <f t="shared" si="72"/>
        <v>1921.5812105210157</v>
      </c>
      <c r="D54" s="6">
        <f>Sheet8!D54</f>
        <v>1993.9326117572</v>
      </c>
      <c r="E54" s="6">
        <f t="shared" si="22"/>
        <v>1987.9649225375979</v>
      </c>
      <c r="F54" s="6">
        <f t="shared" si="23"/>
        <v>5.9676892196021072</v>
      </c>
      <c r="G54" s="6">
        <f t="shared" si="115"/>
        <v>1957.7569111391078</v>
      </c>
      <c r="I54" s="6">
        <f t="shared" si="1"/>
        <v>1957.7569111391078</v>
      </c>
      <c r="M54">
        <f t="shared" si="24"/>
        <v>315.50428589390771</v>
      </c>
      <c r="O54">
        <f t="shared" si="25"/>
        <v>1.2297063686375671</v>
      </c>
      <c r="P54">
        <f t="shared" si="26"/>
        <v>8.8535552049627785E-3</v>
      </c>
      <c r="Q54">
        <f t="shared" si="27"/>
        <v>6148.5318431878359</v>
      </c>
      <c r="R54">
        <f t="shared" si="73"/>
        <v>34524.006299499699</v>
      </c>
      <c r="S54">
        <f t="shared" si="28"/>
        <v>-2899.7290566168826</v>
      </c>
      <c r="T54">
        <f t="shared" si="74"/>
        <v>0.8539423673264106</v>
      </c>
      <c r="U54">
        <f t="shared" si="2"/>
        <v>54.006116207951074</v>
      </c>
      <c r="V54">
        <f t="shared" si="112"/>
        <v>3.6668399092190409</v>
      </c>
      <c r="W54">
        <f t="shared" si="75"/>
        <v>46.899778343888642</v>
      </c>
      <c r="X54">
        <f t="shared" si="29"/>
        <v>57.672956117170109</v>
      </c>
      <c r="Y54">
        <f t="shared" si="3"/>
        <v>1.2297063686375671</v>
      </c>
      <c r="Z54">
        <f t="shared" si="30"/>
        <v>46.899778343888642</v>
      </c>
      <c r="AE54">
        <f t="shared" si="113"/>
        <v>0.48020401715227951</v>
      </c>
      <c r="AF54">
        <f t="shared" si="114"/>
        <v>0.68208844840796123</v>
      </c>
      <c r="AG54">
        <f t="shared" si="31"/>
        <v>0.73603731892131574</v>
      </c>
      <c r="AH54">
        <f t="shared" si="4"/>
        <v>0</v>
      </c>
      <c r="AI54">
        <f t="shared" si="5"/>
        <v>0.73603731892131574</v>
      </c>
      <c r="AJ54">
        <f t="shared" si="76"/>
        <v>0.73603731892131574</v>
      </c>
      <c r="AK54">
        <f t="shared" si="6"/>
        <v>0</v>
      </c>
      <c r="AL54">
        <f t="shared" si="7"/>
        <v>30</v>
      </c>
      <c r="AM54">
        <f t="shared" si="77"/>
        <v>30</v>
      </c>
      <c r="AO54">
        <f t="shared" si="78"/>
        <v>2.9351677828172531</v>
      </c>
      <c r="AQ54">
        <f t="shared" si="32"/>
        <v>0.90070197935291518</v>
      </c>
      <c r="AS54">
        <f t="shared" si="8"/>
        <v>4.5788778408427371</v>
      </c>
      <c r="AT54">
        <f t="shared" si="8"/>
        <v>-0.38458761149001608</v>
      </c>
      <c r="AU54">
        <f t="shared" si="79"/>
        <v>4.1942902293527213</v>
      </c>
      <c r="AV54">
        <f t="shared" si="33"/>
        <v>1.0916931329164046</v>
      </c>
      <c r="AW54">
        <f t="shared" si="80"/>
        <v>-9.1693132916404574E-2</v>
      </c>
      <c r="AX54">
        <f t="shared" si="9"/>
        <v>-10.63476372936028</v>
      </c>
      <c r="AY54">
        <f t="shared" si="81"/>
        <v>0.13</v>
      </c>
      <c r="AZ54">
        <f t="shared" si="82"/>
        <v>9.9225938166047776</v>
      </c>
      <c r="BA54">
        <f t="shared" si="83"/>
        <v>-0.83341525770237279</v>
      </c>
      <c r="BB54">
        <f t="shared" si="10"/>
        <v>50.376642721303476</v>
      </c>
      <c r="BC54">
        <f t="shared" si="84"/>
        <v>3.4505193519459815E-3</v>
      </c>
      <c r="BD54">
        <f t="shared" si="85"/>
        <v>2.0034039118340384E-3</v>
      </c>
      <c r="BE54">
        <f t="shared" si="86"/>
        <v>0.96585872947652129</v>
      </c>
      <c r="BF54">
        <f t="shared" si="87"/>
        <v>2.0742204327540204E-3</v>
      </c>
      <c r="BG54">
        <f t="shared" si="34"/>
        <v>3.6745103249599176E-2</v>
      </c>
      <c r="BH54" t="e">
        <f t="shared" si="35"/>
        <v>#NUM!</v>
      </c>
      <c r="BI54" t="e">
        <f t="shared" si="88"/>
        <v>#NUM!</v>
      </c>
      <c r="BJ54" t="e">
        <f t="shared" si="89"/>
        <v>#NUM!</v>
      </c>
      <c r="BK54" t="e">
        <f t="shared" si="90"/>
        <v>#NUM!</v>
      </c>
      <c r="BL54" t="e">
        <f t="shared" si="91"/>
        <v>#NUM!</v>
      </c>
      <c r="BM54">
        <f t="shared" si="36"/>
        <v>-2.2003259021427936E-5</v>
      </c>
      <c r="BN54">
        <f t="shared" si="92"/>
        <v>1.0901401988571529</v>
      </c>
      <c r="BO54">
        <f t="shared" si="93"/>
        <v>1.0011765913512685</v>
      </c>
      <c r="BP54">
        <f t="shared" si="94"/>
        <v>1.0888590567082796</v>
      </c>
      <c r="BQ54">
        <f t="shared" si="37"/>
        <v>1</v>
      </c>
      <c r="BR54">
        <f t="shared" si="38"/>
        <v>1</v>
      </c>
      <c r="BS54">
        <f t="shared" si="39"/>
        <v>1</v>
      </c>
      <c r="BT54">
        <f t="shared" si="11"/>
        <v>214.74835579926778</v>
      </c>
      <c r="BU54">
        <f t="shared" si="12"/>
        <v>-2.1585573063404215</v>
      </c>
      <c r="BV54">
        <f t="shared" si="13"/>
        <v>1602893.0662689134</v>
      </c>
      <c r="BW54">
        <f t="shared" si="14"/>
        <v>0.73603731892131574</v>
      </c>
      <c r="BX54">
        <f t="shared" si="15"/>
        <v>143730.40558430928</v>
      </c>
      <c r="BY54">
        <f t="shared" si="95"/>
        <v>1.6187778227438283E-4</v>
      </c>
      <c r="BZ54">
        <f t="shared" si="96"/>
        <v>3.5101828172610217E-5</v>
      </c>
      <c r="CA54">
        <f t="shared" si="97"/>
        <v>-3.6372308351530358</v>
      </c>
      <c r="CB54">
        <f t="shared" si="98"/>
        <v>14.153098319014219</v>
      </c>
      <c r="CC54">
        <f t="shared" si="99"/>
        <v>4.9922572080695659E-3</v>
      </c>
      <c r="CD54">
        <f t="shared" si="16"/>
        <v>46.899778343888642</v>
      </c>
      <c r="CE54" s="20">
        <f t="shared" si="17"/>
        <v>66457123055.790245</v>
      </c>
      <c r="CF54" s="33">
        <f t="shared" si="40"/>
        <v>0.33191856008291132</v>
      </c>
      <c r="CG54" s="33">
        <f t="shared" si="18"/>
        <v>66.383712016582265</v>
      </c>
      <c r="CH54">
        <f t="shared" si="100"/>
        <v>7400</v>
      </c>
      <c r="CI54" s="6">
        <f t="shared" si="116"/>
        <v>1987.9649225375979</v>
      </c>
      <c r="CJ54" s="20"/>
      <c r="CK54" s="20"/>
      <c r="CL54" s="20"/>
      <c r="CM54" s="20"/>
      <c r="CN54" s="20"/>
      <c r="CO54" s="20"/>
      <c r="CP54" s="20"/>
      <c r="CQ54" s="25">
        <f t="shared" si="20"/>
        <v>2.9351677828172531</v>
      </c>
      <c r="CR54" s="26">
        <v>0.8</v>
      </c>
      <c r="CS54" s="26">
        <f t="shared" si="101"/>
        <v>0.54484051968545266</v>
      </c>
      <c r="CT54" s="26">
        <f t="shared" si="41"/>
        <v>-0.19177914637259744</v>
      </c>
      <c r="CU54" s="26">
        <f t="shared" si="102"/>
        <v>5.8902994602186211E-2</v>
      </c>
      <c r="CV54" s="26">
        <f t="shared" si="103"/>
        <v>-1.7698172072977405E-3</v>
      </c>
      <c r="CW54" s="26">
        <f t="shared" si="42"/>
        <v>3.6779002970802485E-2</v>
      </c>
      <c r="CX54" s="26">
        <f t="shared" si="43"/>
        <v>0.80732439958041635</v>
      </c>
      <c r="CY54" s="26">
        <f t="shared" si="44"/>
        <v>0.898586251927456</v>
      </c>
      <c r="CZ54" s="26">
        <f t="shared" si="45"/>
        <v>9.8586251927455959E-2</v>
      </c>
      <c r="DA54" s="26">
        <v>0.85</v>
      </c>
      <c r="DB54" s="26">
        <f t="shared" si="46"/>
        <v>0.51279107735101426</v>
      </c>
      <c r="DC54" s="26">
        <f t="shared" si="47"/>
        <v>-0.18049802011538582</v>
      </c>
      <c r="DD54" s="26">
        <f t="shared" si="48"/>
        <v>5.2177047121659749E-2</v>
      </c>
      <c r="DE54" s="26">
        <f t="shared" si="49"/>
        <v>-1.3070244735627851E-3</v>
      </c>
      <c r="DF54" s="26">
        <f t="shared" si="50"/>
        <v>3.1923476853674727E-2</v>
      </c>
      <c r="DG54" s="26">
        <f t="shared" si="104"/>
        <v>0.82729798305267233</v>
      </c>
      <c r="DH54" s="26">
        <f t="shared" si="105"/>
        <v>0.89939627949291046</v>
      </c>
      <c r="DI54" s="26">
        <f t="shared" si="106"/>
        <v>4.9396279492910478E-2</v>
      </c>
      <c r="DJ54" s="26">
        <f t="shared" si="107"/>
        <v>-0.98379944869091096</v>
      </c>
      <c r="DK54" s="26">
        <f t="shared" si="108"/>
        <v>0.90020970438501402</v>
      </c>
      <c r="DL54" s="26">
        <f t="shared" si="51"/>
        <v>0.85</v>
      </c>
      <c r="DM54" s="26">
        <f t="shared" si="52"/>
        <v>0.51279107735101426</v>
      </c>
      <c r="DN54" s="26">
        <f t="shared" si="53"/>
        <v>-0.18049802011538582</v>
      </c>
      <c r="DO54" s="26">
        <f t="shared" si="54"/>
        <v>5.2177047121659749E-2</v>
      </c>
      <c r="DP54" s="26">
        <f t="shared" si="55"/>
        <v>-1.3070244735627851E-3</v>
      </c>
      <c r="DQ54" s="26">
        <f t="shared" si="56"/>
        <v>3.1923476853674734E-2</v>
      </c>
      <c r="DR54" s="26">
        <f t="shared" si="57"/>
        <v>0.82729798305267233</v>
      </c>
      <c r="DS54" s="26">
        <f t="shared" si="58"/>
        <v>0.89939627949291046</v>
      </c>
      <c r="DT54" s="26">
        <f t="shared" si="59"/>
        <v>4.9396279492910478E-2</v>
      </c>
      <c r="DU54" s="26">
        <f t="shared" si="60"/>
        <v>0.90020970438501402</v>
      </c>
      <c r="DV54" s="26">
        <f t="shared" si="61"/>
        <v>0.48418986556708149</v>
      </c>
      <c r="DW54" s="26">
        <f t="shared" si="62"/>
        <v>-0.17043064116142848</v>
      </c>
      <c r="DX54" s="26">
        <f t="shared" si="63"/>
        <v>4.6518956897578963E-2</v>
      </c>
      <c r="DY54" s="26">
        <f t="shared" si="64"/>
        <v>-9.8097941983685591E-4</v>
      </c>
      <c r="DZ54" s="26">
        <f t="shared" si="65"/>
        <v>2.7969796120250225E-2</v>
      </c>
      <c r="EA54" s="26">
        <f t="shared" si="66"/>
        <v>0.84448262733370671</v>
      </c>
      <c r="EB54" s="26">
        <f t="shared" si="67"/>
        <v>0.9006893020696044</v>
      </c>
      <c r="EC54" s="26">
        <f t="shared" si="68"/>
        <v>4.7959768459038266E-4</v>
      </c>
      <c r="ED54" s="26">
        <f t="shared" si="69"/>
        <v>-0.97424755647277084</v>
      </c>
      <c r="EE54" s="26">
        <f t="shared" si="70"/>
        <v>0.90070197935291518</v>
      </c>
      <c r="EI54">
        <f t="shared" si="21"/>
        <v>1957.7569111391078</v>
      </c>
      <c r="ES54">
        <f t="shared" si="109"/>
        <v>5.6126542869581169</v>
      </c>
      <c r="ET54">
        <f t="shared" si="71"/>
        <v>8.3748959780089366E-2</v>
      </c>
      <c r="EU54">
        <f t="shared" si="110"/>
        <v>1.2152889574254413</v>
      </c>
      <c r="EV54">
        <f t="shared" si="111"/>
        <v>1.666591704546605E-2</v>
      </c>
    </row>
    <row r="55" spans="3:152">
      <c r="C55" s="6">
        <f t="shared" si="72"/>
        <v>1987.9649225375979</v>
      </c>
      <c r="D55" s="6">
        <f>Sheet8!D55</f>
        <v>2060.7440965938404</v>
      </c>
      <c r="E55" s="6">
        <f t="shared" si="22"/>
        <v>2054.1889940837873</v>
      </c>
      <c r="F55" s="6">
        <f t="shared" si="23"/>
        <v>6.5551025100530751</v>
      </c>
      <c r="G55" s="6">
        <f t="shared" si="115"/>
        <v>2024.3545095657191</v>
      </c>
      <c r="I55" s="6">
        <f t="shared" si="1"/>
        <v>2024.3545095657191</v>
      </c>
      <c r="M55">
        <f t="shared" si="24"/>
        <v>328.28403758010165</v>
      </c>
      <c r="O55">
        <f t="shared" si="25"/>
        <v>1.2357977282009109</v>
      </c>
      <c r="P55">
        <f t="shared" si="26"/>
        <v>8.5543681892516175E-3</v>
      </c>
      <c r="Q55">
        <f t="shared" si="27"/>
        <v>6178.9886410045547</v>
      </c>
      <c r="R55">
        <f t="shared" si="73"/>
        <v>34695.021219240574</v>
      </c>
      <c r="S55">
        <f t="shared" si="28"/>
        <v>-3348.3524040069988</v>
      </c>
      <c r="T55">
        <f t="shared" si="74"/>
        <v>0.85248182427655983</v>
      </c>
      <c r="U55">
        <f t="shared" si="2"/>
        <v>54.006116207951074</v>
      </c>
      <c r="V55">
        <f t="shared" si="112"/>
        <v>3.8088425449777445</v>
      </c>
      <c r="W55">
        <f t="shared" si="75"/>
        <v>46.783512733185326</v>
      </c>
      <c r="X55">
        <f t="shared" si="29"/>
        <v>57.814958752928817</v>
      </c>
      <c r="Y55">
        <f t="shared" si="3"/>
        <v>1.2357977282009109</v>
      </c>
      <c r="Z55">
        <f t="shared" si="30"/>
        <v>46.783512733185326</v>
      </c>
      <c r="AE55">
        <f t="shared" si="113"/>
        <v>0.47277037303798225</v>
      </c>
      <c r="AF55">
        <f t="shared" si="114"/>
        <v>0.67587295721054463</v>
      </c>
      <c r="AG55">
        <f t="shared" si="31"/>
        <v>0.72182875268958135</v>
      </c>
      <c r="AH55">
        <f t="shared" si="4"/>
        <v>0</v>
      </c>
      <c r="AI55">
        <f t="shared" si="5"/>
        <v>0.72182875268958135</v>
      </c>
      <c r="AJ55">
        <f t="shared" si="76"/>
        <v>0.72182875268958135</v>
      </c>
      <c r="AK55">
        <f t="shared" si="6"/>
        <v>0</v>
      </c>
      <c r="AL55">
        <f t="shared" si="7"/>
        <v>30</v>
      </c>
      <c r="AM55">
        <f t="shared" si="77"/>
        <v>30</v>
      </c>
      <c r="AO55">
        <f t="shared" si="78"/>
        <v>3.0350142572199688</v>
      </c>
      <c r="AQ55">
        <f t="shared" si="32"/>
        <v>0.89986872897511172</v>
      </c>
      <c r="AS55">
        <f t="shared" si="8"/>
        <v>4.6015593459861988</v>
      </c>
      <c r="AT55">
        <f t="shared" si="8"/>
        <v>-0.44408799178855241</v>
      </c>
      <c r="AU55">
        <f t="shared" si="79"/>
        <v>4.1574713541976465</v>
      </c>
      <c r="AV55">
        <f t="shared" si="33"/>
        <v>1.1068168494631172</v>
      </c>
      <c r="AW55">
        <f t="shared" si="80"/>
        <v>-0.1068168494631172</v>
      </c>
      <c r="AX55">
        <f t="shared" si="9"/>
        <v>-10.430151587772109</v>
      </c>
      <c r="AY55">
        <f t="shared" si="81"/>
        <v>0.13</v>
      </c>
      <c r="AZ55">
        <f t="shared" si="82"/>
        <v>9.9655596591308306</v>
      </c>
      <c r="BA55">
        <f t="shared" si="83"/>
        <v>-0.96175775282192677</v>
      </c>
      <c r="BB55">
        <f t="shared" si="10"/>
        <v>50.314161556174213</v>
      </c>
      <c r="BC55">
        <f t="shared" si="84"/>
        <v>3.3860105018180169E-3</v>
      </c>
      <c r="BD55">
        <f t="shared" si="85"/>
        <v>2.001608354544715E-3</v>
      </c>
      <c r="BE55">
        <f t="shared" si="86"/>
        <v>0.96648920217258094</v>
      </c>
      <c r="BF55">
        <f t="shared" si="87"/>
        <v>2.0710095364182852E-3</v>
      </c>
      <c r="BG55">
        <f t="shared" si="34"/>
        <v>3.6847085514257555E-2</v>
      </c>
      <c r="BH55" t="e">
        <f t="shared" si="35"/>
        <v>#NUM!</v>
      </c>
      <c r="BI55" t="e">
        <f t="shared" si="88"/>
        <v>#NUM!</v>
      </c>
      <c r="BJ55" t="e">
        <f t="shared" si="89"/>
        <v>#NUM!</v>
      </c>
      <c r="BK55" t="e">
        <f t="shared" si="90"/>
        <v>#NUM!</v>
      </c>
      <c r="BL55" t="e">
        <f t="shared" si="91"/>
        <v>#NUM!</v>
      </c>
      <c r="BM55">
        <f t="shared" si="36"/>
        <v>-2.5277268214638744E-5</v>
      </c>
      <c r="BN55">
        <f t="shared" si="92"/>
        <v>1.0903695683813504</v>
      </c>
      <c r="BO55">
        <f t="shared" si="93"/>
        <v>1.0013517897481432</v>
      </c>
      <c r="BP55">
        <f t="shared" si="94"/>
        <v>1.0888976077584049</v>
      </c>
      <c r="BQ55">
        <f t="shared" si="37"/>
        <v>1</v>
      </c>
      <c r="BR55">
        <f t="shared" si="38"/>
        <v>1</v>
      </c>
      <c r="BS55">
        <f t="shared" si="39"/>
        <v>1</v>
      </c>
      <c r="BT55">
        <f t="shared" si="11"/>
        <v>215.27711025545327</v>
      </c>
      <c r="BU55">
        <f t="shared" si="12"/>
        <v>-2.5798895326289766</v>
      </c>
      <c r="BV55">
        <f t="shared" si="13"/>
        <v>1603703.0126947793</v>
      </c>
      <c r="BW55">
        <f t="shared" si="14"/>
        <v>0.72182875268958135</v>
      </c>
      <c r="BX55">
        <f t="shared" si="15"/>
        <v>146633.66961134793</v>
      </c>
      <c r="BY55">
        <f t="shared" si="95"/>
        <v>1.6187778227438283E-4</v>
      </c>
      <c r="BZ55">
        <f t="shared" si="96"/>
        <v>3.4406831755437117E-5</v>
      </c>
      <c r="CA55">
        <f t="shared" si="97"/>
        <v>-3.6418327221047937</v>
      </c>
      <c r="CB55">
        <f t="shared" si="98"/>
        <v>14.167372903355078</v>
      </c>
      <c r="CC55">
        <f t="shared" si="99"/>
        <v>4.9822022040519895E-3</v>
      </c>
      <c r="CD55">
        <f t="shared" si="16"/>
        <v>46.783512733185326</v>
      </c>
      <c r="CE55" s="20">
        <f t="shared" si="17"/>
        <v>66555306166.664841</v>
      </c>
      <c r="CF55" s="33">
        <f t="shared" si="40"/>
        <v>0.33112035773094683</v>
      </c>
      <c r="CG55" s="33">
        <f t="shared" si="18"/>
        <v>66.224071546189364</v>
      </c>
      <c r="CH55">
        <f t="shared" si="100"/>
        <v>7600</v>
      </c>
      <c r="CI55" s="6">
        <f t="shared" si="116"/>
        <v>2054.1889940837873</v>
      </c>
      <c r="CJ55" s="20"/>
      <c r="CK55" s="20"/>
      <c r="CL55" s="20"/>
      <c r="CM55" s="20"/>
      <c r="CN55" s="20"/>
      <c r="CO55" s="20"/>
      <c r="CP55" s="20"/>
      <c r="CQ55" s="25">
        <f t="shared" si="20"/>
        <v>3.0350142572199688</v>
      </c>
      <c r="CR55" s="26">
        <v>0.8</v>
      </c>
      <c r="CS55" s="26">
        <f t="shared" si="101"/>
        <v>0.56337452149645673</v>
      </c>
      <c r="CT55" s="26">
        <f t="shared" si="41"/>
        <v>-0.1983029545655611</v>
      </c>
      <c r="CU55" s="26">
        <f t="shared" si="102"/>
        <v>6.2978597094056399E-2</v>
      </c>
      <c r="CV55" s="26">
        <f t="shared" si="103"/>
        <v>-2.0920277057537191E-3</v>
      </c>
      <c r="CW55" s="26">
        <f t="shared" si="42"/>
        <v>3.9803490775944576E-2</v>
      </c>
      <c r="CX55" s="26">
        <f t="shared" si="43"/>
        <v>0.79545674768781782</v>
      </c>
      <c r="CY55" s="26">
        <f t="shared" si="44"/>
        <v>0.89842962555350392</v>
      </c>
      <c r="CZ55" s="26">
        <f t="shared" si="45"/>
        <v>9.8429625553503874E-2</v>
      </c>
      <c r="DA55" s="26">
        <v>0.85</v>
      </c>
      <c r="DB55" s="26">
        <f t="shared" si="46"/>
        <v>0.53023484376137109</v>
      </c>
      <c r="DC55" s="26">
        <f t="shared" si="47"/>
        <v>-0.18663807488523398</v>
      </c>
      <c r="DD55" s="26">
        <f t="shared" si="48"/>
        <v>5.578726939819529E-2</v>
      </c>
      <c r="DE55" s="26">
        <f t="shared" si="49"/>
        <v>-1.5449795603278446E-3</v>
      </c>
      <c r="DF55" s="26">
        <f t="shared" si="50"/>
        <v>3.4508709538549565E-2</v>
      </c>
      <c r="DG55" s="26">
        <f t="shared" si="104"/>
        <v>0.8165162853481942</v>
      </c>
      <c r="DH55" s="26">
        <f t="shared" si="105"/>
        <v>0.89887109739786553</v>
      </c>
      <c r="DI55" s="26">
        <f t="shared" si="106"/>
        <v>4.8871097397865548E-2</v>
      </c>
      <c r="DJ55" s="26">
        <f t="shared" si="107"/>
        <v>-0.99117056311276786</v>
      </c>
      <c r="DK55" s="26">
        <f t="shared" si="108"/>
        <v>0.89930644554695616</v>
      </c>
      <c r="DL55" s="26">
        <f t="shared" si="51"/>
        <v>0.85</v>
      </c>
      <c r="DM55" s="26">
        <f t="shared" si="52"/>
        <v>0.53023484376137109</v>
      </c>
      <c r="DN55" s="26">
        <f t="shared" si="53"/>
        <v>-0.18663807488523398</v>
      </c>
      <c r="DO55" s="26">
        <f t="shared" si="54"/>
        <v>5.578726939819529E-2</v>
      </c>
      <c r="DP55" s="26">
        <f t="shared" si="55"/>
        <v>-1.5449795603278446E-3</v>
      </c>
      <c r="DQ55" s="26">
        <f t="shared" si="56"/>
        <v>3.4508709538549565E-2</v>
      </c>
      <c r="DR55" s="26">
        <f t="shared" si="57"/>
        <v>0.8165162853481942</v>
      </c>
      <c r="DS55" s="26">
        <f t="shared" si="58"/>
        <v>0.89887109739786553</v>
      </c>
      <c r="DT55" s="26">
        <f t="shared" si="59"/>
        <v>4.8871097397865548E-2</v>
      </c>
      <c r="DU55" s="26">
        <f t="shared" si="60"/>
        <v>0.89930644554695616</v>
      </c>
      <c r="DV55" s="26">
        <f t="shared" si="61"/>
        <v>0.5011635571265709</v>
      </c>
      <c r="DW55" s="26">
        <f t="shared" si="62"/>
        <v>-0.17640523365309912</v>
      </c>
      <c r="DX55" s="26">
        <f t="shared" si="63"/>
        <v>4.9837648628450512E-2</v>
      </c>
      <c r="DY55" s="26">
        <f t="shared" si="64"/>
        <v>-1.1654102572607643E-3</v>
      </c>
      <c r="DZ55" s="26">
        <f t="shared" si="65"/>
        <v>3.0274275746921302E-2</v>
      </c>
      <c r="EA55" s="26">
        <f t="shared" si="66"/>
        <v>0.8343603456405041</v>
      </c>
      <c r="EB55" s="26">
        <f t="shared" si="67"/>
        <v>0.8998574804088294</v>
      </c>
      <c r="EC55" s="26">
        <f t="shared" si="68"/>
        <v>5.5103486187324524E-4</v>
      </c>
      <c r="ED55" s="26">
        <f t="shared" si="69"/>
        <v>-0.97999484651505631</v>
      </c>
      <c r="EE55" s="26">
        <f t="shared" si="70"/>
        <v>0.89986872897511172</v>
      </c>
      <c r="EI55">
        <f t="shared" si="21"/>
        <v>2024.3545095657191</v>
      </c>
      <c r="ES55">
        <f t="shared" si="109"/>
        <v>5.8094107031323707</v>
      </c>
      <c r="ET55">
        <f t="shared" si="71"/>
        <v>8.6684851488748785E-2</v>
      </c>
      <c r="EU55">
        <f t="shared" si="110"/>
        <v>1.2263246019928802</v>
      </c>
      <c r="EV55">
        <f t="shared" si="111"/>
        <v>1.6817254828781231E-2</v>
      </c>
    </row>
    <row r="56" spans="3:152">
      <c r="C56" s="6">
        <f t="shared" si="72"/>
        <v>2054.1889940837873</v>
      </c>
      <c r="D56" s="6">
        <f>Sheet8!D56</f>
        <v>2127.2716644598722</v>
      </c>
      <c r="E56" s="6">
        <f t="shared" si="22"/>
        <v>2120.2540663848145</v>
      </c>
      <c r="F56" s="6">
        <f t="shared" si="23"/>
        <v>7.0175980750577764</v>
      </c>
      <c r="G56" s="6">
        <f t="shared" si="115"/>
        <v>2090.7303292718298</v>
      </c>
      <c r="I56" s="6">
        <f t="shared" si="1"/>
        <v>2090.7303292718298</v>
      </c>
      <c r="M56">
        <f t="shared" si="24"/>
        <v>341.09971556577528</v>
      </c>
      <c r="O56">
        <f t="shared" si="25"/>
        <v>1.2419062117282631</v>
      </c>
      <c r="P56">
        <f t="shared" si="26"/>
        <v>8.2768797926218562E-3</v>
      </c>
      <c r="Q56">
        <f t="shared" si="27"/>
        <v>6209.5310586413152</v>
      </c>
      <c r="R56">
        <f t="shared" si="73"/>
        <v>34866.516894270986</v>
      </c>
      <c r="S56">
        <f t="shared" si="28"/>
        <v>-3770.106974399821</v>
      </c>
      <c r="T56">
        <f t="shared" si="74"/>
        <v>0.85101717536391142</v>
      </c>
      <c r="U56">
        <f t="shared" si="2"/>
        <v>54.006116207951074</v>
      </c>
      <c r="V56">
        <f t="shared" si="112"/>
        <v>3.9507341609963698</v>
      </c>
      <c r="W56">
        <f t="shared" si="75"/>
        <v>46.66765478875692</v>
      </c>
      <c r="X56">
        <f t="shared" si="29"/>
        <v>57.956850368947443</v>
      </c>
      <c r="Y56">
        <f t="shared" si="3"/>
        <v>1.2419062117282631</v>
      </c>
      <c r="Z56">
        <f t="shared" si="30"/>
        <v>46.66765478875692</v>
      </c>
      <c r="AE56">
        <f t="shared" si="113"/>
        <v>0.46564584798747932</v>
      </c>
      <c r="AF56">
        <f t="shared" si="114"/>
        <v>0.66985923166828909</v>
      </c>
      <c r="AG56">
        <f t="shared" si="31"/>
        <v>0.70827905986200357</v>
      </c>
      <c r="AH56">
        <f t="shared" si="4"/>
        <v>0</v>
      </c>
      <c r="AI56">
        <f t="shared" si="5"/>
        <v>0.70827905986200357</v>
      </c>
      <c r="AJ56">
        <f t="shared" si="76"/>
        <v>0.70827905986200357</v>
      </c>
      <c r="AK56">
        <f t="shared" si="6"/>
        <v>0</v>
      </c>
      <c r="AL56">
        <f t="shared" si="7"/>
        <v>30</v>
      </c>
      <c r="AM56">
        <f t="shared" si="77"/>
        <v>30</v>
      </c>
      <c r="AO56">
        <f t="shared" si="78"/>
        <v>3.1345282297928483</v>
      </c>
      <c r="AQ56">
        <f t="shared" si="32"/>
        <v>0.89922695978859102</v>
      </c>
      <c r="AS56">
        <f t="shared" si="8"/>
        <v>4.6243046131311791</v>
      </c>
      <c r="AT56">
        <f t="shared" si="8"/>
        <v>-0.50002479819198031</v>
      </c>
      <c r="AU56">
        <f t="shared" si="79"/>
        <v>4.1242798149391984</v>
      </c>
      <c r="AV56">
        <f t="shared" si="33"/>
        <v>1.1212393001029568</v>
      </c>
      <c r="AW56">
        <f t="shared" si="80"/>
        <v>-0.1212393001029568</v>
      </c>
      <c r="AX56">
        <f t="shared" si="9"/>
        <v>-10.24724372822018</v>
      </c>
      <c r="AY56">
        <f t="shared" si="81"/>
        <v>0.13</v>
      </c>
      <c r="AZ56">
        <f t="shared" si="82"/>
        <v>10.008612784294051</v>
      </c>
      <c r="BA56">
        <f t="shared" si="83"/>
        <v>-1.0822285740946584</v>
      </c>
      <c r="BB56">
        <f t="shared" si="10"/>
        <v>50.251822192511717</v>
      </c>
      <c r="BC56">
        <f t="shared" si="84"/>
        <v>3.3245107245794968E-3</v>
      </c>
      <c r="BD56">
        <f t="shared" si="85"/>
        <v>1.9998917987373542E-3</v>
      </c>
      <c r="BE56">
        <f t="shared" si="86"/>
        <v>0.96709055021357138</v>
      </c>
      <c r="BF56">
        <f t="shared" si="87"/>
        <v>2.0679467897765104E-3</v>
      </c>
      <c r="BG56">
        <f t="shared" si="34"/>
        <v>3.6951544640090837E-2</v>
      </c>
      <c r="BH56" t="e">
        <f t="shared" si="35"/>
        <v>#NUM!</v>
      </c>
      <c r="BI56" t="e">
        <f t="shared" si="88"/>
        <v>#NUM!</v>
      </c>
      <c r="BJ56" t="e">
        <f t="shared" si="89"/>
        <v>#NUM!</v>
      </c>
      <c r="BK56" t="e">
        <f t="shared" si="90"/>
        <v>#NUM!</v>
      </c>
      <c r="BL56" t="e">
        <f t="shared" si="91"/>
        <v>#NUM!</v>
      </c>
      <c r="BM56">
        <f t="shared" si="36"/>
        <v>-2.8321134994759798E-5</v>
      </c>
      <c r="BN56">
        <f t="shared" si="92"/>
        <v>1.0905828595695983</v>
      </c>
      <c r="BO56">
        <f t="shared" si="93"/>
        <v>1.0015147019944779</v>
      </c>
      <c r="BP56">
        <f t="shared" si="94"/>
        <v>1.0889334499011794</v>
      </c>
      <c r="BQ56">
        <f t="shared" si="37"/>
        <v>1</v>
      </c>
      <c r="BR56">
        <f t="shared" si="38"/>
        <v>1</v>
      </c>
      <c r="BS56">
        <f t="shared" si="39"/>
        <v>1</v>
      </c>
      <c r="BT56">
        <f t="shared" si="11"/>
        <v>215.805451323662</v>
      </c>
      <c r="BU56">
        <f t="shared" si="12"/>
        <v>-3.0024822318643452</v>
      </c>
      <c r="BV56">
        <f t="shared" si="13"/>
        <v>1604500.3384770993</v>
      </c>
      <c r="BW56">
        <f t="shared" si="14"/>
        <v>0.70827905986200357</v>
      </c>
      <c r="BX56">
        <f t="shared" si="15"/>
        <v>149513.13449831604</v>
      </c>
      <c r="BY56">
        <f t="shared" si="95"/>
        <v>1.6187778227438283E-4</v>
      </c>
      <c r="BZ56">
        <f t="shared" si="96"/>
        <v>3.3744192554914458E-5</v>
      </c>
      <c r="CA56">
        <f t="shared" si="97"/>
        <v>-3.6462752044688012</v>
      </c>
      <c r="CB56">
        <f t="shared" si="98"/>
        <v>14.181118043857284</v>
      </c>
      <c r="CC56">
        <f t="shared" si="99"/>
        <v>4.9725488211193542E-3</v>
      </c>
      <c r="CD56">
        <f t="shared" si="16"/>
        <v>46.66765478875692</v>
      </c>
      <c r="CE56" s="20">
        <f t="shared" si="17"/>
        <v>66657493475.560692</v>
      </c>
      <c r="CF56" s="33">
        <f t="shared" si="40"/>
        <v>0.33032536150513653</v>
      </c>
      <c r="CG56" s="33">
        <f t="shared" si="18"/>
        <v>66.0650723010273</v>
      </c>
      <c r="CH56">
        <f t="shared" si="100"/>
        <v>7800</v>
      </c>
      <c r="CI56" s="6">
        <f t="shared" si="116"/>
        <v>2120.2540663848145</v>
      </c>
      <c r="CJ56" s="20"/>
      <c r="CK56" s="20"/>
      <c r="CL56" s="20"/>
      <c r="CM56" s="20"/>
      <c r="CN56" s="20"/>
      <c r="CO56" s="20"/>
      <c r="CP56" s="20"/>
      <c r="CQ56" s="25">
        <f t="shared" si="20"/>
        <v>3.1345282297928483</v>
      </c>
      <c r="CR56" s="26">
        <v>0.8</v>
      </c>
      <c r="CS56" s="26">
        <f t="shared" si="101"/>
        <v>0.58184680265529742</v>
      </c>
      <c r="CT56" s="26">
        <f t="shared" si="41"/>
        <v>-0.20480503762326446</v>
      </c>
      <c r="CU56" s="26">
        <f t="shared" si="102"/>
        <v>6.7176269417467974E-2</v>
      </c>
      <c r="CV56" s="26">
        <f t="shared" si="103"/>
        <v>-2.4582422659347358E-3</v>
      </c>
      <c r="CW56" s="26">
        <f t="shared" si="42"/>
        <v>4.2983467779053423E-2</v>
      </c>
      <c r="CX56" s="26">
        <f t="shared" si="43"/>
        <v>0.78341598683559543</v>
      </c>
      <c r="CY56" s="26">
        <f t="shared" si="44"/>
        <v>0.89850340988788147</v>
      </c>
      <c r="CZ56" s="26">
        <f t="shared" si="45"/>
        <v>9.8503409887881421E-2</v>
      </c>
      <c r="DA56" s="26">
        <v>0.85</v>
      </c>
      <c r="DB56" s="26">
        <f t="shared" si="46"/>
        <v>0.54762052014616236</v>
      </c>
      <c r="DC56" s="26">
        <f t="shared" si="47"/>
        <v>-0.19275768246895483</v>
      </c>
      <c r="DD56" s="26">
        <f t="shared" si="48"/>
        <v>5.9505622736580652E-2</v>
      </c>
      <c r="DE56" s="26">
        <f t="shared" si="49"/>
        <v>-1.8154320063533045E-3</v>
      </c>
      <c r="DF56" s="26">
        <f t="shared" si="50"/>
        <v>3.7222299526433619E-2</v>
      </c>
      <c r="DG56" s="26">
        <f t="shared" si="104"/>
        <v>0.8055585294258496</v>
      </c>
      <c r="DH56" s="26">
        <f t="shared" si="105"/>
        <v>0.8985481131423414</v>
      </c>
      <c r="DI56" s="26">
        <f t="shared" si="106"/>
        <v>4.854811314234142E-2</v>
      </c>
      <c r="DJ56" s="26">
        <f t="shared" si="107"/>
        <v>-0.99910593491080135</v>
      </c>
      <c r="DK56" s="26">
        <f t="shared" si="108"/>
        <v>0.8985915571572255</v>
      </c>
      <c r="DL56" s="26">
        <f t="shared" si="51"/>
        <v>0.85</v>
      </c>
      <c r="DM56" s="26">
        <f t="shared" si="52"/>
        <v>0.54762052014616236</v>
      </c>
      <c r="DN56" s="26">
        <f t="shared" si="53"/>
        <v>-0.19275768246895483</v>
      </c>
      <c r="DO56" s="26">
        <f t="shared" si="54"/>
        <v>5.9505622736580652E-2</v>
      </c>
      <c r="DP56" s="26">
        <f t="shared" si="55"/>
        <v>-1.8154320063533045E-3</v>
      </c>
      <c r="DQ56" s="26">
        <f t="shared" si="56"/>
        <v>3.7222299526433626E-2</v>
      </c>
      <c r="DR56" s="26">
        <f t="shared" si="57"/>
        <v>0.8055585294258496</v>
      </c>
      <c r="DS56" s="26">
        <f t="shared" si="58"/>
        <v>0.8985481131423414</v>
      </c>
      <c r="DT56" s="26">
        <f t="shared" si="59"/>
        <v>4.854811314234142E-2</v>
      </c>
      <c r="DU56" s="26">
        <f t="shared" si="60"/>
        <v>0.8985915571572255</v>
      </c>
      <c r="DV56" s="26">
        <f t="shared" si="61"/>
        <v>0.51800780723649054</v>
      </c>
      <c r="DW56" s="26">
        <f t="shared" si="62"/>
        <v>-0.18233426387506552</v>
      </c>
      <c r="DX56" s="26">
        <f t="shared" si="63"/>
        <v>5.3244062964515997E-2</v>
      </c>
      <c r="DY56" s="26">
        <f t="shared" si="64"/>
        <v>-1.3748741527329438E-3</v>
      </c>
      <c r="DZ56" s="26">
        <f t="shared" si="65"/>
        <v>3.268248152713564E-2</v>
      </c>
      <c r="EA56" s="26">
        <f t="shared" si="66"/>
        <v>0.82409667188440172</v>
      </c>
      <c r="EB56" s="26">
        <f t="shared" si="67"/>
        <v>0.89921819749761933</v>
      </c>
      <c r="EC56" s="26">
        <f t="shared" si="68"/>
        <v>6.2664034039383587E-4</v>
      </c>
      <c r="ED56" s="26">
        <f t="shared" si="69"/>
        <v>-0.98620986042678627</v>
      </c>
      <c r="EE56" s="26">
        <f t="shared" si="70"/>
        <v>0.89922695978859102</v>
      </c>
      <c r="EI56">
        <f t="shared" si="21"/>
        <v>2090.7303292718298</v>
      </c>
      <c r="ES56">
        <f t="shared" si="109"/>
        <v>6.0046666539757645</v>
      </c>
      <c r="ET56">
        <f t="shared" si="71"/>
        <v>8.9598354073792019E-2</v>
      </c>
      <c r="EU56">
        <f t="shared" si="110"/>
        <v>1.2374939022386298</v>
      </c>
      <c r="EV56">
        <f t="shared" si="111"/>
        <v>1.6970425504951869E-2</v>
      </c>
    </row>
    <row r="57" spans="3:152">
      <c r="C57" s="6">
        <f t="shared" si="72"/>
        <v>2120.2540663848145</v>
      </c>
      <c r="D57" s="6">
        <f>Sheet8!D57</f>
        <v>2193.5303935417869</v>
      </c>
      <c r="E57" s="6">
        <f t="shared" si="22"/>
        <v>2186.1607840526085</v>
      </c>
      <c r="F57" s="6">
        <f t="shared" si="23"/>
        <v>7.3696094891784014</v>
      </c>
      <c r="G57" s="6">
        <f t="shared" si="115"/>
        <v>2156.8922299633005</v>
      </c>
      <c r="I57" s="6">
        <f t="shared" si="1"/>
        <v>2156.8922299633005</v>
      </c>
      <c r="M57">
        <f t="shared" si="24"/>
        <v>353.95004637149833</v>
      </c>
      <c r="O57">
        <f t="shared" si="25"/>
        <v>1.2480312122265227</v>
      </c>
      <c r="P57">
        <f t="shared" si="26"/>
        <v>8.0189455030589482E-3</v>
      </c>
      <c r="Q57">
        <f t="shared" si="27"/>
        <v>6240.1560611326131</v>
      </c>
      <c r="R57">
        <f t="shared" si="73"/>
        <v>35038.476283259624</v>
      </c>
      <c r="S57">
        <f t="shared" si="28"/>
        <v>-4167.8487844674783</v>
      </c>
      <c r="T57">
        <f t="shared" si="74"/>
        <v>0.84954856612897167</v>
      </c>
      <c r="U57">
        <f t="shared" si="2"/>
        <v>54.006116207951074</v>
      </c>
      <c r="V57">
        <f t="shared" si="112"/>
        <v>4.0924964370599382</v>
      </c>
      <c r="W57">
        <f t="shared" si="75"/>
        <v>46.552211255487315</v>
      </c>
      <c r="X57">
        <f t="shared" si="29"/>
        <v>58.098612645011009</v>
      </c>
      <c r="Y57">
        <f t="shared" si="3"/>
        <v>1.2480312122265227</v>
      </c>
      <c r="Z57">
        <f t="shared" si="30"/>
        <v>46.552211255487315</v>
      </c>
      <c r="AE57">
        <f t="shared" si="113"/>
        <v>0.45881015530100916</v>
      </c>
      <c r="AF57">
        <f t="shared" si="114"/>
        <v>0.66403646394593663</v>
      </c>
      <c r="AG57">
        <f t="shared" si="31"/>
        <v>0.69534183216474588</v>
      </c>
      <c r="AH57">
        <f t="shared" si="4"/>
        <v>0</v>
      </c>
      <c r="AI57">
        <f t="shared" si="5"/>
        <v>0.69534183216474588</v>
      </c>
      <c r="AJ57">
        <f t="shared" si="76"/>
        <v>0.69534183216474588</v>
      </c>
      <c r="AK57">
        <f t="shared" si="6"/>
        <v>0</v>
      </c>
      <c r="AL57">
        <f t="shared" si="7"/>
        <v>30</v>
      </c>
      <c r="AM57">
        <f t="shared" si="77"/>
        <v>30</v>
      </c>
      <c r="AO57">
        <f t="shared" si="78"/>
        <v>3.2337214842028494</v>
      </c>
      <c r="AQ57">
        <f t="shared" si="32"/>
        <v>0.89877370858693595</v>
      </c>
      <c r="AS57">
        <f t="shared" si="8"/>
        <v>4.6471113821062016</v>
      </c>
      <c r="AT57">
        <f t="shared" si="8"/>
        <v>-0.55277682079029244</v>
      </c>
      <c r="AU57">
        <f t="shared" si="79"/>
        <v>4.0943345613159092</v>
      </c>
      <c r="AV57">
        <f t="shared" si="33"/>
        <v>1.1350101738175082</v>
      </c>
      <c r="AW57">
        <f t="shared" si="80"/>
        <v>-0.13501017381750824</v>
      </c>
      <c r="AX57">
        <f t="shared" si="9"/>
        <v>-10.083483137690644</v>
      </c>
      <c r="AY57">
        <f t="shared" si="81"/>
        <v>0.13</v>
      </c>
      <c r="AZ57">
        <f t="shared" si="82"/>
        <v>10.051748634201585</v>
      </c>
      <c r="BA57">
        <f t="shared" si="83"/>
        <v>-1.195661820113038</v>
      </c>
      <c r="BB57">
        <f t="shared" si="10"/>
        <v>50.189628794653089</v>
      </c>
      <c r="BC57">
        <f t="shared" si="84"/>
        <v>3.2658077033427407E-3</v>
      </c>
      <c r="BD57">
        <f t="shared" si="85"/>
        <v>1.9982489696627401E-3</v>
      </c>
      <c r="BE57">
        <f t="shared" si="86"/>
        <v>0.9676648099403623</v>
      </c>
      <c r="BF57">
        <f t="shared" si="87"/>
        <v>2.0650218434479324E-3</v>
      </c>
      <c r="BG57">
        <f t="shared" si="34"/>
        <v>3.7058310826492864E-2</v>
      </c>
      <c r="BH57" t="e">
        <f t="shared" si="35"/>
        <v>#NUM!</v>
      </c>
      <c r="BI57" t="e">
        <f t="shared" si="88"/>
        <v>#NUM!</v>
      </c>
      <c r="BJ57" t="e">
        <f t="shared" si="89"/>
        <v>#NUM!</v>
      </c>
      <c r="BK57" t="e">
        <f t="shared" si="90"/>
        <v>#NUM!</v>
      </c>
      <c r="BL57" t="e">
        <f t="shared" si="91"/>
        <v>#NUM!</v>
      </c>
      <c r="BM57">
        <f t="shared" si="36"/>
        <v>-3.1160962813595649E-5</v>
      </c>
      <c r="BN57">
        <f t="shared" si="92"/>
        <v>1.0907818922710715</v>
      </c>
      <c r="BO57">
        <f t="shared" si="93"/>
        <v>1.0016667191488526</v>
      </c>
      <c r="BP57">
        <f t="shared" si="94"/>
        <v>1.0889668903025378</v>
      </c>
      <c r="BQ57">
        <f t="shared" si="37"/>
        <v>1</v>
      </c>
      <c r="BR57">
        <f t="shared" si="38"/>
        <v>1</v>
      </c>
      <c r="BS57">
        <f t="shared" si="39"/>
        <v>1</v>
      </c>
      <c r="BT57">
        <f t="shared" si="11"/>
        <v>216.33331078758752</v>
      </c>
      <c r="BU57">
        <f t="shared" si="12"/>
        <v>-3.4263016932009913</v>
      </c>
      <c r="BV57">
        <f t="shared" si="13"/>
        <v>1605284.7834502191</v>
      </c>
      <c r="BW57">
        <f t="shared" si="14"/>
        <v>0.69534183216474588</v>
      </c>
      <c r="BX57">
        <f t="shared" si="15"/>
        <v>152369.36828304076</v>
      </c>
      <c r="BY57">
        <f t="shared" si="95"/>
        <v>1.6187778227438283E-4</v>
      </c>
      <c r="BZ57">
        <f t="shared" si="96"/>
        <v>3.3111642168313359E-5</v>
      </c>
      <c r="CA57">
        <f t="shared" si="97"/>
        <v>-3.6505672091045538</v>
      </c>
      <c r="CB57">
        <f t="shared" si="98"/>
        <v>14.194364617585867</v>
      </c>
      <c r="CC57">
        <f t="shared" si="99"/>
        <v>4.9632721115440027E-3</v>
      </c>
      <c r="CD57">
        <f t="shared" si="16"/>
        <v>46.552211255487315</v>
      </c>
      <c r="CE57" s="20">
        <f t="shared" si="17"/>
        <v>66763365744.500252</v>
      </c>
      <c r="CF57" s="33">
        <f t="shared" si="40"/>
        <v>0.32953358833897045</v>
      </c>
      <c r="CG57" s="33">
        <f t="shared" si="18"/>
        <v>65.906717667794084</v>
      </c>
      <c r="CH57">
        <f t="shared" si="100"/>
        <v>8000</v>
      </c>
      <c r="CI57" s="6">
        <f t="shared" si="116"/>
        <v>2186.1607840526085</v>
      </c>
      <c r="CJ57" s="20"/>
      <c r="CK57" s="20"/>
      <c r="CL57" s="20"/>
      <c r="CM57" s="20"/>
      <c r="CN57" s="20"/>
      <c r="CO57" s="20"/>
      <c r="CP57" s="20"/>
      <c r="CQ57" s="25">
        <f t="shared" si="20"/>
        <v>3.2337214842028494</v>
      </c>
      <c r="CR57" s="26">
        <v>0.8</v>
      </c>
      <c r="CS57" s="26">
        <f t="shared" si="101"/>
        <v>0.60025955050515389</v>
      </c>
      <c r="CT57" s="26">
        <f t="shared" si="41"/>
        <v>-0.21128616547157131</v>
      </c>
      <c r="CU57" s="26">
        <f t="shared" si="102"/>
        <v>7.1495175249500928E-2</v>
      </c>
      <c r="CV57" s="26">
        <f t="shared" si="103"/>
        <v>-2.8726109668701545E-3</v>
      </c>
      <c r="CW57" s="26">
        <f t="shared" si="42"/>
        <v>4.6324025990787165E-2</v>
      </c>
      <c r="CX57" s="26">
        <f t="shared" si="43"/>
        <v>0.77121767920495066</v>
      </c>
      <c r="CY57" s="26">
        <f t="shared" si="44"/>
        <v>0.89880752856084445</v>
      </c>
      <c r="CZ57" s="26">
        <f t="shared" si="45"/>
        <v>9.8807528560844404E-2</v>
      </c>
      <c r="DA57" s="26">
        <v>0.85</v>
      </c>
      <c r="DB57" s="26">
        <f t="shared" si="46"/>
        <v>0.56495016518132135</v>
      </c>
      <c r="DC57" s="26">
        <f t="shared" si="47"/>
        <v>-0.19885756750265535</v>
      </c>
      <c r="DD57" s="26">
        <f t="shared" si="48"/>
        <v>6.3331366310976606E-2</v>
      </c>
      <c r="DE57" s="26">
        <f t="shared" si="49"/>
        <v>-2.1214466789238914E-3</v>
      </c>
      <c r="DF57" s="26">
        <f t="shared" si="50"/>
        <v>4.0068198831901283E-2</v>
      </c>
      <c r="DG57" s="26">
        <f t="shared" si="104"/>
        <v>0.79443776777192654</v>
      </c>
      <c r="DH57" s="26">
        <f t="shared" si="105"/>
        <v>0.8984269359259025</v>
      </c>
      <c r="DI57" s="26">
        <f t="shared" si="106"/>
        <v>4.8426935925902526E-2</v>
      </c>
      <c r="DJ57" s="26">
        <f t="shared" si="107"/>
        <v>-1.0076118526988389</v>
      </c>
      <c r="DK57" s="26">
        <f t="shared" si="108"/>
        <v>0.89806110189771327</v>
      </c>
      <c r="DL57" s="26">
        <f t="shared" si="51"/>
        <v>0.85</v>
      </c>
      <c r="DM57" s="26">
        <f t="shared" si="52"/>
        <v>0.56495016518132135</v>
      </c>
      <c r="DN57" s="26">
        <f t="shared" si="53"/>
        <v>-0.19885756750265535</v>
      </c>
      <c r="DO57" s="26">
        <f t="shared" si="54"/>
        <v>6.3331366310976606E-2</v>
      </c>
      <c r="DP57" s="26">
        <f t="shared" si="55"/>
        <v>-2.1214466789238914E-3</v>
      </c>
      <c r="DQ57" s="26">
        <f t="shared" si="56"/>
        <v>4.0068198831901283E-2</v>
      </c>
      <c r="DR57" s="26">
        <f t="shared" si="57"/>
        <v>0.79443776777192654</v>
      </c>
      <c r="DS57" s="26">
        <f t="shared" si="58"/>
        <v>0.8984269359259025</v>
      </c>
      <c r="DT57" s="26">
        <f t="shared" si="59"/>
        <v>4.8426935925902526E-2</v>
      </c>
      <c r="DU57" s="26">
        <f t="shared" si="60"/>
        <v>0.89806110189771327</v>
      </c>
      <c r="DV57" s="26">
        <f t="shared" si="61"/>
        <v>0.53471600026923061</v>
      </c>
      <c r="DW57" s="26">
        <f t="shared" si="62"/>
        <v>-0.18821540318367891</v>
      </c>
      <c r="DX57" s="26">
        <f t="shared" si="63"/>
        <v>5.6734200218499023E-2</v>
      </c>
      <c r="DY57" s="26">
        <f t="shared" si="64"/>
        <v>-1.611377588463944E-3</v>
      </c>
      <c r="DZ57" s="26">
        <f t="shared" si="65"/>
        <v>3.5194858824662147E-2</v>
      </c>
      <c r="EA57" s="26">
        <f t="shared" si="66"/>
        <v>0.81371167293485702</v>
      </c>
      <c r="EB57" s="26">
        <f t="shared" si="67"/>
        <v>0.8987686420762061</v>
      </c>
      <c r="EC57" s="26">
        <f t="shared" si="68"/>
        <v>7.0754017849283812E-4</v>
      </c>
      <c r="ED57" s="26">
        <f t="shared" si="69"/>
        <v>-0.99289017236785704</v>
      </c>
      <c r="EE57" s="26">
        <f t="shared" si="70"/>
        <v>0.89877370858693595</v>
      </c>
      <c r="EI57">
        <f t="shared" si="21"/>
        <v>2156.8922299633005</v>
      </c>
      <c r="ES57">
        <f t="shared" si="109"/>
        <v>6.1983454521527976</v>
      </c>
      <c r="ET57">
        <f t="shared" si="71"/>
        <v>9.2488323248710744E-2</v>
      </c>
      <c r="EU57">
        <f t="shared" si="110"/>
        <v>1.248788772570663</v>
      </c>
      <c r="EV57">
        <f t="shared" si="111"/>
        <v>1.7125318191866218E-2</v>
      </c>
    </row>
    <row r="58" spans="3:152">
      <c r="C58" s="6"/>
      <c r="D58" s="6"/>
      <c r="E58" s="6"/>
      <c r="F58" s="6"/>
      <c r="G58" s="6"/>
      <c r="I58" s="6"/>
      <c r="CE58" s="20"/>
      <c r="CF58" s="33"/>
      <c r="CG58" s="33"/>
      <c r="CI58" s="6"/>
      <c r="CJ58" s="20"/>
      <c r="CK58" s="20"/>
      <c r="CL58" s="20"/>
      <c r="CM58" s="20"/>
      <c r="CN58" s="20"/>
      <c r="CO58" s="20"/>
      <c r="CP58" s="20"/>
      <c r="CQ58" s="25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</row>
    <row r="59" spans="3:152">
      <c r="C59" s="6"/>
      <c r="D59" s="6"/>
      <c r="E59" s="6"/>
      <c r="F59" s="6"/>
      <c r="G59" s="6"/>
      <c r="I59" s="6"/>
      <c r="CE59" s="20"/>
      <c r="CF59" s="33"/>
      <c r="CG59" s="33"/>
      <c r="CI59" s="6"/>
      <c r="CJ59" s="20"/>
      <c r="CK59" s="20"/>
      <c r="CL59" s="20"/>
      <c r="CM59" s="20"/>
      <c r="CN59" s="20"/>
      <c r="CO59" s="20"/>
      <c r="CP59" s="20"/>
      <c r="CQ59" s="25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</row>
    <row r="60" spans="3:152">
      <c r="C60" s="6"/>
      <c r="D60" s="6"/>
      <c r="E60" s="6"/>
      <c r="F60" s="6"/>
      <c r="G60" s="6"/>
      <c r="I60" s="6"/>
      <c r="CE60" s="20"/>
      <c r="CF60" s="33"/>
      <c r="CG60" s="33"/>
      <c r="CI60" s="6"/>
      <c r="CJ60" s="20"/>
      <c r="CK60" s="20"/>
      <c r="CL60" s="20"/>
      <c r="CM60" s="20"/>
      <c r="CN60" s="20"/>
      <c r="CO60" s="20"/>
      <c r="CP60" s="20"/>
      <c r="CQ60" s="25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</row>
    <row r="61" spans="3:152">
      <c r="C61" s="6"/>
      <c r="D61" s="6"/>
      <c r="E61" s="6"/>
      <c r="F61" s="6"/>
      <c r="G61" s="6"/>
      <c r="I61" s="6"/>
      <c r="CE61" s="20"/>
      <c r="CF61" s="33"/>
      <c r="CG61" s="33"/>
      <c r="CI61" s="6"/>
      <c r="CJ61" s="20"/>
      <c r="CK61" s="20"/>
      <c r="CL61" s="20"/>
      <c r="CM61" s="20"/>
      <c r="CN61" s="20"/>
      <c r="CO61" s="20"/>
      <c r="CP61" s="20"/>
      <c r="CQ61" s="25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</row>
    <row r="62" spans="3:152">
      <c r="C62" s="6"/>
      <c r="D62" s="6"/>
      <c r="E62" s="6"/>
      <c r="F62" s="6"/>
      <c r="G62" s="6"/>
      <c r="I62" s="6"/>
      <c r="CE62" s="20"/>
      <c r="CF62" s="33"/>
      <c r="CG62" s="33"/>
      <c r="CI62" s="6"/>
      <c r="CJ62" s="20"/>
      <c r="CK62" s="20"/>
      <c r="CL62" s="20"/>
      <c r="CM62" s="20"/>
      <c r="CN62" s="20"/>
      <c r="CO62" s="20"/>
      <c r="CP62" s="20"/>
      <c r="CQ62" s="25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</row>
    <row r="63" spans="3:152">
      <c r="C63" s="6"/>
      <c r="D63" s="6"/>
      <c r="E63" s="6"/>
      <c r="F63" s="6"/>
      <c r="G63" s="6"/>
      <c r="I63" s="6"/>
      <c r="CE63" s="20"/>
      <c r="CF63" s="33"/>
      <c r="CG63" s="33"/>
      <c r="CI63" s="6"/>
      <c r="CJ63" s="20"/>
      <c r="CK63" s="20"/>
      <c r="CL63" s="20"/>
      <c r="CM63" s="20"/>
      <c r="CN63" s="20"/>
      <c r="CO63" s="20"/>
      <c r="CP63" s="20"/>
      <c r="CQ63" s="25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</row>
    <row r="64" spans="3:152">
      <c r="C64" s="6"/>
      <c r="D64" s="6"/>
      <c r="E64" s="6"/>
      <c r="F64" s="6"/>
      <c r="G64" s="6"/>
      <c r="I64" s="6"/>
      <c r="CE64" s="20"/>
      <c r="CF64" s="33"/>
      <c r="CG64" s="33"/>
      <c r="CI64" s="6"/>
      <c r="CJ64" s="20"/>
      <c r="CK64" s="20"/>
      <c r="CL64" s="20"/>
      <c r="CM64" s="20"/>
      <c r="CN64" s="20"/>
      <c r="CO64" s="20"/>
      <c r="CP64" s="20"/>
      <c r="CQ64" s="25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</row>
    <row r="65" spans="3:135">
      <c r="C65" s="6"/>
      <c r="D65" s="6"/>
      <c r="E65" s="6"/>
      <c r="F65" s="6"/>
      <c r="G65" s="6"/>
      <c r="I65" s="6"/>
      <c r="CE65" s="20"/>
      <c r="CF65" s="33"/>
      <c r="CG65" s="33"/>
      <c r="CI65" s="6"/>
      <c r="CJ65" s="20"/>
      <c r="CK65" s="20"/>
      <c r="CL65" s="20"/>
      <c r="CM65" s="20"/>
      <c r="CN65" s="20"/>
      <c r="CO65" s="20"/>
      <c r="CP65" s="20"/>
      <c r="CQ65" s="25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</row>
    <row r="66" spans="3:135">
      <c r="C66" s="6"/>
      <c r="D66" s="6"/>
      <c r="E66" s="6"/>
      <c r="F66" s="6"/>
      <c r="G66" s="6"/>
      <c r="I66" s="6"/>
      <c r="CE66" s="20"/>
      <c r="CF66" s="33"/>
      <c r="CG66" s="33"/>
      <c r="CI66" s="6"/>
      <c r="CJ66" s="20"/>
      <c r="CK66" s="20"/>
      <c r="CL66" s="20"/>
      <c r="CM66" s="20"/>
      <c r="CN66" s="20"/>
      <c r="CO66" s="20"/>
      <c r="CP66" s="20"/>
      <c r="CQ66" s="25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</row>
    <row r="67" spans="3:135">
      <c r="C67" s="6"/>
      <c r="D67" s="6"/>
      <c r="E67" s="6"/>
      <c r="F67" s="6"/>
      <c r="G67" s="6"/>
      <c r="I67" s="6"/>
      <c r="CE67" s="20"/>
      <c r="CF67" s="33"/>
      <c r="CG67" s="33"/>
      <c r="CI67" s="6"/>
      <c r="CJ67" s="20"/>
      <c r="CK67" s="20"/>
      <c r="CL67" s="20"/>
      <c r="CM67" s="20"/>
      <c r="CN67" s="20"/>
      <c r="CO67" s="20"/>
      <c r="CP67" s="20"/>
      <c r="CQ67" s="25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</row>
    <row r="68" spans="3:135">
      <c r="C68" s="6"/>
      <c r="D68" s="6"/>
      <c r="E68" s="6"/>
      <c r="F68" s="6"/>
      <c r="G68" s="6"/>
      <c r="I68" s="6"/>
      <c r="CE68" s="20"/>
      <c r="CF68" s="33"/>
      <c r="CG68" s="33"/>
      <c r="CI68" s="6"/>
      <c r="CJ68" s="20"/>
      <c r="CK68" s="20"/>
      <c r="CL68" s="20"/>
      <c r="CM68" s="20"/>
      <c r="CN68" s="20"/>
      <c r="CO68" s="20"/>
      <c r="CP68" s="20"/>
      <c r="CQ68" s="25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075A-314C-470E-96EC-D47AA8F3B9DE}">
  <dimension ref="C3:FG68"/>
  <sheetViews>
    <sheetView zoomScale="69" zoomScaleNormal="70" workbookViewId="0">
      <selection activeCell="CQ19" sqref="CQ19"/>
    </sheetView>
  </sheetViews>
  <sheetFormatPr defaultRowHeight="14.4"/>
  <cols>
    <col min="7" max="7" width="10.33203125" customWidth="1"/>
    <col min="9" max="9" width="12.33203125" bestFit="1" customWidth="1"/>
    <col min="10" max="12" width="9" bestFit="1" customWidth="1"/>
    <col min="14" max="36" width="9" bestFit="1" customWidth="1"/>
  </cols>
  <sheetData>
    <row r="3" spans="17:163" ht="15.6">
      <c r="R3" s="2" t="s">
        <v>0</v>
      </c>
      <c r="S3" s="2">
        <f>Sheet9!N3</f>
        <v>5000</v>
      </c>
      <c r="T3" s="2" t="s">
        <v>1</v>
      </c>
      <c r="V3" s="47" t="s">
        <v>176</v>
      </c>
      <c r="W3" s="2">
        <f>Sheet9!R3</f>
        <v>0</v>
      </c>
      <c r="X3" s="47" t="s">
        <v>177</v>
      </c>
      <c r="EF3" s="39"/>
    </row>
    <row r="4" spans="17:163" ht="15.6">
      <c r="R4" s="2" t="s">
        <v>4</v>
      </c>
      <c r="S4" s="2">
        <f>Sheet9!N4</f>
        <v>0</v>
      </c>
      <c r="T4" s="2" t="s">
        <v>5</v>
      </c>
      <c r="V4" s="3" t="s">
        <v>2</v>
      </c>
      <c r="W4" s="2">
        <f>Sheet9!R4</f>
        <v>30</v>
      </c>
      <c r="X4" s="2" t="s">
        <v>3</v>
      </c>
      <c r="EF4" s="39"/>
    </row>
    <row r="5" spans="17:163" ht="15.6">
      <c r="R5" s="2" t="s">
        <v>7</v>
      </c>
      <c r="S5" s="2">
        <f>Sheet9!N5</f>
        <v>250</v>
      </c>
      <c r="T5" s="2" t="s">
        <v>8</v>
      </c>
      <c r="V5" s="3" t="s">
        <v>6</v>
      </c>
      <c r="W5" s="2">
        <f>Sheet9!R5</f>
        <v>1.0740000000000001</v>
      </c>
      <c r="X5" s="2"/>
      <c r="EF5" s="39"/>
    </row>
    <row r="6" spans="17:163" ht="15.6">
      <c r="R6" s="3" t="s">
        <v>11</v>
      </c>
      <c r="S6" s="2">
        <f>Sheet9!N6</f>
        <v>0.71</v>
      </c>
      <c r="T6" s="2"/>
      <c r="V6" s="3" t="s">
        <v>9</v>
      </c>
      <c r="W6" s="2">
        <f>Sheet9!R6</f>
        <v>67.017600000000002</v>
      </c>
      <c r="X6" s="2" t="s">
        <v>10</v>
      </c>
      <c r="EF6" s="39"/>
    </row>
    <row r="7" spans="17:163" ht="15.6">
      <c r="R7" s="2" t="s">
        <v>14</v>
      </c>
      <c r="S7" s="2">
        <f>Sheet9!N7</f>
        <v>100</v>
      </c>
      <c r="T7" s="2" t="s">
        <v>15</v>
      </c>
      <c r="V7" s="3" t="s">
        <v>12</v>
      </c>
      <c r="W7" s="2">
        <f>Sheet9!R7</f>
        <v>1</v>
      </c>
      <c r="X7" s="2" t="s">
        <v>13</v>
      </c>
      <c r="EF7" s="39"/>
    </row>
    <row r="8" spans="17:163" ht="15.6">
      <c r="R8" s="3" t="s">
        <v>17</v>
      </c>
      <c r="S8" s="2">
        <f>Sheet9!N8</f>
        <v>0.71</v>
      </c>
      <c r="T8" s="2"/>
      <c r="V8" s="3" t="s">
        <v>16</v>
      </c>
      <c r="W8" s="2">
        <f>Sheet9!R8</f>
        <v>72</v>
      </c>
      <c r="X8" s="2" t="s">
        <v>3</v>
      </c>
      <c r="EF8" s="39"/>
    </row>
    <row r="9" spans="17:163" ht="16.8">
      <c r="R9" s="31" t="s">
        <v>150</v>
      </c>
      <c r="S9" s="2">
        <f>Sheet9!N9</f>
        <v>32</v>
      </c>
      <c r="T9" s="2" t="s">
        <v>20</v>
      </c>
      <c r="V9" s="3" t="s">
        <v>18</v>
      </c>
      <c r="W9" s="2">
        <f>Sheet9!R9</f>
        <v>0.33333333333333331</v>
      </c>
      <c r="X9" s="2" t="s">
        <v>19</v>
      </c>
      <c r="EF9" s="39"/>
    </row>
    <row r="10" spans="17:163" ht="16.2">
      <c r="R10" s="3" t="s">
        <v>23</v>
      </c>
      <c r="S10" s="2">
        <f>Sheet9!N10</f>
        <v>250</v>
      </c>
      <c r="T10" s="2" t="s">
        <v>8</v>
      </c>
      <c r="V10" s="2" t="s">
        <v>21</v>
      </c>
      <c r="W10" s="2">
        <f>Sheet9!R10</f>
        <v>8.7266666666666659E-2</v>
      </c>
      <c r="X10" s="2" t="s">
        <v>22</v>
      </c>
      <c r="EF10" s="39"/>
    </row>
    <row r="11" spans="17:163" ht="15.6">
      <c r="R11" s="36" t="s">
        <v>153</v>
      </c>
      <c r="S11" s="2">
        <f>Sheet9!N11</f>
        <v>5000</v>
      </c>
      <c r="T11" s="36" t="s">
        <v>1</v>
      </c>
      <c r="EF11" s="39"/>
    </row>
    <row r="12" spans="17:163" ht="15.6">
      <c r="R12" s="36" t="s">
        <v>152</v>
      </c>
      <c r="S12" s="2">
        <f>Sheet9!N12</f>
        <v>1250000</v>
      </c>
      <c r="T12" s="36" t="s">
        <v>154</v>
      </c>
      <c r="Z12" s="2" t="s">
        <v>24</v>
      </c>
      <c r="AA12" s="3" t="s">
        <v>25</v>
      </c>
      <c r="AB12" s="2" t="s">
        <v>26</v>
      </c>
      <c r="CW12" s="21" t="s">
        <v>27</v>
      </c>
      <c r="CX12" s="21">
        <v>0.32650000000000001</v>
      </c>
      <c r="CY12" s="21" t="s">
        <v>28</v>
      </c>
      <c r="CZ12" s="21">
        <v>-1.07</v>
      </c>
      <c r="DA12" s="21" t="s">
        <v>29</v>
      </c>
      <c r="DB12" s="21">
        <f>-0.5339</f>
        <v>-0.53390000000000004</v>
      </c>
      <c r="DC12" s="21" t="s">
        <v>30</v>
      </c>
      <c r="DD12" s="21">
        <f>0.01569</f>
        <v>1.5689999999999999E-2</v>
      </c>
      <c r="DE12" s="21" t="s">
        <v>31</v>
      </c>
      <c r="DF12" s="21">
        <f>-0.05165</f>
        <v>-5.1650000000000001E-2</v>
      </c>
      <c r="DG12" s="21" t="s">
        <v>32</v>
      </c>
      <c r="DH12" s="21">
        <v>0.54749999999999999</v>
      </c>
      <c r="DI12" s="21" t="s">
        <v>33</v>
      </c>
      <c r="DJ12" s="21">
        <v>-0.73609999999999998</v>
      </c>
      <c r="EF12" s="39"/>
    </row>
    <row r="13" spans="17:163">
      <c r="Z13" s="2">
        <v>1400</v>
      </c>
      <c r="AA13" s="2">
        <f>Sheet1!X13</f>
        <v>0.73</v>
      </c>
      <c r="AB13" s="2">
        <f>SLOPE(AA13:AA14,Z13:Z14)</f>
        <v>-1.1428571428571431E-4</v>
      </c>
      <c r="CW13" s="21" t="s">
        <v>34</v>
      </c>
      <c r="CX13" s="21">
        <f>0.1844</f>
        <v>0.18440000000000001</v>
      </c>
      <c r="CY13" s="21" t="s">
        <v>35</v>
      </c>
      <c r="CZ13" s="21">
        <f>0.1056</f>
        <v>0.1056</v>
      </c>
      <c r="DA13" s="21" t="s">
        <v>36</v>
      </c>
      <c r="DB13" s="21">
        <f>0.6134</f>
        <v>0.61339999999999995</v>
      </c>
      <c r="DC13" s="21" t="s">
        <v>37</v>
      </c>
      <c r="DD13" s="21">
        <v>0.72099999999999997</v>
      </c>
      <c r="DE13" s="27"/>
      <c r="DF13" s="27"/>
      <c r="DG13" s="27"/>
      <c r="DH13" s="27"/>
      <c r="DI13" s="27"/>
      <c r="DJ13" s="27"/>
      <c r="EF13" s="39"/>
    </row>
    <row r="14" spans="17:163" ht="23.4">
      <c r="Z14" s="2">
        <v>0</v>
      </c>
      <c r="AA14" s="2">
        <f>Sheet1!X14</f>
        <v>0.89</v>
      </c>
      <c r="AB14" s="2"/>
      <c r="AT14" s="13" t="s">
        <v>38</v>
      </c>
      <c r="BZ14" s="16"/>
      <c r="CK14" s="18" t="s">
        <v>39</v>
      </c>
      <c r="CL14" s="19">
        <f>Sheet9!CG14</f>
        <v>200</v>
      </c>
      <c r="CM14" s="19" t="s">
        <v>19</v>
      </c>
      <c r="CQ14" s="13" t="s">
        <v>40</v>
      </c>
      <c r="EF14" s="39"/>
      <c r="EL14" s="13" t="s">
        <v>41</v>
      </c>
    </row>
    <row r="15" spans="17:163">
      <c r="CD15" s="17" t="s">
        <v>42</v>
      </c>
      <c r="CE15" s="2">
        <v>5.9999999999999995E-4</v>
      </c>
      <c r="CF15" s="2" t="s">
        <v>43</v>
      </c>
      <c r="EF15" s="39"/>
      <c r="FC15" s="2" t="s">
        <v>44</v>
      </c>
      <c r="FD15" s="2"/>
      <c r="FE15" s="2"/>
      <c r="FF15" s="2"/>
      <c r="FG15" s="2"/>
    </row>
    <row r="16" spans="17:163">
      <c r="Q16" t="s">
        <v>45</v>
      </c>
      <c r="S16" t="s">
        <v>45</v>
      </c>
      <c r="Y16" t="s">
        <v>46</v>
      </c>
      <c r="BV16" t="s">
        <v>47</v>
      </c>
      <c r="BW16" t="s">
        <v>48</v>
      </c>
      <c r="BX16" t="s">
        <v>49</v>
      </c>
      <c r="EF16" s="39"/>
      <c r="FC16" s="36" t="s">
        <v>156</v>
      </c>
      <c r="FD16" s="2"/>
      <c r="FE16" s="2"/>
      <c r="FF16" s="36" t="s">
        <v>155</v>
      </c>
      <c r="FG16" s="2"/>
    </row>
    <row r="17" spans="3:163" s="1" customFormat="1" ht="44.4">
      <c r="C17" s="40" t="s">
        <v>157</v>
      </c>
      <c r="D17" s="40" t="s">
        <v>160</v>
      </c>
      <c r="E17" s="40" t="s">
        <v>163</v>
      </c>
      <c r="F17" s="40" t="s">
        <v>162</v>
      </c>
      <c r="G17" s="40" t="s">
        <v>173</v>
      </c>
      <c r="H17" s="40" t="s">
        <v>174</v>
      </c>
      <c r="I17" s="40" t="s">
        <v>137</v>
      </c>
      <c r="J17" s="40" t="s">
        <v>166</v>
      </c>
      <c r="K17" s="40" t="s">
        <v>161</v>
      </c>
      <c r="L17" s="1" t="s">
        <v>158</v>
      </c>
      <c r="N17" s="4" t="s">
        <v>159</v>
      </c>
      <c r="O17" s="4" t="s">
        <v>51</v>
      </c>
      <c r="P17" s="32" t="s">
        <v>151</v>
      </c>
      <c r="Q17" s="5" t="s">
        <v>52</v>
      </c>
      <c r="R17" s="4" t="s">
        <v>53</v>
      </c>
      <c r="S17" s="5" t="s">
        <v>54</v>
      </c>
      <c r="T17" s="4" t="s">
        <v>55</v>
      </c>
      <c r="U17" s="4" t="s">
        <v>56</v>
      </c>
      <c r="V17" s="4" t="s">
        <v>57</v>
      </c>
      <c r="W17" s="4" t="s">
        <v>58</v>
      </c>
      <c r="X17" s="4" t="s">
        <v>59</v>
      </c>
      <c r="Y17" s="8" t="s">
        <v>60</v>
      </c>
      <c r="Z17" s="4" t="s">
        <v>61</v>
      </c>
      <c r="AA17" s="9" t="s">
        <v>62</v>
      </c>
      <c r="AB17" s="9" t="s">
        <v>63</v>
      </c>
      <c r="AC17" s="9" t="s">
        <v>64</v>
      </c>
      <c r="AD17" s="4" t="s">
        <v>65</v>
      </c>
      <c r="AE17" s="4" t="s">
        <v>66</v>
      </c>
      <c r="AF17" s="5" t="s">
        <v>67</v>
      </c>
      <c r="AG17" s="5" t="s">
        <v>68</v>
      </c>
      <c r="AH17" s="5" t="s">
        <v>52</v>
      </c>
      <c r="AI17" s="10" t="s">
        <v>69</v>
      </c>
      <c r="AJ17" s="5" t="s">
        <v>70</v>
      </c>
      <c r="AK17" s="5" t="s">
        <v>71</v>
      </c>
      <c r="AL17" s="11" t="s">
        <v>72</v>
      </c>
      <c r="AM17" s="5" t="s">
        <v>73</v>
      </c>
      <c r="AN17" s="5" t="s">
        <v>74</v>
      </c>
      <c r="AO17" s="12" t="s">
        <v>75</v>
      </c>
      <c r="AP17" s="5" t="s">
        <v>76</v>
      </c>
      <c r="AQ17" s="5" t="s">
        <v>77</v>
      </c>
      <c r="AR17" s="11" t="s">
        <v>78</v>
      </c>
      <c r="AT17" s="5" t="s">
        <v>79</v>
      </c>
      <c r="AU17" s="5" t="s">
        <v>80</v>
      </c>
      <c r="AV17" s="5" t="s">
        <v>81</v>
      </c>
      <c r="AX17" s="4" t="s">
        <v>82</v>
      </c>
      <c r="AY17" s="4" t="s">
        <v>83</v>
      </c>
      <c r="AZ17" s="4" t="s">
        <v>84</v>
      </c>
      <c r="BA17" s="10" t="s">
        <v>85</v>
      </c>
      <c r="BB17" s="10" t="s">
        <v>86</v>
      </c>
      <c r="BC17" s="5" t="s">
        <v>87</v>
      </c>
      <c r="BD17" s="5" t="s">
        <v>88</v>
      </c>
      <c r="BE17" s="5" t="s">
        <v>89</v>
      </c>
      <c r="BF17" s="5" t="s">
        <v>90</v>
      </c>
      <c r="BG17" s="5" t="s">
        <v>91</v>
      </c>
      <c r="BH17" s="5" t="s">
        <v>92</v>
      </c>
      <c r="BI17" s="5" t="s">
        <v>93</v>
      </c>
      <c r="BJ17" s="5" t="s">
        <v>94</v>
      </c>
      <c r="BK17" s="5" t="s">
        <v>95</v>
      </c>
      <c r="BL17" s="5" t="s">
        <v>96</v>
      </c>
      <c r="BM17" s="5" t="s">
        <v>97</v>
      </c>
      <c r="BN17" s="5" t="s">
        <v>98</v>
      </c>
      <c r="BO17" s="14" t="s">
        <v>99</v>
      </c>
      <c r="BP17" s="14" t="s">
        <v>100</v>
      </c>
      <c r="BQ17" s="14" t="s">
        <v>101</v>
      </c>
      <c r="BR17" s="5" t="s">
        <v>68</v>
      </c>
      <c r="BS17" s="15" t="s">
        <v>102</v>
      </c>
      <c r="BT17" s="15" t="s">
        <v>103</v>
      </c>
      <c r="BU17" s="15" t="s">
        <v>104</v>
      </c>
      <c r="BV17" s="5" t="s">
        <v>105</v>
      </c>
      <c r="BW17" s="5" t="s">
        <v>105</v>
      </c>
      <c r="BX17" s="5" t="s">
        <v>105</v>
      </c>
      <c r="BY17" s="5" t="s">
        <v>106</v>
      </c>
      <c r="BZ17" s="5" t="s">
        <v>107</v>
      </c>
      <c r="CA17" s="4" t="s">
        <v>108</v>
      </c>
      <c r="CB17" s="10" t="s">
        <v>109</v>
      </c>
      <c r="CC17" s="5" t="s">
        <v>110</v>
      </c>
      <c r="CD17" s="5" t="s">
        <v>111</v>
      </c>
      <c r="CE17" s="5" t="s">
        <v>112</v>
      </c>
      <c r="CF17" s="5" t="s">
        <v>113</v>
      </c>
      <c r="CG17" s="5" t="s">
        <v>114</v>
      </c>
      <c r="CH17" s="5" t="s">
        <v>115</v>
      </c>
      <c r="CI17" s="10" t="s">
        <v>116</v>
      </c>
      <c r="CJ17" s="5" t="s">
        <v>117</v>
      </c>
      <c r="CK17" s="5" t="s">
        <v>118</v>
      </c>
      <c r="CL17" s="10" t="s">
        <v>119</v>
      </c>
      <c r="CM17" s="5" t="s">
        <v>120</v>
      </c>
      <c r="CN17" s="4" t="s">
        <v>50</v>
      </c>
      <c r="CQ17" s="22" t="s">
        <v>121</v>
      </c>
      <c r="CR17" s="22" t="s">
        <v>122</v>
      </c>
      <c r="CS17" s="22" t="s">
        <v>123</v>
      </c>
      <c r="CT17" s="23" t="s">
        <v>124</v>
      </c>
      <c r="CU17" s="23" t="s">
        <v>125</v>
      </c>
      <c r="CV17" s="23" t="s">
        <v>126</v>
      </c>
      <c r="CW17" s="24" t="s">
        <v>81</v>
      </c>
      <c r="CX17" s="24" t="s">
        <v>127</v>
      </c>
      <c r="CY17" s="24" t="s">
        <v>128</v>
      </c>
      <c r="CZ17" s="24" t="s">
        <v>129</v>
      </c>
      <c r="DA17" s="24" t="s">
        <v>130</v>
      </c>
      <c r="DB17" s="24" t="s">
        <v>131</v>
      </c>
      <c r="DC17" s="24" t="s">
        <v>132</v>
      </c>
      <c r="DD17" s="24" t="s">
        <v>133</v>
      </c>
      <c r="DE17" s="24" t="s">
        <v>134</v>
      </c>
      <c r="DF17" s="24" t="s">
        <v>81</v>
      </c>
      <c r="DG17" s="24" t="s">
        <v>127</v>
      </c>
      <c r="DH17" s="24" t="s">
        <v>128</v>
      </c>
      <c r="DI17" s="24" t="s">
        <v>129</v>
      </c>
      <c r="DJ17" s="24" t="s">
        <v>130</v>
      </c>
      <c r="DK17" s="24" t="s">
        <v>131</v>
      </c>
      <c r="DL17" s="24" t="s">
        <v>132</v>
      </c>
      <c r="DM17" s="24" t="s">
        <v>135</v>
      </c>
      <c r="DN17" s="24" t="s">
        <v>136</v>
      </c>
      <c r="DO17" s="24" t="s">
        <v>137</v>
      </c>
      <c r="DP17" s="24" t="s">
        <v>81</v>
      </c>
      <c r="DQ17" s="24" t="s">
        <v>81</v>
      </c>
      <c r="DR17" s="24" t="s">
        <v>127</v>
      </c>
      <c r="DS17" s="24" t="s">
        <v>128</v>
      </c>
      <c r="DT17" s="24" t="s">
        <v>129</v>
      </c>
      <c r="DU17" s="24" t="s">
        <v>130</v>
      </c>
      <c r="DV17" s="24" t="s">
        <v>131</v>
      </c>
      <c r="DW17" s="24" t="s">
        <v>132</v>
      </c>
      <c r="DX17" s="24" t="s">
        <v>133</v>
      </c>
      <c r="DY17" s="24" t="s">
        <v>134</v>
      </c>
      <c r="DZ17" s="24" t="s">
        <v>81</v>
      </c>
      <c r="EA17" s="24" t="s">
        <v>127</v>
      </c>
      <c r="EB17" s="24" t="s">
        <v>128</v>
      </c>
      <c r="EC17" s="24" t="s">
        <v>129</v>
      </c>
      <c r="ED17" s="24" t="s">
        <v>130</v>
      </c>
      <c r="EE17" s="24" t="s">
        <v>131</v>
      </c>
      <c r="EF17" s="24" t="s">
        <v>132</v>
      </c>
      <c r="EG17" s="24" t="s">
        <v>135</v>
      </c>
      <c r="EH17" s="24" t="s">
        <v>136</v>
      </c>
      <c r="EI17" s="24" t="s">
        <v>137</v>
      </c>
      <c r="EJ17" s="24" t="s">
        <v>81</v>
      </c>
      <c r="EL17" s="28" t="s">
        <v>138</v>
      </c>
      <c r="EM17" s="28" t="s">
        <v>139</v>
      </c>
      <c r="EN17" s="28" t="s">
        <v>50</v>
      </c>
      <c r="EO17" s="28" t="s">
        <v>140</v>
      </c>
      <c r="EP17" s="28" t="s">
        <v>141</v>
      </c>
      <c r="EQ17" s="29" t="s">
        <v>142</v>
      </c>
      <c r="ER17" s="29" t="s">
        <v>143</v>
      </c>
      <c r="ES17" s="29" t="s">
        <v>27</v>
      </c>
      <c r="ET17" s="29" t="s">
        <v>28</v>
      </c>
      <c r="EU17" s="29" t="s">
        <v>52</v>
      </c>
      <c r="EV17" s="29" t="s">
        <v>68</v>
      </c>
      <c r="EW17" s="29" t="s">
        <v>67</v>
      </c>
      <c r="EX17" s="28" t="s">
        <v>144</v>
      </c>
      <c r="EY17" s="28" t="s">
        <v>145</v>
      </c>
      <c r="EZ17" s="29" t="s">
        <v>146</v>
      </c>
      <c r="FA17" s="28" t="s">
        <v>147</v>
      </c>
      <c r="FC17" s="41" t="s">
        <v>148</v>
      </c>
      <c r="FD17" s="41" t="s">
        <v>149</v>
      </c>
      <c r="FE17" s="42"/>
      <c r="FF17" s="43" t="s">
        <v>148</v>
      </c>
      <c r="FG17" s="43" t="s">
        <v>149</v>
      </c>
    </row>
    <row r="18" spans="3:163">
      <c r="C18">
        <f>Sheet1!C18</f>
        <v>314.7</v>
      </c>
      <c r="D18" s="6">
        <f>Sheet8!J18</f>
        <v>343.29636913734811</v>
      </c>
      <c r="E18" s="6">
        <f>CN18</f>
        <v>343.29636913734811</v>
      </c>
      <c r="F18" s="6">
        <f>D18-E18</f>
        <v>0</v>
      </c>
      <c r="G18" s="6">
        <f>Sheet9!D18</f>
        <v>343.29636913734811</v>
      </c>
      <c r="H18" s="6">
        <f>Sheet9!F18</f>
        <v>0</v>
      </c>
      <c r="I18" s="6">
        <f>IF((G18-D18)=0,1,(H18-F18)/(G18-D18))</f>
        <v>1</v>
      </c>
      <c r="J18" s="6">
        <f>D18-F18*(1/I18)</f>
        <v>343.29636913734811</v>
      </c>
      <c r="K18" s="6">
        <f>J18-14.7</f>
        <v>328.59636913734812</v>
      </c>
      <c r="L18">
        <f>AVERAGE(C18,D18)</f>
        <v>328.99818456867405</v>
      </c>
      <c r="N18">
        <f t="shared" ref="N18:N57" si="0">L18</f>
        <v>328.99818456867405</v>
      </c>
      <c r="O18">
        <f>Sheet1!L18</f>
        <v>220</v>
      </c>
      <c r="P18">
        <f>460+O18</f>
        <v>680</v>
      </c>
      <c r="Q18">
        <f>$S$9/($O$18+460)</f>
        <v>4.7058823529411764E-2</v>
      </c>
      <c r="R18">
        <f>(($S$8*N18^1.187)/56.06)*10^(10.393*$Q$18)</f>
        <v>37.983614929994253</v>
      </c>
      <c r="S18">
        <f>($O$18-60)*($S$9/$S$8)</f>
        <v>7211.2676056338032</v>
      </c>
      <c r="T18">
        <f>1+(4.67*10^-4*R18)+(0.11*10^-4*$S$18)+(0.1337*10^-8*R18*$S$18)</f>
        <v>1.0974285095201755</v>
      </c>
      <c r="U18">
        <f>0.0283*AV18*($P$18)/N18</f>
        <v>5.7045388957084629E-2</v>
      </c>
      <c r="V18">
        <f>$S$3*($S$4+T18)</f>
        <v>5487.1425476008772</v>
      </c>
      <c r="W18">
        <f>V18*5.615</f>
        <v>30810.305404778926</v>
      </c>
      <c r="X18">
        <f>IF($S$5&gt;0,U18*($S$10-R18)*$S$3,0)</f>
        <v>60472.785757967547</v>
      </c>
      <c r="Y18">
        <f>$AA$14+$AB$13*(R18-$Z$14)</f>
        <v>0.88565901543657211</v>
      </c>
      <c r="Z18">
        <f t="shared" ref="Z18:Z57" si="1">(8830/(131.5+$S$9))</f>
        <v>54.006116207951074</v>
      </c>
      <c r="AA18">
        <f>0.01361*Y18*R18</f>
        <v>0.45784762693205627</v>
      </c>
      <c r="AB18">
        <f>(Z18+AA18)/T18</f>
        <v>49.628712360221265</v>
      </c>
      <c r="AC18">
        <f>($W$6*$S$4)+(T18*AB18)</f>
        <v>54.463963834883131</v>
      </c>
      <c r="AD18">
        <f t="shared" ref="AD18:AD57" si="2">$S$4+T18</f>
        <v>1.0974285095201755</v>
      </c>
      <c r="AE18">
        <f>AC18/AD18</f>
        <v>49.628712360221265</v>
      </c>
      <c r="AF18">
        <f>3.0324-0.02023*$S$9</f>
        <v>2.38504</v>
      </c>
      <c r="AG18">
        <f>10^$AF$18</f>
        <v>242.68336044245018</v>
      </c>
      <c r="AH18">
        <f>$AG$18*$O$18^-1.163</f>
        <v>0.45793350719104758</v>
      </c>
      <c r="AI18">
        <f>10^$AH$18-1</f>
        <v>1.8703410838025638</v>
      </c>
      <c r="AJ18">
        <f>10.715*(R18+100)^-0.515</f>
        <v>0.84719035601843928</v>
      </c>
      <c r="AK18">
        <f>5.44*(R18+150)^-0.338</f>
        <v>0.92671531603920165</v>
      </c>
      <c r="AL18">
        <f>AJ18*$AI$18^AK18</f>
        <v>1.5134712870030018</v>
      </c>
      <c r="AM18">
        <f t="shared" ref="AM18:AM57" si="3">(($S$4*$W$6)/($S$4*$W$6+T18*AB18))*$W$7</f>
        <v>0</v>
      </c>
      <c r="AN18">
        <f t="shared" ref="AN18:AN57" si="4">((T18*AB18)/($S$4*$W$6+T18*AB18))*AL18</f>
        <v>1.5134712870030018</v>
      </c>
      <c r="AO18">
        <f>AM18+AN18</f>
        <v>1.5134712870030018</v>
      </c>
      <c r="AP18">
        <f t="shared" ref="AP18:AP57" si="5">(($S$4*$W$6)/($S$4*$W$6+T18*AB18))*$W$8</f>
        <v>0</v>
      </c>
      <c r="AQ18">
        <f t="shared" ref="AQ18:AQ57" si="6">((T18*AB18)/($S$4*$W$6+T18*AB18))*$W$4</f>
        <v>30</v>
      </c>
      <c r="AR18">
        <f>AP18+AQ18</f>
        <v>30</v>
      </c>
      <c r="AT18">
        <f>CV18</f>
        <v>0.49325065152724745</v>
      </c>
      <c r="AU18">
        <f>CU18</f>
        <v>1.8181818181818181</v>
      </c>
      <c r="AV18">
        <f>EJ18</f>
        <v>0.97525615282138489</v>
      </c>
      <c r="AX18">
        <f t="shared" ref="AX18:AY57" si="7">(W18)*(1/86400)/$W$10</f>
        <v>4.0863341138245541</v>
      </c>
      <c r="AY18">
        <f t="shared" si="7"/>
        <v>8.0204335580022317</v>
      </c>
      <c r="AZ18">
        <f>AX18+AY18</f>
        <v>12.106767671826786</v>
      </c>
      <c r="BA18">
        <f>AX18/AZ18</f>
        <v>0.33752478155946714</v>
      </c>
      <c r="BB18">
        <f>1-BA18</f>
        <v>0.66247521844053292</v>
      </c>
      <c r="BC18">
        <f t="shared" ref="BC18:BC57" si="8">1.071-(0.2218*((AZ18^2)/($W$9)))</f>
        <v>-96.459222130011298</v>
      </c>
      <c r="BD18">
        <f>IF(BC18&lt;0.13,0.13,BC18)</f>
        <v>0.13</v>
      </c>
      <c r="BE18">
        <f>1.938*AX18*(AE18/AR18)^(1/4)</f>
        <v>8.9813285572886166</v>
      </c>
      <c r="BF18">
        <f>1.938*AY18*(AE18/AR18)^(1/4)</f>
        <v>17.628061472658661</v>
      </c>
      <c r="BG18">
        <f t="shared" ref="BG18:BG57" si="9">120.872*$W$9*SQRT(AE18/AR18)</f>
        <v>51.821541773766199</v>
      </c>
      <c r="BH18">
        <f>0.15726*AO18*(1/(AE18*AR18^3))^(1/4)</f>
        <v>6.9954920044950214E-3</v>
      </c>
      <c r="BI18">
        <f>0.0019+0.0322*BH18-0.6642*BH18^2+4.9951*BH18^3</f>
        <v>2.0944609592971303E-3</v>
      </c>
      <c r="BJ18">
        <f>1-10.0147*BH18+33.8696*BH18^2+277.2817*BH18^3</f>
        <v>0.9316946437284821</v>
      </c>
      <c r="BK18">
        <f>BI18/BJ18</f>
        <v>2.2480122359783638E-3</v>
      </c>
      <c r="BL18">
        <f>BE18*($N$18^0.1)*BK18</f>
        <v>3.6046126715832308E-2</v>
      </c>
      <c r="BM18">
        <f>(BF18^0.575)*(14.7^0.1)*BG18</f>
        <v>353.02843151108971</v>
      </c>
      <c r="BN18">
        <f>BL18/BM18</f>
        <v>1.0210544958529774E-4</v>
      </c>
      <c r="BO18">
        <f>(0.0047+1123.32*BN18+729489.64*BN18^2)</f>
        <v>0.12700240452788408</v>
      </c>
      <c r="BP18">
        <f>(1+1097.1566*BN18+722153.97*BN18^2)</f>
        <v>1.1195545006131089</v>
      </c>
      <c r="BQ18">
        <f>SQRT(BO18/BP18)</f>
        <v>0.33680873922274096</v>
      </c>
      <c r="BR18">
        <f>(BF18*BH18^0.38)/BG18^2.14</f>
        <v>5.7303795868027621E-4</v>
      </c>
      <c r="BS18">
        <f>1.0886-69.9473*BR18+2334.3497*BR18^2-12896.683*BR18^3</f>
        <v>1.0492816514768843</v>
      </c>
      <c r="BT18">
        <f>1-53.4401*BR18+1517.9369*BR18^2-8419.8115*BR18^3</f>
        <v>0.96987365856703789</v>
      </c>
      <c r="BU18">
        <f>BS18/BT18</f>
        <v>1.0818745742895726</v>
      </c>
      <c r="BV18">
        <f>IF(X18&lt;=0,1,(BQ18*BU18))</f>
        <v>0.36438481136361056</v>
      </c>
      <c r="BW18">
        <f>IF(X18&gt;1,BQ18*BU18,1)</f>
        <v>0.36438481136361056</v>
      </c>
      <c r="BX18">
        <f>IF($S$5=0,1,BW18)</f>
        <v>0.36438481136361056</v>
      </c>
      <c r="BY18">
        <f t="shared" ref="BY18:BY57" si="10">AE18*AX18</f>
        <v>202.79950034275845</v>
      </c>
      <c r="BZ18">
        <f t="shared" ref="BZ18:BZ57" si="11">EX18*AY18</f>
        <v>6.97777668002644</v>
      </c>
      <c r="CA18">
        <f t="shared" ref="CA18:CA57" si="12">$W$10*(BY18+BZ18)*86400</f>
        <v>1581687.1043874742</v>
      </c>
      <c r="CB18">
        <f t="shared" ref="CB18:CB57" si="13">(AO18^BV18)*FA18^(1-BV18)</f>
        <v>7.6941176023089683E-2</v>
      </c>
      <c r="CC18">
        <f t="shared" ref="CC18:CC57" si="14">2.2*10^-2*CA18/CB18/$W$9</f>
        <v>1356768.3038565197</v>
      </c>
      <c r="CD18">
        <f>$CE$15/3.7065</f>
        <v>1.6187778227438283E-4</v>
      </c>
      <c r="CE18">
        <f>5.0452/CC18</f>
        <v>3.7185420573721906E-6</v>
      </c>
      <c r="CF18">
        <f>LOG(($CE$15^1.1098/2.8257)+(7.149/CC18)^0.8981)</f>
        <v>-3.949968555413788</v>
      </c>
      <c r="CG18">
        <f>-4*LOG(CD18-(CE18*CF18))</f>
        <v>15.01237260643317</v>
      </c>
      <c r="CH18">
        <f>1/CG18^2</f>
        <v>4.4371215910444274E-3</v>
      </c>
      <c r="CI18">
        <f t="shared" ref="CI18:CI57" si="15">BV18*AE18+(1-BV18)*EX18</f>
        <v>18.636934164863778</v>
      </c>
      <c r="CJ18" s="20">
        <f t="shared" ref="CJ18:CJ57" si="16">CH18*CA18^2/($W$9)^5/CI18</f>
        <v>144735238147.81247</v>
      </c>
      <c r="CK18" s="33">
        <f>(1/144)*(CI18+(CJ18/74130000000))</f>
        <v>0.14298184568674066</v>
      </c>
      <c r="CL18" s="33">
        <f t="shared" ref="CL18:CL57" si="17">CK18*$CL$14</f>
        <v>28.596369137348134</v>
      </c>
      <c r="CM18">
        <v>200</v>
      </c>
      <c r="CN18" s="6">
        <f>C18+CL18</f>
        <v>343.29636913734811</v>
      </c>
      <c r="CO18" s="20"/>
      <c r="CP18" s="20"/>
      <c r="CQ18" s="25">
        <f>O18</f>
        <v>220</v>
      </c>
      <c r="CR18" s="25">
        <f>CQ18+460</f>
        <v>680</v>
      </c>
      <c r="CS18" s="25">
        <v>374</v>
      </c>
      <c r="CT18" s="25">
        <v>667</v>
      </c>
      <c r="CU18" s="25">
        <f>CR18/CS18</f>
        <v>1.8181818181818181</v>
      </c>
      <c r="CV18" s="25">
        <f t="shared" ref="CV18:CV57" si="18">N18/$CT$18</f>
        <v>0.49325065152724745</v>
      </c>
      <c r="CW18" s="26">
        <v>0.8</v>
      </c>
      <c r="CX18" s="26">
        <f>0.27*CV18/CW18/$CU$18</f>
        <v>9.1559652189745308E-2</v>
      </c>
      <c r="CY18" s="26">
        <f>($CX$12+$CZ$12/$CU$18+$DB$12/$CU$18^3+$DD$12/$CU$18^4+$DF$12/$CU$18^5)*CX18</f>
        <v>-3.2228204960340637E-2</v>
      </c>
      <c r="CZ18" s="26">
        <f>($DH$12+$DJ$12/$CU$18+$CX$13/$CU$18^2)*CX18^2</f>
        <v>1.6634388723844918E-3</v>
      </c>
      <c r="DA18" s="26">
        <f>$CZ$13*($DJ$12/$CU$18+$CX$13/$CU$18^2)*CX18^5</f>
        <v>-2.3719312228314871E-7</v>
      </c>
      <c r="DB18" s="26">
        <f>$DB$13*(1+$DD$13*CX18^2)*(CX18^2/$CU$18^3)</f>
        <v>8.6071069315104805E-4</v>
      </c>
      <c r="DC18" s="26">
        <f>EXP(-$DD$13*CX18^2)</f>
        <v>0.99397396432115026</v>
      </c>
      <c r="DD18" s="26">
        <f>1+CY18+CZ18-DA18+DB18*DC18</f>
        <v>0.97029099512497108</v>
      </c>
      <c r="DE18" s="26">
        <f>DD18-CW18</f>
        <v>0.17029099512497103</v>
      </c>
      <c r="DF18" s="26">
        <v>0.85</v>
      </c>
      <c r="DG18" s="26">
        <f>0.27*CV18/DF18/$CU$18</f>
        <v>8.6173790296230887E-2</v>
      </c>
      <c r="DH18" s="26">
        <f>($CX$12+$CZ$12/$CU$18+$DB$12/$CU$18^3+$DD$12/$CU$18^4+$DF$12/$CU$18^5)*DG18</f>
        <v>-3.0332428197967661E-2</v>
      </c>
      <c r="DI18" s="26">
        <f>($DH$12+$DJ$12/$CU$18+$CX$13/$CU$18^2)*DG18^2</f>
        <v>1.4734960253648098E-3</v>
      </c>
      <c r="DJ18" s="26">
        <f>$CZ$13*($DJ$12/$CU$18+$CX$13/$CU$18^2)*DG18^5</f>
        <v>-1.7516905955400796E-7</v>
      </c>
      <c r="DK18" s="26">
        <f>$DB$13*(1+$DD$13*DG18^2)*DG18^2/$CU$18^3</f>
        <v>7.619058009162424E-4</v>
      </c>
      <c r="DL18" s="26">
        <f>EXP(-$DD$13*DG18^2)</f>
        <v>0.99466021773437785</v>
      </c>
      <c r="DM18" s="26">
        <f>1+DH18+DI18-DJ18+DK18*DL18</f>
        <v>0.97189908038628925</v>
      </c>
      <c r="DN18" s="26">
        <f>DM18-DF18</f>
        <v>0.12189908038628927</v>
      </c>
      <c r="DO18" s="26">
        <f>(DN18-DE18)/(DF18-CW18)</f>
        <v>-0.96783829477363659</v>
      </c>
      <c r="DP18" s="26">
        <f>CW18-DE18/DO18</f>
        <v>0.97594984208059232</v>
      </c>
      <c r="DQ18" s="26">
        <f>DF18</f>
        <v>0.85</v>
      </c>
      <c r="DR18" s="26">
        <f>0.27*CV18/DQ18/$CU$18</f>
        <v>8.6173790296230887E-2</v>
      </c>
      <c r="DS18" s="26">
        <f>($CX$12+$CZ$12/$CU$18+$DB$12/$CU$18^3+$DD$12/$CU$18^4+$DF$12/$CU$18^5)*DR18</f>
        <v>-3.0332428197967661E-2</v>
      </c>
      <c r="DT18" s="26">
        <f>($DH$12+$DJ$12/$CU$18+$CX$13/$CU$18^2)*DR18^2</f>
        <v>1.4734960253648098E-3</v>
      </c>
      <c r="DU18" s="26">
        <f>$CZ$13*($DJ$12/$CU$18+$CX$13/$CU$18^2)*DR18^5</f>
        <v>-1.7516905955400796E-7</v>
      </c>
      <c r="DV18" s="26">
        <f>$DB$13*(1+$DD$13*DR18^2)*(DR18^2/$CU$18^3)</f>
        <v>7.6190580091624251E-4</v>
      </c>
      <c r="DW18" s="26">
        <f>EXP(-$DD$13*DR18^2)</f>
        <v>0.99466021773437785</v>
      </c>
      <c r="DX18" s="26">
        <f>1+DS18+DT18-DU18+DV18*DW18</f>
        <v>0.97189908038628925</v>
      </c>
      <c r="DY18" s="26">
        <f>DX18-DQ18</f>
        <v>0.12189908038628927</v>
      </c>
      <c r="DZ18" s="26">
        <f>DP18</f>
        <v>0.97594984208059232</v>
      </c>
      <c r="EA18" s="26">
        <f>0.27*CV18/DZ18/$CU$18</f>
        <v>7.5052752296820985E-2</v>
      </c>
      <c r="EB18" s="26">
        <f>($CX$12+$CZ$12/$CU$18+$DB$12/$CU$18^3+$DD$12/$CU$18^4+$DF$12/$CU$18^5)*EA18</f>
        <v>-2.6417919094394844E-2</v>
      </c>
      <c r="EC18" s="26">
        <f>($DH$12+$DJ$12/$CU$18+$CX$13/$CU$18^2)*EA18^2</f>
        <v>1.1177169162681793E-3</v>
      </c>
      <c r="ED18" s="26">
        <f>$CZ$13*($DJ$12/$CU$18+$CX$13/$CU$18^2)*EA18^5</f>
        <v>-8.7783832246033703E-8</v>
      </c>
      <c r="EE18" s="26">
        <f>$DB$13*(1+$DD$13*EA18^2)*EA18^2/$CU$18^3</f>
        <v>5.7719867893505587E-4</v>
      </c>
      <c r="EF18" s="26">
        <f>EXP(-$DD$13*EA18^2)</f>
        <v>0.99594690388862428</v>
      </c>
      <c r="EG18" s="26">
        <f>1+EB18+EC18-ED18+EE18*EF18</f>
        <v>0.97527474484291954</v>
      </c>
      <c r="EH18" s="26">
        <f>EG18-DZ18</f>
        <v>-6.7509723767278373E-4</v>
      </c>
      <c r="EI18" s="26">
        <f>(EH18-DY18)/(DZ18-DQ18)</f>
        <v>-0.9731983430795389</v>
      </c>
      <c r="EJ18" s="26">
        <f>DQ18-DY18/EI18</f>
        <v>0.97525615282138489</v>
      </c>
      <c r="EL18">
        <f>O18</f>
        <v>220</v>
      </c>
      <c r="EM18">
        <f>460+EL18</f>
        <v>680</v>
      </c>
      <c r="EN18">
        <f t="shared" ref="EN18:EN57" si="19">N18</f>
        <v>328.99818456867405</v>
      </c>
      <c r="EO18">
        <f>CS18</f>
        <v>374</v>
      </c>
      <c r="EP18">
        <f>CT18</f>
        <v>667</v>
      </c>
      <c r="EQ18">
        <v>0.65</v>
      </c>
      <c r="ER18">
        <f>28.97*$EQ$18</f>
        <v>18.830500000000001</v>
      </c>
      <c r="ES18">
        <f>((9.379+0.01607*$ER$18)*$EM$18^1.5)</f>
        <v>171676.47200412527</v>
      </c>
      <c r="ET18">
        <f>209.2+19.26*ER18+EM18</f>
        <v>1251.8754300000001</v>
      </c>
      <c r="EU18">
        <f>ES18/ET18</f>
        <v>137.13542728778157</v>
      </c>
      <c r="EV18">
        <f>3.448+(986.4/EM18)+0.01009*ER18</f>
        <v>5.0885879802941174</v>
      </c>
      <c r="EW18">
        <f>2.447-0.2224*EV18</f>
        <v>1.3152980331825883</v>
      </c>
      <c r="EX18">
        <f>(EN18*$ER$18)/(DP18*10.73*$EM$18)</f>
        <v>0.86999993573470835</v>
      </c>
      <c r="EY18">
        <f>EX18/67.0176</f>
        <v>1.2981663559045807E-2</v>
      </c>
      <c r="EZ18">
        <f>EXP($EV$18*EY18^$EW$18)</f>
        <v>1.0169322832919088</v>
      </c>
      <c r="FA18">
        <f>$EU$18*10^-4*EZ18</f>
        <v>1.3945744319197526E-2</v>
      </c>
      <c r="FC18" s="41">
        <v>84.5</v>
      </c>
      <c r="FD18" s="41">
        <v>38.9</v>
      </c>
      <c r="FE18" s="2"/>
      <c r="FF18" s="44">
        <v>108.5</v>
      </c>
      <c r="FG18" s="44">
        <v>20.100000000000001</v>
      </c>
    </row>
    <row r="19" spans="3:163">
      <c r="C19" s="6">
        <f>E18</f>
        <v>343.29636913734811</v>
      </c>
      <c r="D19" s="6">
        <f>Sheet8!J19</f>
        <v>372.56415315246778</v>
      </c>
      <c r="E19" s="6">
        <f t="shared" ref="E19:E57" si="20">CN19</f>
        <v>372.56415315246778</v>
      </c>
      <c r="F19" s="6">
        <f t="shared" ref="F19:F57" si="21">D19-E19</f>
        <v>0</v>
      </c>
      <c r="G19" s="6">
        <f>Sheet9!D19</f>
        <v>372.56415315549509</v>
      </c>
      <c r="H19" s="6">
        <f>Sheet9!F19</f>
        <v>2.9927491596026812E-9</v>
      </c>
      <c r="I19" s="6">
        <f t="shared" ref="I19:I57" si="22">IF((G19-D19)=0,1,(H19-F19)/(G19-D19))</f>
        <v>0.98858366036389578</v>
      </c>
      <c r="J19" s="6">
        <f t="shared" ref="J19:J57" si="23">D19-F19*(1/I19)</f>
        <v>372.56415315246778</v>
      </c>
      <c r="K19" s="6">
        <f>J19-14.7</f>
        <v>357.86415315246779</v>
      </c>
      <c r="L19" s="6">
        <f t="shared" ref="L19:L57" si="24">AVERAGE(C19,D19)</f>
        <v>357.93026114490794</v>
      </c>
      <c r="N19" s="6">
        <f t="shared" si="0"/>
        <v>357.93026114490794</v>
      </c>
      <c r="R19">
        <f t="shared" ref="R19:R57" si="25">(($S$8*N19^1.187)/56.06)*10^(10.393*$Q$18)</f>
        <v>41.980376531929586</v>
      </c>
      <c r="T19">
        <f t="shared" ref="T19:T57" si="26">1+(4.67*10^-4*R19)+(0.11*10^-4*$S$18)+(0.1337*10^-8*R19*$S$18)</f>
        <v>1.0993335318245334</v>
      </c>
      <c r="U19">
        <f t="shared" ref="U19:U57" si="27">0.0283*AV19*($P$18)/N19</f>
        <v>5.2323224301433977E-2</v>
      </c>
      <c r="V19">
        <f t="shared" ref="V19:V57" si="28">$S$3*($S$4+T19)</f>
        <v>5496.6676591226669</v>
      </c>
      <c r="W19">
        <f>V19*5.615</f>
        <v>30863.788905973775</v>
      </c>
      <c r="X19">
        <f t="shared" ref="X19:X57" si="29">IF($S$5&gt;0,U19*($S$10-R19)*$S$3,0)</f>
        <v>54421.287089098441</v>
      </c>
      <c r="Y19">
        <f>$AA$14+$AB$13*(R19-$Z$14)</f>
        <v>0.88520224268206515</v>
      </c>
      <c r="Z19">
        <f t="shared" si="1"/>
        <v>54.006116207951074</v>
      </c>
      <c r="AA19">
        <f>0.01361*Y19*R19</f>
        <v>0.50576289021848886</v>
      </c>
      <c r="AB19">
        <f>(Z19+AA19)/T19</f>
        <v>49.586297079192796</v>
      </c>
      <c r="AC19">
        <f t="shared" ref="AC19:AC57" si="30">($S$4*$W$6)+(T19*AB19)</f>
        <v>54.511879098169565</v>
      </c>
      <c r="AD19">
        <f t="shared" si="2"/>
        <v>1.0993335318245334</v>
      </c>
      <c r="AE19">
        <f t="shared" ref="AE19:AE57" si="31">AC19/AD19</f>
        <v>49.586297079192796</v>
      </c>
      <c r="AJ19">
        <f>10.715*(R19+100)^-0.515</f>
        <v>0.83482335183483292</v>
      </c>
      <c r="AK19">
        <f>5.44*(R19+150)^-0.338</f>
        <v>0.92014885084298847</v>
      </c>
      <c r="AL19">
        <f t="shared" ref="AL19:AL57" si="32">AJ19*$AI$18^AK19</f>
        <v>1.4852590692408671</v>
      </c>
      <c r="AM19">
        <f t="shared" si="3"/>
        <v>0</v>
      </c>
      <c r="AN19">
        <f t="shared" si="4"/>
        <v>1.4852590692408671</v>
      </c>
      <c r="AO19">
        <f>AM19+AN19</f>
        <v>1.4852590692408671</v>
      </c>
      <c r="AP19">
        <f t="shared" si="5"/>
        <v>0</v>
      </c>
      <c r="AQ19">
        <f t="shared" si="6"/>
        <v>30</v>
      </c>
      <c r="AR19">
        <f>AP19+AQ19</f>
        <v>30</v>
      </c>
      <c r="AT19">
        <f>CV19</f>
        <v>0.53662707817827282</v>
      </c>
      <c r="AV19">
        <f t="shared" ref="AV19:AV57" si="33">EJ19</f>
        <v>0.97318984297213984</v>
      </c>
      <c r="AX19">
        <f t="shared" si="7"/>
        <v>4.0934275668944933</v>
      </c>
      <c r="AY19">
        <f t="shared" si="7"/>
        <v>7.2178304962835336</v>
      </c>
      <c r="AZ19">
        <f>AX19+AY19</f>
        <v>11.311258063178027</v>
      </c>
      <c r="BA19">
        <f t="shared" ref="BA19:BA57" si="34">AX19/AZ19</f>
        <v>0.36188968053164533</v>
      </c>
      <c r="BB19">
        <f>1-BA19</f>
        <v>0.63811031946835461</v>
      </c>
      <c r="BC19">
        <f t="shared" si="8"/>
        <v>-84.063309539842336</v>
      </c>
      <c r="BD19">
        <f>IF(BC19&lt;0.13,0.13,BC19)</f>
        <v>0.13</v>
      </c>
      <c r="BE19">
        <f>1.938*AX19*(AE19/AR19)^(1/4)</f>
        <v>8.994996288789654</v>
      </c>
      <c r="BF19">
        <f>1.938*AY19*(AE19/AR19)^(1/4)</f>
        <v>15.860634508903376</v>
      </c>
      <c r="BG19">
        <f t="shared" si="9"/>
        <v>51.799392346644233</v>
      </c>
      <c r="BH19">
        <f>0.15726*AO19*(1/(AE19*AR19^3))^(1/4)</f>
        <v>6.8665584892285882E-3</v>
      </c>
      <c r="BI19">
        <f>0.0019+0.0322*BH19-0.6642*BH19^2+4.9951*BH19^3</f>
        <v>2.0914035940083455E-3</v>
      </c>
      <c r="BJ19">
        <f>1-10.0147*BH19+33.8696*BH19^2+277.2817*BH19^3</f>
        <v>0.93292018717338976</v>
      </c>
      <c r="BK19">
        <f>BI19/BJ19</f>
        <v>2.241781904564622E-3</v>
      </c>
      <c r="BL19">
        <f t="shared" ref="BL19:BL57" si="35">BE19*($N$18^0.1)*BK19</f>
        <v>3.6000928177349033E-2</v>
      </c>
      <c r="BM19">
        <f t="shared" ref="BM19:BM57" si="36">(BF19^0.575)*(14.7^0.1)*BG19</f>
        <v>332.07846973821376</v>
      </c>
      <c r="BN19">
        <f>BL19/BM19</f>
        <v>1.0841090723445431E-4</v>
      </c>
      <c r="BO19">
        <f>(0.0047+1123.32*BN19+729489.64*BN19^2)</f>
        <v>0.13505377720130265</v>
      </c>
      <c r="BP19">
        <f>(1+1097.1566*BN19+722153.97*BN19^2)</f>
        <v>1.127431163693043</v>
      </c>
      <c r="BQ19">
        <f>SQRT(BO19/BP19)</f>
        <v>0.34610537983459316</v>
      </c>
      <c r="BR19">
        <f t="shared" ref="BR19:BR57" si="37">(BF19*BH19^0.38)/BG19^2.14</f>
        <v>5.1242067129365172E-4</v>
      </c>
      <c r="BS19">
        <f>1.0886-69.9473*BR19+2334.3497*BR19^2-12896.683*BR19^3</f>
        <v>1.0533687640878378</v>
      </c>
      <c r="BT19">
        <f>1-53.4401*BR19+1517.9369*BR19^2-8419.8115*BR19^3</f>
        <v>0.9730136274052934</v>
      </c>
      <c r="BU19">
        <f>BS19/BT19</f>
        <v>1.0825837731551871</v>
      </c>
      <c r="BV19">
        <f t="shared" ref="BV19:BV57" si="38">IF(X19&lt;=0,1,(BQ19*BU19))</f>
        <v>0.37468806801064308</v>
      </c>
      <c r="BW19">
        <f t="shared" ref="BW19:BW57" si="39">IF(X19&gt;1,BQ19*BU19,1)</f>
        <v>0.37468806801064308</v>
      </c>
      <c r="BX19">
        <f t="shared" ref="BX19:BX57" si="40">IF($S$5=0,1,BW19)</f>
        <v>0.37468806801064308</v>
      </c>
      <c r="BY19">
        <f t="shared" si="10"/>
        <v>202.97791540418768</v>
      </c>
      <c r="BZ19">
        <f t="shared" si="11"/>
        <v>6.846049678755433</v>
      </c>
      <c r="CA19">
        <f t="shared" si="12"/>
        <v>1582039.1248909777</v>
      </c>
      <c r="CB19">
        <f t="shared" si="13"/>
        <v>8.0281990142026638E-2</v>
      </c>
      <c r="CC19">
        <f t="shared" si="14"/>
        <v>1300597.8309467044</v>
      </c>
      <c r="CD19">
        <f>$CE$15/3.7065</f>
        <v>1.6187778227438283E-4</v>
      </c>
      <c r="CE19">
        <f>5.0452/CC19</f>
        <v>3.8791391773486218E-6</v>
      </c>
      <c r="CF19">
        <f>LOG(($CE$15^1.1098/2.8257)+(7.149/CC19)^0.8981)</f>
        <v>-3.9472537605387923</v>
      </c>
      <c r="CG19">
        <f>-4*LOG(CD19-(CE19*CF19))</f>
        <v>15.006245824528744</v>
      </c>
      <c r="CH19">
        <f>1/CG19^2</f>
        <v>4.4407455255342189E-3</v>
      </c>
      <c r="CI19">
        <f t="shared" si="15"/>
        <v>19.172496801181452</v>
      </c>
      <c r="CJ19" s="20">
        <f t="shared" si="16"/>
        <v>140869809037.8092</v>
      </c>
      <c r="CK19" s="33">
        <f t="shared" ref="CK19:CK57" si="41">(1/144)*(CI19+(CJ19/74130000000))</f>
        <v>0.14633892007559826</v>
      </c>
      <c r="CL19" s="33">
        <f t="shared" si="17"/>
        <v>29.267784015119652</v>
      </c>
      <c r="CM19">
        <f>CM18+200</f>
        <v>400</v>
      </c>
      <c r="CN19" s="6">
        <f t="shared" ref="CN19:CN57" si="42">C19+CL19</f>
        <v>372.56415315246778</v>
      </c>
      <c r="CO19" s="20"/>
      <c r="CP19" s="20"/>
      <c r="CV19" s="25">
        <f t="shared" si="18"/>
        <v>0.53662707817827282</v>
      </c>
      <c r="CW19" s="26">
        <v>0.8</v>
      </c>
      <c r="CX19" s="26">
        <f>0.27*CV19/CW19/$CU$18</f>
        <v>9.9611401386841894E-2</v>
      </c>
      <c r="CY19" s="26">
        <f t="shared" ref="CY19:CY57" si="43">($CX$12+$CZ$12/$CU$18+$DB$12/$CU$18^3+$DD$12/$CU$18^4+$DF$12/$CU$18^5)*CX19</f>
        <v>-3.5062350975612964E-2</v>
      </c>
      <c r="CZ19" s="26">
        <f>($DH$12+$DJ$12/$CU$18+$CX$13/$CU$18^2)*CX19^2</f>
        <v>1.9688683504055469E-3</v>
      </c>
      <c r="DA19" s="26">
        <f>$CZ$13*($DJ$12/$CU$18+$CX$13/$CU$18^2)*CX19^5</f>
        <v>-3.6151529062671797E-7</v>
      </c>
      <c r="DB19" s="26">
        <f t="shared" ref="DB19:DB57" si="44">$DB$13*(1+$DD$13*CX19^2)*(CX19^2/$CU$18^3)</f>
        <v>1.0198724342506502E-3</v>
      </c>
      <c r="DC19" s="26">
        <f t="shared" ref="DC19:DC57" si="45">EXP(-$DD$13*CX19^2)</f>
        <v>0.99287145650639341</v>
      </c>
      <c r="DD19" s="26">
        <f t="shared" ref="DD19:DD57" si="46">1+CY19+CZ19-DA19+DB19*DC19</f>
        <v>0.96791948111932835</v>
      </c>
      <c r="DE19" s="26">
        <f t="shared" ref="DE19:DE57" si="47">DD19-CW19</f>
        <v>0.16791948111932831</v>
      </c>
      <c r="DF19" s="26">
        <v>0.85</v>
      </c>
      <c r="DG19" s="26">
        <f t="shared" ref="DG19:DG57" si="48">0.27*CV19/DF19/$CU$18</f>
        <v>9.3751907187615918E-2</v>
      </c>
      <c r="DH19" s="26">
        <f t="shared" ref="DH19:DH57" si="49">($CX$12+$CZ$12/$CU$18+$DB$12/$CU$18^3+$DD$12/$CU$18^4+$DF$12/$CU$18^5)*DG19</f>
        <v>-3.2999859741753387E-2</v>
      </c>
      <c r="DI19" s="26">
        <f t="shared" ref="DI19:DI57" si="50">($DH$12+$DJ$12/$CU$18+$CX$13/$CU$18^2)*DG19^2</f>
        <v>1.7440494730235994E-3</v>
      </c>
      <c r="DJ19" s="26">
        <f t="shared" ref="DJ19:DJ57" si="51">$CZ$13*($DJ$12/$CU$18+$CX$13/$CU$18^2)*DG19^5</f>
        <v>-2.6698199704914069E-7</v>
      </c>
      <c r="DK19" s="26">
        <f t="shared" ref="DK19:DK57" si="52">$DB$13*(1+$DD$13*DG19^2)*DG19^2/$CU$18^3</f>
        <v>9.026836527335425E-4</v>
      </c>
      <c r="DL19" s="26">
        <f>EXP(-$DD$13*DG19^2)</f>
        <v>0.99368286563133046</v>
      </c>
      <c r="DM19" s="26">
        <f>1+DH19+DI19-DJ19+DK19*DL19</f>
        <v>0.96964143799207414</v>
      </c>
      <c r="DN19" s="26">
        <f>DM19-DF19</f>
        <v>0.11964143799207416</v>
      </c>
      <c r="DO19" s="26">
        <f>(DN19-DE19)/(DF19-CW19)</f>
        <v>-0.96556086254508422</v>
      </c>
      <c r="DP19" s="26">
        <f>CW19-DE19/DO19</f>
        <v>0.97390874841044817</v>
      </c>
      <c r="DQ19" s="26">
        <f t="shared" ref="DQ19:DQ57" si="53">DF19</f>
        <v>0.85</v>
      </c>
      <c r="DR19" s="26">
        <f t="shared" ref="DR19:DR57" si="54">0.27*CV19/DQ19/$CU$18</f>
        <v>9.3751907187615918E-2</v>
      </c>
      <c r="DS19" s="26">
        <f t="shared" ref="DS19:DS57" si="55">($CX$12+$CZ$12/$CU$18+$DB$12/$CU$18^3+$DD$12/$CU$18^4+$DF$12/$CU$18^5)*DR19</f>
        <v>-3.2999859741753387E-2</v>
      </c>
      <c r="DT19" s="26">
        <f t="shared" ref="DT19:DT57" si="56">($DH$12+$DJ$12/$CU$18+$CX$13/$CU$18^2)*DR19^2</f>
        <v>1.7440494730235994E-3</v>
      </c>
      <c r="DU19" s="26">
        <f t="shared" ref="DU19:DU57" si="57">$CZ$13*($DJ$12/$CU$18+$CX$13/$CU$18^2)*DR19^5</f>
        <v>-2.6698199704914069E-7</v>
      </c>
      <c r="DV19" s="26">
        <f t="shared" ref="DV19:DV57" si="58">$DB$13*(1+$DD$13*DR19^2)*(DR19^2/$CU$18^3)</f>
        <v>9.026836527335425E-4</v>
      </c>
      <c r="DW19" s="26">
        <f t="shared" ref="DW19:DW57" si="59">EXP(-$DD$13*DR19^2)</f>
        <v>0.99368286563133046</v>
      </c>
      <c r="DX19" s="26">
        <f t="shared" ref="DX19:DX57" si="60">1+DS19+DT19-DU19+DV19*DW19</f>
        <v>0.96964143799207414</v>
      </c>
      <c r="DY19" s="26">
        <f t="shared" ref="DY19:DY57" si="61">DX19-DQ19</f>
        <v>0.11964143799207416</v>
      </c>
      <c r="DZ19" s="26">
        <f t="shared" ref="DZ19:DZ57" si="62">DP19</f>
        <v>0.97390874841044817</v>
      </c>
      <c r="EA19" s="26">
        <f t="shared" ref="EA19:EA57" si="63">0.27*CV19/DZ19/$CU$18</f>
        <v>8.1824011992434637E-2</v>
      </c>
      <c r="EB19" s="26">
        <f t="shared" ref="EB19:EB57" si="64">($CX$12+$CZ$12/$CU$18+$DB$12/$CU$18^3+$DD$12/$CU$18^4+$DF$12/$CU$18^5)*EA19</f>
        <v>-2.8801343890042679E-2</v>
      </c>
      <c r="EC19" s="26">
        <f t="shared" ref="EC19:EC57" si="65">($DH$12+$DJ$12/$CU$18+$CX$13/$CU$18^2)*EA19^2</f>
        <v>1.3284955917983584E-3</v>
      </c>
      <c r="ED19" s="26">
        <f t="shared" ref="ED19:ED57" si="66">$CZ$13*($DJ$12/$CU$18+$CX$13/$CU$18^2)*EA19^5</f>
        <v>-1.3520267079526586E-7</v>
      </c>
      <c r="EE19" s="26">
        <f t="shared" ref="EE19:EE57" si="67">$DB$13*(1+$DD$13*EA19^2)*EA19^2/$CU$18^3</f>
        <v>6.8656991652873501E-4</v>
      </c>
      <c r="EF19" s="26">
        <f t="shared" ref="EF19:EF57" si="68">EXP(-$DD$13*EA19^2)</f>
        <v>0.9951844154816375</v>
      </c>
      <c r="EG19" s="26">
        <f t="shared" ref="EG19:EG57" si="69">1+EB19+EC19-ED19+EE19*EF19</f>
        <v>0.97321055058549455</v>
      </c>
      <c r="EH19" s="26">
        <f t="shared" ref="EH19:EH57" si="70">EG19-DZ19</f>
        <v>-6.9819782495361693E-4</v>
      </c>
      <c r="EI19" s="26">
        <f t="shared" ref="EI19:EI57" si="71">(EH19-DY19)/(DZ19-DQ19)</f>
        <v>-0.97119563679557386</v>
      </c>
      <c r="EJ19" s="26">
        <f t="shared" ref="EJ19:EJ57" si="72">DQ19-DY19/EI19</f>
        <v>0.97318984297213984</v>
      </c>
      <c r="EN19">
        <f t="shared" si="19"/>
        <v>357.93026114490794</v>
      </c>
      <c r="EX19">
        <f>(EN19*$ER$18)/(DP19*10.73*$EM$18)</f>
        <v>0.94849133438094302</v>
      </c>
      <c r="EY19">
        <f t="shared" ref="EY19:EY57" si="73">EX19/67.0176</f>
        <v>1.415286931165758E-2</v>
      </c>
      <c r="EZ19">
        <f>EXP($EV$18*EY19^$EW$18)</f>
        <v>1.0189888123054296</v>
      </c>
      <c r="FA19">
        <f>$EU$18*10^-4*EZ19</f>
        <v>1.3973946617697415E-2</v>
      </c>
      <c r="FC19" s="41">
        <v>190.6</v>
      </c>
      <c r="FD19" s="41">
        <v>803.1</v>
      </c>
      <c r="FE19" s="2"/>
      <c r="FF19" s="44">
        <v>240</v>
      </c>
      <c r="FG19" s="44">
        <v>366</v>
      </c>
    </row>
    <row r="20" spans="3:163">
      <c r="C20" s="6">
        <f t="shared" ref="C20:C57" si="74">E19</f>
        <v>372.56415315246778</v>
      </c>
      <c r="D20" s="6">
        <f>Sheet8!J20</f>
        <v>402.4984140525886</v>
      </c>
      <c r="E20" s="6">
        <f t="shared" si="20"/>
        <v>402.49841402525078</v>
      </c>
      <c r="F20" s="6">
        <f t="shared" si="21"/>
        <v>2.733781911956612E-8</v>
      </c>
      <c r="G20" s="6">
        <f>Sheet9!D20</f>
        <v>402.4984253819307</v>
      </c>
      <c r="H20" s="6">
        <f>Sheet9!F20</f>
        <v>1.1230846496346203E-5</v>
      </c>
      <c r="I20" s="6">
        <f t="shared" si="22"/>
        <v>0.98889313937560341</v>
      </c>
      <c r="J20" s="6">
        <f t="shared" si="23"/>
        <v>402.49841402494371</v>
      </c>
      <c r="K20" s="6">
        <f t="shared" ref="K20:K57" si="75">J20-14.7</f>
        <v>387.79841402494372</v>
      </c>
      <c r="L20" s="6">
        <f t="shared" si="24"/>
        <v>387.53128360252822</v>
      </c>
      <c r="N20" s="6">
        <f t="shared" si="0"/>
        <v>387.53128360252822</v>
      </c>
      <c r="R20">
        <f t="shared" si="25"/>
        <v>46.132579673905703</v>
      </c>
      <c r="T20">
        <f t="shared" si="26"/>
        <v>1.1013126440122252</v>
      </c>
      <c r="U20">
        <f t="shared" si="27"/>
        <v>4.8222614416027827E-2</v>
      </c>
      <c r="V20">
        <f t="shared" si="28"/>
        <v>5506.5632200611262</v>
      </c>
      <c r="W20">
        <f t="shared" ref="W20:W57" si="76">V20*5.615</f>
        <v>30919.352480643225</v>
      </c>
      <c r="X20">
        <f t="shared" si="29"/>
        <v>49155.100011877592</v>
      </c>
      <c r="Y20">
        <f t="shared" ref="Y20:Y57" si="77">$AA$14+$AB$13*(R20-$Z$14)</f>
        <v>0.88472770518012511</v>
      </c>
      <c r="Z20">
        <f t="shared" si="1"/>
        <v>54.006116207951074</v>
      </c>
      <c r="AA20">
        <f>0.01361*Y20*R20</f>
        <v>0.55548903805899008</v>
      </c>
      <c r="AB20">
        <f t="shared" ref="AB20:AB57" si="78">(Z20+AA20)/T20</f>
        <v>49.542339809370603</v>
      </c>
      <c r="AC20">
        <f t="shared" si="30"/>
        <v>54.56160524601006</v>
      </c>
      <c r="AD20">
        <f t="shared" si="2"/>
        <v>1.1013126440122252</v>
      </c>
      <c r="AE20">
        <f t="shared" si="31"/>
        <v>49.542339809370603</v>
      </c>
      <c r="AJ20">
        <f>10.715*(R20+100)^-0.515</f>
        <v>0.82252185092252095</v>
      </c>
      <c r="AK20">
        <f>5.44*(R20+150)^-0.338</f>
        <v>0.91351795429625071</v>
      </c>
      <c r="AL20">
        <f t="shared" si="32"/>
        <v>1.4573101494435043</v>
      </c>
      <c r="AM20">
        <f t="shared" si="3"/>
        <v>0</v>
      </c>
      <c r="AN20">
        <f t="shared" si="4"/>
        <v>1.4573101494435043</v>
      </c>
      <c r="AO20">
        <f t="shared" ref="AO20:AO57" si="79">AM20+AN20</f>
        <v>1.4573101494435043</v>
      </c>
      <c r="AP20">
        <f t="shared" si="5"/>
        <v>0</v>
      </c>
      <c r="AQ20">
        <f t="shared" si="6"/>
        <v>30</v>
      </c>
      <c r="AR20">
        <f t="shared" ref="AR20:AR57" si="80">AP20+AQ20</f>
        <v>30</v>
      </c>
      <c r="AT20">
        <f t="shared" ref="AT20:AT57" si="81">CV20</f>
        <v>0.58100642219269594</v>
      </c>
      <c r="AV20">
        <f t="shared" si="33"/>
        <v>0.97109601243572274</v>
      </c>
      <c r="AX20">
        <f t="shared" si="7"/>
        <v>4.1007968976322076</v>
      </c>
      <c r="AY20">
        <f t="shared" si="7"/>
        <v>6.5193823757370968</v>
      </c>
      <c r="AZ20">
        <f t="shared" ref="AZ20:AZ57" si="82">AX20+AY20</f>
        <v>10.620179273369304</v>
      </c>
      <c r="BA20">
        <f t="shared" si="34"/>
        <v>0.38613254937373664</v>
      </c>
      <c r="BB20">
        <f t="shared" ref="BB20:BB57" si="83">1-BA20</f>
        <v>0.61386745062626336</v>
      </c>
      <c r="BC20">
        <f t="shared" si="8"/>
        <v>-73.978273469123891</v>
      </c>
      <c r="BD20">
        <f t="shared" ref="BD20:BD57" si="84">IF(BC20&lt;0.13,0.13,BC20)</f>
        <v>0.13</v>
      </c>
      <c r="BE20">
        <f t="shared" ref="BE20:BE57" si="85">1.938*AX20*(AE20/AR20)^(1/4)</f>
        <v>9.0091921090418676</v>
      </c>
      <c r="BF20">
        <f t="shared" ref="BF20:BF57" si="86">1.938*AY20*(AE20/AR20)^(1/4)</f>
        <v>14.322671841960862</v>
      </c>
      <c r="BG20">
        <f t="shared" si="9"/>
        <v>51.776427688624771</v>
      </c>
      <c r="BH20">
        <f t="shared" ref="BH20:BH57" si="87">0.15726*AO20*(1/(AE20*AR20^3))^(1/4)</f>
        <v>6.7388407190486534E-3</v>
      </c>
      <c r="BI20">
        <f t="shared" ref="BI20:BI57" si="88">0.0019+0.0322*BH20-0.6642*BH20^2+4.9951*BH20^3</f>
        <v>2.0883566586530388E-3</v>
      </c>
      <c r="BJ20">
        <f t="shared" ref="BJ20:BJ57" si="89">1-10.0147*BH20+33.8696*BH20^2+277.2817*BH20^3</f>
        <v>0.934135472125459</v>
      </c>
      <c r="BK20">
        <f t="shared" ref="BK20:BK57" si="90">BI20/BJ20</f>
        <v>2.2356036366988131E-3</v>
      </c>
      <c r="BL20">
        <f t="shared" si="35"/>
        <v>3.5958370702594035E-2</v>
      </c>
      <c r="BM20">
        <f t="shared" si="36"/>
        <v>313.02400258514638</v>
      </c>
      <c r="BN20">
        <f t="shared" ref="BN20:BN57" si="91">BL20/BM20</f>
        <v>1.1487416429931093E-4</v>
      </c>
      <c r="BO20">
        <f t="shared" ref="BO20:BO57" si="92">(0.0047+1123.32*BN20+729489.64*BN20^2)</f>
        <v>0.14336684523769699</v>
      </c>
      <c r="BP20">
        <f t="shared" ref="BP20:BP57" si="93">(1+1097.1566*BN20+722153.97*BN20^2)</f>
        <v>1.1355645444860709</v>
      </c>
      <c r="BQ20">
        <f t="shared" ref="BQ20:BQ57" si="94">SQRT(BO20/BP20)</f>
        <v>0.3553190172855043</v>
      </c>
      <c r="BR20">
        <f t="shared" si="37"/>
        <v>4.5987918884256919E-4</v>
      </c>
      <c r="BS20">
        <f t="shared" ref="BS20:BS57" si="95">1.0886-69.9473*BR20+2334.3497*BR20^2-12896.683*BR20^3</f>
        <v>1.0569251270678752</v>
      </c>
      <c r="BT20">
        <f t="shared" ref="BT20:BT57" si="96">1-53.4401*BR20+1517.9369*BR20^2-8419.8115*BR20^3</f>
        <v>0.97574421801229372</v>
      </c>
      <c r="BU20">
        <f t="shared" ref="BU20:BU57" si="97">BS20/BT20</f>
        <v>1.0831989650125282</v>
      </c>
      <c r="BV20">
        <f t="shared" si="38"/>
        <v>0.3848811917729269</v>
      </c>
      <c r="BW20">
        <f t="shared" si="39"/>
        <v>0.3848811917729269</v>
      </c>
      <c r="BX20">
        <f t="shared" si="40"/>
        <v>0.3848811917729269</v>
      </c>
      <c r="BY20">
        <f t="shared" si="10"/>
        <v>203.16307339170757</v>
      </c>
      <c r="BZ20">
        <f t="shared" si="11"/>
        <v>6.709242580264454</v>
      </c>
      <c r="CA20">
        <f t="shared" si="12"/>
        <v>1582403.6828581132</v>
      </c>
      <c r="CB20">
        <f t="shared" si="13"/>
        <v>8.3688972569992401E-2</v>
      </c>
      <c r="CC20">
        <f t="shared" si="14"/>
        <v>1247937.9285160815</v>
      </c>
      <c r="CD20">
        <f t="shared" ref="CD20:CD57" si="98">$CE$15/3.7065</f>
        <v>1.6187778227438283E-4</v>
      </c>
      <c r="CE20">
        <f t="shared" ref="CE20:CE57" si="99">5.0452/CC20</f>
        <v>4.0428292823820404E-6</v>
      </c>
      <c r="CF20">
        <f t="shared" ref="CF20:CF57" si="100">LOG(($CE$15^1.1098/2.8257)+(7.149/CC20)^0.8981)</f>
        <v>-3.9445156851996028</v>
      </c>
      <c r="CG20">
        <f t="shared" ref="CG20:CG57" si="101">-4*LOG(CD20-(CE20*CF20))</f>
        <v>15.000030823132901</v>
      </c>
      <c r="CH20">
        <f t="shared" ref="CH20:CH57" si="102">1/CG20^2</f>
        <v>4.4444261789405061E-3</v>
      </c>
      <c r="CI20">
        <f t="shared" si="15"/>
        <v>19.700947346771571</v>
      </c>
      <c r="CJ20" s="20">
        <f t="shared" si="16"/>
        <v>137268039303.39517</v>
      </c>
      <c r="CK20" s="33">
        <f t="shared" si="41"/>
        <v>0.1496713043639151</v>
      </c>
      <c r="CL20" s="33">
        <f t="shared" si="17"/>
        <v>29.934260872783021</v>
      </c>
      <c r="CM20">
        <f t="shared" ref="CM20:CM57" si="103">CM19+200</f>
        <v>600</v>
      </c>
      <c r="CN20" s="6">
        <f t="shared" si="42"/>
        <v>402.49841402525078</v>
      </c>
      <c r="CO20" s="20"/>
      <c r="CP20" s="20"/>
      <c r="CV20" s="25">
        <f t="shared" si="18"/>
        <v>0.58100642219269594</v>
      </c>
      <c r="CW20" s="26">
        <v>0.8</v>
      </c>
      <c r="CX20" s="26">
        <f t="shared" ref="CX20:CX57" si="104">0.27*CV20/CW20/$CU$18</f>
        <v>0.1078493171195192</v>
      </c>
      <c r="CY20" s="26">
        <f t="shared" si="43"/>
        <v>-3.7962025999809641E-2</v>
      </c>
      <c r="CZ20" s="26">
        <f t="shared" ref="CZ20:CZ57" si="105">($DH$12+$DJ$12/$CU$18+$CX$13/$CU$18^2)*CX20^2</f>
        <v>2.3079870986595706E-3</v>
      </c>
      <c r="DA20" s="26">
        <f t="shared" ref="DA20:DA57" si="106">$CZ$13*($DJ$12/$CU$18+$CX$13/$CU$18^2)*CX20^5</f>
        <v>-5.3785897348025731E-7</v>
      </c>
      <c r="DB20" s="26">
        <f t="shared" si="44"/>
        <v>1.1969984092067283E-3</v>
      </c>
      <c r="DC20" s="26">
        <f t="shared" si="45"/>
        <v>0.99164877324340706</v>
      </c>
      <c r="DD20" s="26">
        <f t="shared" si="46"/>
        <v>0.9655335009618875</v>
      </c>
      <c r="DE20" s="26">
        <f t="shared" si="47"/>
        <v>0.16553350096188746</v>
      </c>
      <c r="DF20" s="26">
        <v>0.85</v>
      </c>
      <c r="DG20" s="26">
        <f t="shared" si="48"/>
        <v>0.10150523964190043</v>
      </c>
      <c r="DH20" s="26">
        <f t="shared" si="49"/>
        <v>-3.5728965646879669E-2</v>
      </c>
      <c r="DI20" s="26">
        <f t="shared" si="50"/>
        <v>2.0444453192278553E-3</v>
      </c>
      <c r="DJ20" s="26">
        <f t="shared" si="51"/>
        <v>-3.9721324821868286E-7</v>
      </c>
      <c r="DK20" s="26">
        <f t="shared" si="52"/>
        <v>1.0593100100574372E-3</v>
      </c>
      <c r="DL20" s="26">
        <f t="shared" ref="DL20:DL57" si="107">EXP(-$DD$13*DG20^2)</f>
        <v>0.99259883535262539</v>
      </c>
      <c r="DM20" s="26">
        <f t="shared" ref="DM20:DM57" si="108">1+DH20+DI20-DJ20+DK20*DL20</f>
        <v>0.96736734676785674</v>
      </c>
      <c r="DN20" s="26">
        <f t="shared" ref="DN20:DN57" si="109">DM20-DF20</f>
        <v>0.11736734676785676</v>
      </c>
      <c r="DO20" s="26">
        <f t="shared" ref="DO20:DO57" si="110">(DN20-DE20)/(DF20-CW20)</f>
        <v>-0.96332308388061527</v>
      </c>
      <c r="DP20" s="26">
        <f t="shared" ref="DP20:DP57" si="111">CW20-DE20/DO20</f>
        <v>0.9718359123037501</v>
      </c>
      <c r="DQ20" s="26">
        <f t="shared" si="53"/>
        <v>0.85</v>
      </c>
      <c r="DR20" s="26">
        <f t="shared" si="54"/>
        <v>0.10150523964190043</v>
      </c>
      <c r="DS20" s="26">
        <f t="shared" si="55"/>
        <v>-3.5728965646879669E-2</v>
      </c>
      <c r="DT20" s="26">
        <f t="shared" si="56"/>
        <v>2.0444453192278553E-3</v>
      </c>
      <c r="DU20" s="26">
        <f t="shared" si="57"/>
        <v>-3.9721324821868286E-7</v>
      </c>
      <c r="DV20" s="26">
        <f t="shared" si="58"/>
        <v>1.0593100100574372E-3</v>
      </c>
      <c r="DW20" s="26">
        <f t="shared" si="59"/>
        <v>0.99259883535262539</v>
      </c>
      <c r="DX20" s="26">
        <f t="shared" si="60"/>
        <v>0.96736734676785674</v>
      </c>
      <c r="DY20" s="26">
        <f t="shared" si="61"/>
        <v>0.11736734676785676</v>
      </c>
      <c r="DZ20" s="26">
        <f t="shared" si="62"/>
        <v>0.9718359123037501</v>
      </c>
      <c r="EA20" s="26">
        <f t="shared" si="63"/>
        <v>8.8779857384657407E-2</v>
      </c>
      <c r="EB20" s="26">
        <f t="shared" si="64"/>
        <v>-3.124974125298181E-2</v>
      </c>
      <c r="EC20" s="26">
        <f t="shared" si="65"/>
        <v>1.5639665629644456E-3</v>
      </c>
      <c r="ED20" s="26">
        <f t="shared" si="66"/>
        <v>-2.0330761045236445E-7</v>
      </c>
      <c r="EE20" s="26">
        <f t="shared" si="67"/>
        <v>8.0895014800686177E-4</v>
      </c>
      <c r="EF20" s="26">
        <f t="shared" si="68"/>
        <v>0.99433329341762033</v>
      </c>
      <c r="EG20" s="26">
        <f t="shared" si="69"/>
        <v>0.97111879468247131</v>
      </c>
      <c r="EH20" s="26">
        <f t="shared" si="70"/>
        <v>-7.1711762127879553E-4</v>
      </c>
      <c r="EI20" s="26">
        <f t="shared" si="71"/>
        <v>-0.96920901363415901</v>
      </c>
      <c r="EJ20" s="26">
        <f t="shared" si="72"/>
        <v>0.97109601243572274</v>
      </c>
      <c r="EN20">
        <f t="shared" si="19"/>
        <v>387.53128360252822</v>
      </c>
      <c r="EX20">
        <f t="shared" ref="EX20:EX57" si="112">(EN20*$ER$18)/(DP20*10.73*$EM$18)</f>
        <v>1.0291224219695951</v>
      </c>
      <c r="EY20">
        <f t="shared" si="73"/>
        <v>1.5356002333261638E-2</v>
      </c>
      <c r="EZ20">
        <f t="shared" ref="EZ20:EZ57" si="113">EXP($EV$18*EY20^$EW$18)</f>
        <v>1.0211625455459825</v>
      </c>
      <c r="FA20">
        <f t="shared" ref="FA20:FA57" si="114">$EU$18*10^-4*EZ20</f>
        <v>1.4003756201372702E-2</v>
      </c>
      <c r="FC20" s="41">
        <v>260.60000000000002</v>
      </c>
      <c r="FD20" s="41">
        <v>1509.8</v>
      </c>
      <c r="FE20" s="2"/>
      <c r="FF20" s="44">
        <v>491</v>
      </c>
      <c r="FG20" s="44">
        <v>1000.3</v>
      </c>
    </row>
    <row r="21" spans="3:163">
      <c r="C21" s="6">
        <f t="shared" si="74"/>
        <v>402.49841402525078</v>
      </c>
      <c r="D21" s="6">
        <f>Sheet8!J21</f>
        <v>433.09643555897418</v>
      </c>
      <c r="E21" s="6">
        <f t="shared" si="20"/>
        <v>433.09643552339503</v>
      </c>
      <c r="F21" s="6">
        <f t="shared" si="21"/>
        <v>3.5579148516262649E-8</v>
      </c>
      <c r="G21" s="6">
        <f>Sheet9!D21</f>
        <v>433.09648748351668</v>
      </c>
      <c r="H21" s="6">
        <f>Sheet9!F21</f>
        <v>5.1270281289816921E-5</v>
      </c>
      <c r="I21" s="6">
        <f t="shared" si="22"/>
        <v>0.98671456060380258</v>
      </c>
      <c r="J21" s="6">
        <f t="shared" si="23"/>
        <v>433.09643552291595</v>
      </c>
      <c r="K21" s="6">
        <f t="shared" si="75"/>
        <v>418.39643552291597</v>
      </c>
      <c r="L21" s="6">
        <f t="shared" si="24"/>
        <v>417.79742479211245</v>
      </c>
      <c r="N21" s="6">
        <f t="shared" si="0"/>
        <v>417.79742479211245</v>
      </c>
      <c r="R21">
        <f t="shared" si="25"/>
        <v>50.439870615651067</v>
      </c>
      <c r="T21">
        <f t="shared" si="26"/>
        <v>1.1033656774759699</v>
      </c>
      <c r="U21">
        <f t="shared" si="27"/>
        <v>4.4631651898266664E-2</v>
      </c>
      <c r="V21">
        <f t="shared" si="28"/>
        <v>5516.82838737985</v>
      </c>
      <c r="W21">
        <f t="shared" si="76"/>
        <v>30976.991395137858</v>
      </c>
      <c r="X21">
        <f t="shared" si="29"/>
        <v>44533.491137276586</v>
      </c>
      <c r="Y21">
        <f t="shared" si="77"/>
        <v>0.88423544335821136</v>
      </c>
      <c r="Z21">
        <f t="shared" si="1"/>
        <v>54.006116207951074</v>
      </c>
      <c r="AA21">
        <f t="shared" ref="AA21:AA57" si="115">0.01361*Y21*R21</f>
        <v>0.60701581766551771</v>
      </c>
      <c r="AB21">
        <f t="shared" si="78"/>
        <v>49.496855974846113</v>
      </c>
      <c r="AC21">
        <f t="shared" si="30"/>
        <v>54.613132025616594</v>
      </c>
      <c r="AD21">
        <f t="shared" si="2"/>
        <v>1.1033656774759699</v>
      </c>
      <c r="AE21">
        <f t="shared" si="31"/>
        <v>49.496855974846113</v>
      </c>
      <c r="AJ21">
        <f t="shared" ref="AJ21:AJ57" si="116">10.715*(R21+100)^-0.515</f>
        <v>0.81030824043349492</v>
      </c>
      <c r="AK21">
        <f t="shared" ref="AK21:AK57" si="117">5.44*(R21+150)^-0.338</f>
        <v>0.9068349907004537</v>
      </c>
      <c r="AL21">
        <f t="shared" si="32"/>
        <v>1.4296757935336188</v>
      </c>
      <c r="AM21">
        <f t="shared" si="3"/>
        <v>0</v>
      </c>
      <c r="AN21">
        <f t="shared" si="4"/>
        <v>1.4296757935336188</v>
      </c>
      <c r="AO21">
        <f t="shared" si="79"/>
        <v>1.4296757935336188</v>
      </c>
      <c r="AP21">
        <f t="shared" si="5"/>
        <v>0</v>
      </c>
      <c r="AQ21">
        <f t="shared" si="6"/>
        <v>30</v>
      </c>
      <c r="AR21">
        <f t="shared" si="80"/>
        <v>30</v>
      </c>
      <c r="AT21">
        <f t="shared" si="81"/>
        <v>0.62638294571531106</v>
      </c>
      <c r="AV21">
        <f t="shared" si="33"/>
        <v>0.96897678379306851</v>
      </c>
      <c r="AX21">
        <f t="shared" si="7"/>
        <v>4.1084414782194125</v>
      </c>
      <c r="AY21">
        <f t="shared" si="7"/>
        <v>5.9064238945755596</v>
      </c>
      <c r="AZ21">
        <f t="shared" si="82"/>
        <v>10.014865372794972</v>
      </c>
      <c r="BA21">
        <f t="shared" si="34"/>
        <v>0.41023431921310183</v>
      </c>
      <c r="BB21">
        <f t="shared" si="83"/>
        <v>0.58976568078689817</v>
      </c>
      <c r="BC21">
        <f t="shared" si="8"/>
        <v>-65.666975420787267</v>
      </c>
      <c r="BD21">
        <f t="shared" si="84"/>
        <v>0.13</v>
      </c>
      <c r="BE21">
        <f t="shared" si="85"/>
        <v>9.0239144121407957</v>
      </c>
      <c r="BF21">
        <f t="shared" si="86"/>
        <v>12.973061436808594</v>
      </c>
      <c r="BG21">
        <f t="shared" si="9"/>
        <v>51.752654777978712</v>
      </c>
      <c r="BH21">
        <f t="shared" si="87"/>
        <v>6.6125731737789444E-3</v>
      </c>
      <c r="BI21">
        <f t="shared" si="88"/>
        <v>2.0853262588244265E-3</v>
      </c>
      <c r="BJ21">
        <f t="shared" si="89"/>
        <v>0.93533822360446983</v>
      </c>
      <c r="BK21">
        <f t="shared" si="90"/>
        <v>2.2294889764991116E-3</v>
      </c>
      <c r="BL21">
        <f t="shared" si="35"/>
        <v>3.591862036692936E-2</v>
      </c>
      <c r="BM21">
        <f t="shared" si="36"/>
        <v>295.57233967486621</v>
      </c>
      <c r="BN21">
        <f t="shared" si="91"/>
        <v>1.2152226560320345E-4</v>
      </c>
      <c r="BO21">
        <f t="shared" si="92"/>
        <v>0.1519812471311584</v>
      </c>
      <c r="BP21">
        <f t="shared" si="93"/>
        <v>1.1439934807992338</v>
      </c>
      <c r="BQ21">
        <f t="shared" si="94"/>
        <v>0.36448799372144369</v>
      </c>
      <c r="BR21">
        <f t="shared" si="37"/>
        <v>4.1396862509242207E-4</v>
      </c>
      <c r="BS21">
        <f t="shared" si="95"/>
        <v>1.0600431350367581</v>
      </c>
      <c r="BT21">
        <f t="shared" si="96"/>
        <v>0.97813700684230775</v>
      </c>
      <c r="BU21">
        <f t="shared" si="97"/>
        <v>1.0837368667390119</v>
      </c>
      <c r="BV21">
        <f t="shared" si="38"/>
        <v>0.39500907627966603</v>
      </c>
      <c r="BW21">
        <f t="shared" si="39"/>
        <v>0.39500907627966603</v>
      </c>
      <c r="BX21">
        <f t="shared" si="40"/>
        <v>0.39500907627966603</v>
      </c>
      <c r="BY21">
        <f t="shared" si="10"/>
        <v>203.35493612851013</v>
      </c>
      <c r="BZ21">
        <f t="shared" si="11"/>
        <v>6.5673662317012687</v>
      </c>
      <c r="CA21">
        <f t="shared" si="12"/>
        <v>1582780.5722276161</v>
      </c>
      <c r="CB21">
        <f t="shared" si="13"/>
        <v>8.7177499992929924E-2</v>
      </c>
      <c r="CC21">
        <f t="shared" si="14"/>
        <v>1198285.3118694001</v>
      </c>
      <c r="CD21">
        <f t="shared" si="98"/>
        <v>1.6187778227438283E-4</v>
      </c>
      <c r="CE21">
        <f t="shared" si="99"/>
        <v>4.2103495303044084E-6</v>
      </c>
      <c r="CF21">
        <f t="shared" si="100"/>
        <v>-3.9417428626800732</v>
      </c>
      <c r="CG21">
        <f t="shared" si="101"/>
        <v>14.99370116878943</v>
      </c>
      <c r="CH21">
        <f t="shared" si="102"/>
        <v>4.448179437606282E-3</v>
      </c>
      <c r="CI21">
        <f t="shared" si="15"/>
        <v>20.2243981485923</v>
      </c>
      <c r="CJ21" s="20">
        <f t="shared" si="16"/>
        <v>133891925478.20428</v>
      </c>
      <c r="CK21" s="33">
        <f t="shared" si="41"/>
        <v>0.1529901074907212</v>
      </c>
      <c r="CL21" s="33">
        <f t="shared" si="17"/>
        <v>30.598021498144242</v>
      </c>
      <c r="CM21">
        <f t="shared" si="103"/>
        <v>800</v>
      </c>
      <c r="CN21" s="6">
        <f t="shared" si="42"/>
        <v>433.09643552339503</v>
      </c>
      <c r="CO21" s="20"/>
      <c r="CP21" s="20"/>
      <c r="CQ21" s="20"/>
      <c r="CR21" s="20"/>
      <c r="CS21" s="20"/>
      <c r="CT21" s="20"/>
      <c r="CU21" s="20"/>
      <c r="CV21" s="25">
        <f t="shared" si="18"/>
        <v>0.62638294571531106</v>
      </c>
      <c r="CW21" s="26">
        <v>0.8</v>
      </c>
      <c r="CX21" s="26">
        <f t="shared" si="104"/>
        <v>0.11627233429840463</v>
      </c>
      <c r="CY21" s="26">
        <f t="shared" si="43"/>
        <v>-4.092685513069174E-2</v>
      </c>
      <c r="CZ21" s="26">
        <f t="shared" si="105"/>
        <v>2.6825718361316751E-3</v>
      </c>
      <c r="DA21" s="26">
        <f t="shared" si="106"/>
        <v>-7.8336358314869771E-7</v>
      </c>
      <c r="DB21" s="26">
        <f t="shared" si="44"/>
        <v>1.3931483328292066E-3</v>
      </c>
      <c r="DC21" s="26">
        <f t="shared" si="45"/>
        <v>0.99029996838809242</v>
      </c>
      <c r="DD21" s="26">
        <f t="shared" si="46"/>
        <v>0.96313613481898375</v>
      </c>
      <c r="DE21" s="26">
        <f t="shared" si="47"/>
        <v>0.1631361348189837</v>
      </c>
      <c r="DF21" s="26">
        <v>0.85</v>
      </c>
      <c r="DG21" s="26">
        <f t="shared" si="48"/>
        <v>0.10943278522202789</v>
      </c>
      <c r="DH21" s="26">
        <f t="shared" si="49"/>
        <v>-3.8519393064180459E-2</v>
      </c>
      <c r="DI21" s="26">
        <f t="shared" si="50"/>
        <v>2.3762574050162936E-3</v>
      </c>
      <c r="DJ21" s="26">
        <f t="shared" si="51"/>
        <v>-5.7852040914241988E-7</v>
      </c>
      <c r="DK21" s="26">
        <f t="shared" si="52"/>
        <v>1.232708823359347E-3</v>
      </c>
      <c r="DL21" s="26">
        <f t="shared" si="107"/>
        <v>0.99140280867441921</v>
      </c>
      <c r="DM21" s="26">
        <f t="shared" si="108"/>
        <v>0.96507955385100119</v>
      </c>
      <c r="DN21" s="26">
        <f t="shared" si="109"/>
        <v>0.11507955385100122</v>
      </c>
      <c r="DO21" s="26">
        <f t="shared" si="110"/>
        <v>-0.96113161935965108</v>
      </c>
      <c r="DP21" s="26">
        <f t="shared" si="111"/>
        <v>0.96973339710504203</v>
      </c>
      <c r="DQ21" s="26">
        <f t="shared" si="53"/>
        <v>0.85</v>
      </c>
      <c r="DR21" s="26">
        <f t="shared" si="54"/>
        <v>0.10943278522202789</v>
      </c>
      <c r="DS21" s="26">
        <f t="shared" si="55"/>
        <v>-3.8519393064180459E-2</v>
      </c>
      <c r="DT21" s="26">
        <f t="shared" si="56"/>
        <v>2.3762574050162936E-3</v>
      </c>
      <c r="DU21" s="26">
        <f t="shared" si="57"/>
        <v>-5.7852040914241988E-7</v>
      </c>
      <c r="DV21" s="26">
        <f t="shared" si="58"/>
        <v>1.232708823359347E-3</v>
      </c>
      <c r="DW21" s="26">
        <f t="shared" si="59"/>
        <v>0.99140280867441921</v>
      </c>
      <c r="DX21" s="26">
        <f t="shared" si="60"/>
        <v>0.96507955385100119</v>
      </c>
      <c r="DY21" s="26">
        <f t="shared" si="61"/>
        <v>0.11507955385100122</v>
      </c>
      <c r="DZ21" s="26">
        <f t="shared" si="62"/>
        <v>0.96973339710504203</v>
      </c>
      <c r="EA21" s="26">
        <f t="shared" si="63"/>
        <v>9.5921072447758507E-2</v>
      </c>
      <c r="EB21" s="26">
        <f t="shared" si="64"/>
        <v>-3.376338713536832E-2</v>
      </c>
      <c r="EC21" s="26">
        <f t="shared" si="65"/>
        <v>1.82568828663801E-3</v>
      </c>
      <c r="ED21" s="26">
        <f t="shared" si="66"/>
        <v>-2.993308986687801E-7</v>
      </c>
      <c r="EE21" s="26">
        <f t="shared" si="67"/>
        <v>9.4521674455986236E-4</v>
      </c>
      <c r="EF21" s="26">
        <f t="shared" si="68"/>
        <v>0.99338814077842796</v>
      </c>
      <c r="EG21" s="26">
        <f t="shared" si="69"/>
        <v>0.96900156758667921</v>
      </c>
      <c r="EH21" s="26">
        <f t="shared" si="70"/>
        <v>-7.3182951836281429E-4</v>
      </c>
      <c r="EI21" s="26">
        <f t="shared" si="71"/>
        <v>-0.96724377800592065</v>
      </c>
      <c r="EJ21" s="26">
        <f t="shared" si="72"/>
        <v>0.96897678379306851</v>
      </c>
      <c r="EN21">
        <f t="shared" si="19"/>
        <v>417.79742479211245</v>
      </c>
      <c r="EX21">
        <f t="shared" si="112"/>
        <v>1.1119022862095482</v>
      </c>
      <c r="EY21">
        <f t="shared" si="73"/>
        <v>1.6591198225683227E-2</v>
      </c>
      <c r="EZ21">
        <f t="shared" si="113"/>
        <v>1.0234558010541643</v>
      </c>
      <c r="FA21">
        <f t="shared" si="114"/>
        <v>1.403520485877216E-2</v>
      </c>
      <c r="FC21" s="41">
        <v>355.1</v>
      </c>
      <c r="FD21" s="41">
        <v>2140.4</v>
      </c>
      <c r="FE21" s="2"/>
      <c r="FF21" s="44">
        <v>802</v>
      </c>
      <c r="FG21" s="44">
        <v>1750.1</v>
      </c>
    </row>
    <row r="22" spans="3:163">
      <c r="C22" s="6">
        <f t="shared" si="74"/>
        <v>433.09643552339503</v>
      </c>
      <c r="D22" s="6">
        <f>Sheet8!J22</f>
        <v>464.35758657580141</v>
      </c>
      <c r="E22" s="6">
        <f t="shared" si="20"/>
        <v>464.3575865953336</v>
      </c>
      <c r="F22" s="6">
        <f t="shared" si="21"/>
        <v>-1.9532194528437685E-8</v>
      </c>
      <c r="G22" s="6">
        <f>Sheet9!D22</f>
        <v>464.35773494345176</v>
      </c>
      <c r="H22" s="6">
        <f>Sheet9!F22</f>
        <v>1.4607648967057685E-4</v>
      </c>
      <c r="I22" s="6">
        <f t="shared" si="22"/>
        <v>0.98468919280280742</v>
      </c>
      <c r="J22" s="6">
        <f t="shared" si="23"/>
        <v>464.35758659563731</v>
      </c>
      <c r="K22" s="6">
        <f t="shared" si="75"/>
        <v>449.65758659563733</v>
      </c>
      <c r="L22" s="6">
        <f t="shared" si="24"/>
        <v>448.72701104959822</v>
      </c>
      <c r="N22" s="6">
        <f t="shared" si="0"/>
        <v>448.72701104959822</v>
      </c>
      <c r="R22">
        <f t="shared" si="25"/>
        <v>54.902294443149785</v>
      </c>
      <c r="T22">
        <f t="shared" si="26"/>
        <v>1.1054926537056171</v>
      </c>
      <c r="U22">
        <f t="shared" si="27"/>
        <v>4.1463422547698567E-2</v>
      </c>
      <c r="V22">
        <f t="shared" si="28"/>
        <v>5527.4632685280858</v>
      </c>
      <c r="W22">
        <f t="shared" si="76"/>
        <v>31036.706252785203</v>
      </c>
      <c r="X22">
        <f t="shared" si="29"/>
        <v>40447.0930179508</v>
      </c>
      <c r="Y22">
        <f t="shared" si="77"/>
        <v>0.88372545206364006</v>
      </c>
      <c r="Z22">
        <f t="shared" si="1"/>
        <v>54.006116207951074</v>
      </c>
      <c r="AA22">
        <f t="shared" si="115"/>
        <v>0.66033753322477029</v>
      </c>
      <c r="AB22">
        <f t="shared" si="78"/>
        <v>49.449857091255744</v>
      </c>
      <c r="AC22">
        <f t="shared" si="30"/>
        <v>54.666453741175843</v>
      </c>
      <c r="AD22">
        <f t="shared" si="2"/>
        <v>1.1054926537056171</v>
      </c>
      <c r="AE22">
        <f t="shared" si="31"/>
        <v>49.449857091255744</v>
      </c>
      <c r="AJ22">
        <f t="shared" si="116"/>
        <v>0.7982012108965324</v>
      </c>
      <c r="AK22">
        <f t="shared" si="117"/>
        <v>0.90011101014094463</v>
      </c>
      <c r="AL22">
        <f t="shared" si="32"/>
        <v>1.4023980542982997</v>
      </c>
      <c r="AM22">
        <f t="shared" si="3"/>
        <v>0</v>
      </c>
      <c r="AN22">
        <f t="shared" si="4"/>
        <v>1.4023980542982997</v>
      </c>
      <c r="AO22">
        <f t="shared" si="79"/>
        <v>1.4023980542982997</v>
      </c>
      <c r="AP22">
        <f t="shared" si="5"/>
        <v>0</v>
      </c>
      <c r="AQ22">
        <f t="shared" si="6"/>
        <v>30</v>
      </c>
      <c r="AR22">
        <f t="shared" si="80"/>
        <v>30</v>
      </c>
      <c r="AT22">
        <f t="shared" si="81"/>
        <v>0.67275413950464502</v>
      </c>
      <c r="AV22">
        <f t="shared" si="33"/>
        <v>0.96683421678005066</v>
      </c>
      <c r="AX22">
        <f t="shared" si="7"/>
        <v>4.1163613886747203</v>
      </c>
      <c r="AY22">
        <f t="shared" si="7"/>
        <v>5.3644497785033636</v>
      </c>
      <c r="AZ22">
        <f t="shared" si="82"/>
        <v>9.4808111671780839</v>
      </c>
      <c r="BA22">
        <f t="shared" si="34"/>
        <v>0.43417818539886971</v>
      </c>
      <c r="BB22">
        <f t="shared" si="83"/>
        <v>0.56582181460113024</v>
      </c>
      <c r="BC22">
        <f t="shared" si="8"/>
        <v>-58.738998269968043</v>
      </c>
      <c r="BD22">
        <f t="shared" si="84"/>
        <v>0.13</v>
      </c>
      <c r="BE22">
        <f t="shared" si="85"/>
        <v>9.0391629413812442</v>
      </c>
      <c r="BF22">
        <f t="shared" si="86"/>
        <v>11.779853870983867</v>
      </c>
      <c r="BG22">
        <f t="shared" si="9"/>
        <v>51.72807852343778</v>
      </c>
      <c r="BH22">
        <f t="shared" si="87"/>
        <v>6.4879481526140962E-3</v>
      </c>
      <c r="BI22">
        <f t="shared" si="88"/>
        <v>2.0823176100258204E-3</v>
      </c>
      <c r="BJ22">
        <f t="shared" si="89"/>
        <v>0.93652656037328241</v>
      </c>
      <c r="BK22">
        <f t="shared" si="90"/>
        <v>2.2234474686930895E-3</v>
      </c>
      <c r="BL22">
        <f t="shared" si="35"/>
        <v>3.5881817956652094E-2</v>
      </c>
      <c r="BM22">
        <f t="shared" si="36"/>
        <v>279.48823062099973</v>
      </c>
      <c r="BN22">
        <f t="shared" si="91"/>
        <v>1.2838400342270463E-4</v>
      </c>
      <c r="BO22">
        <f t="shared" si="92"/>
        <v>0.16094009694485292</v>
      </c>
      <c r="BP22">
        <f t="shared" si="93"/>
        <v>1.1527602250785842</v>
      </c>
      <c r="BQ22">
        <f t="shared" si="94"/>
        <v>0.37364797913569509</v>
      </c>
      <c r="BR22">
        <f t="shared" si="37"/>
        <v>3.7356512276559393E-4</v>
      </c>
      <c r="BS22">
        <f t="shared" si="95"/>
        <v>1.0627952165706502</v>
      </c>
      <c r="BT22">
        <f t="shared" si="96"/>
        <v>0.98024803300873431</v>
      </c>
      <c r="BU22">
        <f t="shared" si="97"/>
        <v>1.084210506710785</v>
      </c>
      <c r="BV22">
        <f t="shared" si="38"/>
        <v>0.40511306479017278</v>
      </c>
      <c r="BW22">
        <f t="shared" si="39"/>
        <v>0.40511306479017278</v>
      </c>
      <c r="BX22">
        <f t="shared" si="40"/>
        <v>0.40511306479017278</v>
      </c>
      <c r="BY22">
        <f t="shared" si="10"/>
        <v>203.55348240592795</v>
      </c>
      <c r="BZ22">
        <f t="shared" si="11"/>
        <v>6.420418002832502</v>
      </c>
      <c r="CA22">
        <f t="shared" si="12"/>
        <v>1583169.6132579881</v>
      </c>
      <c r="CB22">
        <f t="shared" si="13"/>
        <v>9.0763897183754022E-2</v>
      </c>
      <c r="CC22">
        <f t="shared" si="14"/>
        <v>1151219.7880120324</v>
      </c>
      <c r="CD22">
        <f t="shared" si="98"/>
        <v>1.6187778227438283E-4</v>
      </c>
      <c r="CE22">
        <f t="shared" si="99"/>
        <v>4.3824820008629562E-6</v>
      </c>
      <c r="CF22">
        <f t="shared" si="100"/>
        <v>-3.9389235929620847</v>
      </c>
      <c r="CG22">
        <f t="shared" si="101"/>
        <v>14.987229293578112</v>
      </c>
      <c r="CH22">
        <f t="shared" si="102"/>
        <v>4.4520219461034191E-3</v>
      </c>
      <c r="CI22">
        <f t="shared" si="15"/>
        <v>20.744770958269854</v>
      </c>
      <c r="CJ22" s="20">
        <f t="shared" si="16"/>
        <v>130710301716.67699</v>
      </c>
      <c r="CK22" s="33">
        <f t="shared" si="41"/>
        <v>0.15630575535969293</v>
      </c>
      <c r="CL22" s="33">
        <f t="shared" si="17"/>
        <v>31.261151071938585</v>
      </c>
      <c r="CM22">
        <f t="shared" si="103"/>
        <v>1000</v>
      </c>
      <c r="CN22" s="6">
        <f t="shared" si="42"/>
        <v>464.3575865953336</v>
      </c>
      <c r="CO22" s="20"/>
      <c r="CP22" s="20"/>
      <c r="CQ22" s="20"/>
      <c r="CR22" s="20"/>
      <c r="CS22" s="20"/>
      <c r="CT22" s="20"/>
      <c r="CU22" s="20"/>
      <c r="CV22" s="25">
        <f t="shared" si="18"/>
        <v>0.67275413950464502</v>
      </c>
      <c r="CW22" s="26">
        <v>0.8</v>
      </c>
      <c r="CX22" s="26">
        <f t="shared" si="104"/>
        <v>0.12487998714554974</v>
      </c>
      <c r="CY22" s="26">
        <f t="shared" si="43"/>
        <v>-4.3956674418453537E-2</v>
      </c>
      <c r="CZ22" s="26">
        <f t="shared" si="105"/>
        <v>3.0944556902823034E-3</v>
      </c>
      <c r="DA22" s="26">
        <f t="shared" si="106"/>
        <v>-1.119555550720599E-6</v>
      </c>
      <c r="DB22" s="26">
        <f t="shared" si="44"/>
        <v>1.6094351793258883E-3</v>
      </c>
      <c r="DC22" s="26">
        <f t="shared" si="45"/>
        <v>0.98881897447398859</v>
      </c>
      <c r="DD22" s="26">
        <f t="shared" si="46"/>
        <v>0.96073034087088294</v>
      </c>
      <c r="DE22" s="26">
        <f t="shared" si="47"/>
        <v>0.16073034087088289</v>
      </c>
      <c r="DF22" s="26">
        <v>0.85</v>
      </c>
      <c r="DG22" s="26">
        <f t="shared" si="48"/>
        <v>0.11753410554875271</v>
      </c>
      <c r="DH22" s="26">
        <f t="shared" si="49"/>
        <v>-4.137098768795628E-2</v>
      </c>
      <c r="DI22" s="26">
        <f t="shared" si="50"/>
        <v>2.7411095387967817E-3</v>
      </c>
      <c r="DJ22" s="26">
        <f t="shared" si="51"/>
        <v>-8.2680092513006851E-7</v>
      </c>
      <c r="DK22" s="26">
        <f t="shared" si="52"/>
        <v>1.4238487684043299E-3</v>
      </c>
      <c r="DL22" s="26">
        <f t="shared" si="107"/>
        <v>0.99008935162221312</v>
      </c>
      <c r="DM22" s="26">
        <f t="shared" si="108"/>
        <v>0.96278068615568313</v>
      </c>
      <c r="DN22" s="26">
        <f t="shared" si="109"/>
        <v>0.11278068615568315</v>
      </c>
      <c r="DO22" s="26">
        <f t="shared" si="110"/>
        <v>-0.95899309430399615</v>
      </c>
      <c r="DP22" s="26">
        <f t="shared" si="111"/>
        <v>0.9676032307485336</v>
      </c>
      <c r="DQ22" s="26">
        <f t="shared" si="53"/>
        <v>0.85</v>
      </c>
      <c r="DR22" s="26">
        <f t="shared" si="54"/>
        <v>0.11753410554875271</v>
      </c>
      <c r="DS22" s="26">
        <f t="shared" si="55"/>
        <v>-4.137098768795628E-2</v>
      </c>
      <c r="DT22" s="26">
        <f t="shared" si="56"/>
        <v>2.7411095387967817E-3</v>
      </c>
      <c r="DU22" s="26">
        <f t="shared" si="57"/>
        <v>-8.2680092513006851E-7</v>
      </c>
      <c r="DV22" s="26">
        <f t="shared" si="58"/>
        <v>1.4238487684043297E-3</v>
      </c>
      <c r="DW22" s="26">
        <f t="shared" si="59"/>
        <v>0.99008935162221312</v>
      </c>
      <c r="DX22" s="26">
        <f t="shared" si="60"/>
        <v>0.96278068615568313</v>
      </c>
      <c r="DY22" s="26">
        <f t="shared" si="61"/>
        <v>0.11278068615568315</v>
      </c>
      <c r="DZ22" s="26">
        <f t="shared" si="62"/>
        <v>0.9676032307485336</v>
      </c>
      <c r="EA22" s="26">
        <f t="shared" si="63"/>
        <v>0.10324892119175182</v>
      </c>
      <c r="EB22" s="26">
        <f t="shared" si="64"/>
        <v>-3.6342726457784851E-2</v>
      </c>
      <c r="EC22" s="26">
        <f t="shared" si="65"/>
        <v>2.1152885707214071E-3</v>
      </c>
      <c r="ED22" s="26">
        <f t="shared" si="66"/>
        <v>-4.3252282772948028E-7</v>
      </c>
      <c r="EE22" s="26">
        <f t="shared" si="67"/>
        <v>1.0962968225310017E-3</v>
      </c>
      <c r="EF22" s="26">
        <f t="shared" si="68"/>
        <v>0.99234335762878134</v>
      </c>
      <c r="EG22" s="26">
        <f t="shared" si="69"/>
        <v>0.96686089750559256</v>
      </c>
      <c r="EH22" s="26">
        <f t="shared" si="70"/>
        <v>-7.4233324294104008E-4</v>
      </c>
      <c r="EI22" s="26">
        <f t="shared" si="71"/>
        <v>-0.9653052784014583</v>
      </c>
      <c r="EJ22" s="26">
        <f t="shared" si="72"/>
        <v>0.96683421678005066</v>
      </c>
      <c r="EN22">
        <f t="shared" si="19"/>
        <v>448.72701104959822</v>
      </c>
      <c r="EX22">
        <f t="shared" si="112"/>
        <v>1.1968455793100452</v>
      </c>
      <c r="EY22">
        <f t="shared" si="73"/>
        <v>1.7858675621180781E-2</v>
      </c>
      <c r="EZ22">
        <f t="shared" si="113"/>
        <v>1.0258711815572599</v>
      </c>
      <c r="FA22">
        <f t="shared" si="114"/>
        <v>1.4068328282507619E-2</v>
      </c>
      <c r="FC22" s="41">
        <v>472.9</v>
      </c>
      <c r="FD22" s="41">
        <v>3019.3</v>
      </c>
      <c r="FE22" s="2"/>
      <c r="FF22" s="44">
        <v>1124.9000000000001</v>
      </c>
      <c r="FG22" s="44">
        <v>2538.3000000000002</v>
      </c>
    </row>
    <row r="23" spans="3:163">
      <c r="C23" s="6">
        <f t="shared" si="74"/>
        <v>464.3575865953336</v>
      </c>
      <c r="D23" s="6">
        <f>Sheet8!J23</f>
        <v>496.2832331944399</v>
      </c>
      <c r="E23" s="6">
        <f t="shared" si="20"/>
        <v>496.28323345108856</v>
      </c>
      <c r="F23" s="6">
        <f t="shared" si="21"/>
        <v>-2.5664866143415566E-7</v>
      </c>
      <c r="G23" s="6">
        <f>Sheet9!D23</f>
        <v>496.28356715452503</v>
      </c>
      <c r="H23" s="6">
        <f>Sheet9!F23</f>
        <v>3.2792566668149448E-4</v>
      </c>
      <c r="I23" s="6">
        <f t="shared" si="22"/>
        <v>0.98269922052531988</v>
      </c>
      <c r="J23" s="6">
        <f t="shared" si="23"/>
        <v>496.28323345560693</v>
      </c>
      <c r="K23" s="6">
        <f t="shared" si="75"/>
        <v>481.58323345560694</v>
      </c>
      <c r="L23" s="6">
        <f t="shared" si="24"/>
        <v>480.32040989488678</v>
      </c>
      <c r="N23" s="6">
        <f t="shared" si="0"/>
        <v>480.32040989488678</v>
      </c>
      <c r="R23">
        <f t="shared" si="25"/>
        <v>59.520278428368783</v>
      </c>
      <c r="T23">
        <f t="shared" si="26"/>
        <v>1.1076937763567027</v>
      </c>
      <c r="U23">
        <f t="shared" si="27"/>
        <v>3.8649441895662447E-2</v>
      </c>
      <c r="V23">
        <f t="shared" si="28"/>
        <v>5538.468881783514</v>
      </c>
      <c r="W23">
        <f t="shared" si="76"/>
        <v>31098.502771214433</v>
      </c>
      <c r="X23">
        <f t="shared" si="29"/>
        <v>36809.674655923605</v>
      </c>
      <c r="Y23">
        <f t="shared" si="77"/>
        <v>0.88319768246532926</v>
      </c>
      <c r="Z23">
        <f t="shared" si="1"/>
        <v>54.006116207951074</v>
      </c>
      <c r="AA23">
        <f t="shared" si="115"/>
        <v>0.71545282047939596</v>
      </c>
      <c r="AB23">
        <f t="shared" si="78"/>
        <v>49.401350983856098</v>
      </c>
      <c r="AC23">
        <f t="shared" si="30"/>
        <v>54.721569028430473</v>
      </c>
      <c r="AD23">
        <f t="shared" si="2"/>
        <v>1.1076937763567027</v>
      </c>
      <c r="AE23">
        <f t="shared" si="31"/>
        <v>49.401350983856098</v>
      </c>
      <c r="AJ23">
        <f t="shared" si="116"/>
        <v>0.7862161985070858</v>
      </c>
      <c r="AK23">
        <f t="shared" si="117"/>
        <v>0.89335586007356527</v>
      </c>
      <c r="AL23">
        <f t="shared" si="32"/>
        <v>1.3755109111429202</v>
      </c>
      <c r="AM23">
        <f t="shared" si="3"/>
        <v>0</v>
      </c>
      <c r="AN23">
        <f t="shared" si="4"/>
        <v>1.3755109111429202</v>
      </c>
      <c r="AO23">
        <f t="shared" si="79"/>
        <v>1.3755109111429202</v>
      </c>
      <c r="AP23">
        <f t="shared" si="5"/>
        <v>0</v>
      </c>
      <c r="AQ23">
        <f t="shared" si="6"/>
        <v>30</v>
      </c>
      <c r="AR23">
        <f t="shared" si="80"/>
        <v>30</v>
      </c>
      <c r="AT23">
        <f t="shared" si="81"/>
        <v>0.72012055456504764</v>
      </c>
      <c r="AV23">
        <f t="shared" si="33"/>
        <v>0.96467032703872357</v>
      </c>
      <c r="AX23">
        <f t="shared" si="7"/>
        <v>4.1245573873204782</v>
      </c>
      <c r="AY23">
        <f t="shared" si="7"/>
        <v>4.8820233129514161</v>
      </c>
      <c r="AZ23">
        <f t="shared" si="82"/>
        <v>9.0065807002718934</v>
      </c>
      <c r="BA23">
        <f t="shared" si="34"/>
        <v>0.4579493066881602</v>
      </c>
      <c r="BB23">
        <f t="shared" si="83"/>
        <v>0.54205069331183986</v>
      </c>
      <c r="BC23">
        <f t="shared" si="8"/>
        <v>-52.905247178853458</v>
      </c>
      <c r="BD23">
        <f t="shared" si="84"/>
        <v>0.13</v>
      </c>
      <c r="BE23">
        <f t="shared" si="85"/>
        <v>9.0549387306503188</v>
      </c>
      <c r="BF23">
        <f t="shared" si="86"/>
        <v>10.717858385551594</v>
      </c>
      <c r="BG23">
        <f t="shared" si="9"/>
        <v>51.702701874319864</v>
      </c>
      <c r="BH23">
        <f t="shared" si="87"/>
        <v>6.3651209949162901E-3</v>
      </c>
      <c r="BI23">
        <f t="shared" si="88"/>
        <v>2.0793351322340383E-3</v>
      </c>
      <c r="BJ23">
        <f t="shared" si="89"/>
        <v>0.93769894745463755</v>
      </c>
      <c r="BK23">
        <f t="shared" si="90"/>
        <v>2.2174869001168724E-3</v>
      </c>
      <c r="BL23">
        <f t="shared" si="35"/>
        <v>3.5848082394161533E-2</v>
      </c>
      <c r="BM23">
        <f t="shared" si="36"/>
        <v>264.58004182829063</v>
      </c>
      <c r="BN23">
        <f t="shared" si="91"/>
        <v>1.3549050089509972E-4</v>
      </c>
      <c r="BO23">
        <f t="shared" si="92"/>
        <v>0.17029092379999305</v>
      </c>
      <c r="BP23">
        <f t="shared" si="93"/>
        <v>1.1619113657769977</v>
      </c>
      <c r="BQ23">
        <f t="shared" si="94"/>
        <v>0.38283289780843915</v>
      </c>
      <c r="BR23">
        <f t="shared" si="37"/>
        <v>3.3778177625262809E-4</v>
      </c>
      <c r="BS23">
        <f t="shared" si="95"/>
        <v>1.0652389209240372</v>
      </c>
      <c r="BT23">
        <f t="shared" si="96"/>
        <v>0.98212177493220898</v>
      </c>
      <c r="BU23">
        <f t="shared" si="97"/>
        <v>1.0846301834592409</v>
      </c>
      <c r="BV23">
        <f t="shared" si="38"/>
        <v>0.4152321161842002</v>
      </c>
      <c r="BW23">
        <f t="shared" si="39"/>
        <v>0.4152321161842002</v>
      </c>
      <c r="BX23">
        <f t="shared" si="40"/>
        <v>0.4152321161842002</v>
      </c>
      <c r="BY23">
        <f t="shared" si="10"/>
        <v>203.75870714407543</v>
      </c>
      <c r="BZ23">
        <f t="shared" si="11"/>
        <v>6.2683823570982486</v>
      </c>
      <c r="CA23">
        <f t="shared" si="12"/>
        <v>1583570.6505045292</v>
      </c>
      <c r="CB23">
        <f t="shared" si="13"/>
        <v>9.4465779627739194E-2</v>
      </c>
      <c r="CC23">
        <f t="shared" si="14"/>
        <v>1106386.496201728</v>
      </c>
      <c r="CD23">
        <f t="shared" si="98"/>
        <v>1.6187778227438283E-4</v>
      </c>
      <c r="CE23">
        <f t="shared" si="99"/>
        <v>4.5600701177394942E-6</v>
      </c>
      <c r="CF23">
        <f t="shared" si="100"/>
        <v>-3.9360457067122314</v>
      </c>
      <c r="CG23">
        <f t="shared" si="101"/>
        <v>14.98058594185674</v>
      </c>
      <c r="CH23">
        <f t="shared" si="102"/>
        <v>4.4559714452482345E-3</v>
      </c>
      <c r="CI23">
        <f t="shared" si="15"/>
        <v>21.263853234847712</v>
      </c>
      <c r="CJ23" s="20">
        <f t="shared" si="16"/>
        <v>127697264721.06123</v>
      </c>
      <c r="CK23" s="33">
        <f t="shared" si="41"/>
        <v>0.15962823427877473</v>
      </c>
      <c r="CL23" s="33">
        <f t="shared" si="17"/>
        <v>31.925646855754948</v>
      </c>
      <c r="CM23">
        <f t="shared" si="103"/>
        <v>1200</v>
      </c>
      <c r="CN23" s="6">
        <f t="shared" si="42"/>
        <v>496.28323345108856</v>
      </c>
      <c r="CO23" s="20"/>
      <c r="CP23" s="20"/>
      <c r="CQ23" s="20"/>
      <c r="CR23" s="20"/>
      <c r="CS23" s="20"/>
      <c r="CT23" s="20"/>
      <c r="CU23" s="20"/>
      <c r="CV23" s="25">
        <f t="shared" si="18"/>
        <v>0.72012055456504764</v>
      </c>
      <c r="CW23" s="26">
        <v>0.8</v>
      </c>
      <c r="CX23" s="26">
        <f t="shared" si="104"/>
        <v>0.13367237794113698</v>
      </c>
      <c r="CY23" s="26">
        <f t="shared" si="43"/>
        <v>-4.705151986483385E-2</v>
      </c>
      <c r="CZ23" s="26">
        <f t="shared" si="105"/>
        <v>3.5455362134087674E-3</v>
      </c>
      <c r="DA23" s="26">
        <f t="shared" si="106"/>
        <v>-1.5732212009327909E-6</v>
      </c>
      <c r="DB23" s="26">
        <f t="shared" si="44"/>
        <v>1.8470323011111585E-3</v>
      </c>
      <c r="DC23" s="26">
        <f t="shared" si="45"/>
        <v>0.9871995835959626</v>
      </c>
      <c r="DD23" s="26">
        <f t="shared" si="46"/>
        <v>0.9583189790883212</v>
      </c>
      <c r="DE23" s="26">
        <f t="shared" si="47"/>
        <v>0.15831897908832115</v>
      </c>
      <c r="DF23" s="26">
        <v>0.85</v>
      </c>
      <c r="DG23" s="26">
        <f t="shared" si="48"/>
        <v>0.125809296885776</v>
      </c>
      <c r="DH23" s="26">
        <f t="shared" si="49"/>
        <v>-4.4283783402196568E-2</v>
      </c>
      <c r="DI23" s="26">
        <f t="shared" si="50"/>
        <v>3.1406825973447905E-3</v>
      </c>
      <c r="DJ23" s="26">
        <f t="shared" si="51"/>
        <v>-1.1618367159434383E-6</v>
      </c>
      <c r="DK23" s="26">
        <f t="shared" si="52"/>
        <v>1.6337492491620663E-3</v>
      </c>
      <c r="DL23" s="26">
        <f t="shared" si="107"/>
        <v>0.98865289657516831</v>
      </c>
      <c r="DM23" s="26">
        <f t="shared" si="108"/>
        <v>0.96047327195932575</v>
      </c>
      <c r="DN23" s="26">
        <f t="shared" si="109"/>
        <v>0.11047327195932577</v>
      </c>
      <c r="DO23" s="26">
        <f t="shared" si="110"/>
        <v>-0.95691414257990892</v>
      </c>
      <c r="DP23" s="26">
        <f t="shared" si="111"/>
        <v>0.96544742317370491</v>
      </c>
      <c r="DQ23" s="26">
        <f t="shared" si="53"/>
        <v>0.85</v>
      </c>
      <c r="DR23" s="26">
        <f t="shared" si="54"/>
        <v>0.125809296885776</v>
      </c>
      <c r="DS23" s="26">
        <f t="shared" si="55"/>
        <v>-4.4283783402196568E-2</v>
      </c>
      <c r="DT23" s="26">
        <f t="shared" si="56"/>
        <v>3.1406825973447905E-3</v>
      </c>
      <c r="DU23" s="26">
        <f t="shared" si="57"/>
        <v>-1.1618367159434383E-6</v>
      </c>
      <c r="DV23" s="26">
        <f t="shared" si="58"/>
        <v>1.6337492491620663E-3</v>
      </c>
      <c r="DW23" s="26">
        <f t="shared" si="59"/>
        <v>0.98865289657516831</v>
      </c>
      <c r="DX23" s="26">
        <f t="shared" si="60"/>
        <v>0.96047327195932575</v>
      </c>
      <c r="DY23" s="26">
        <f t="shared" si="61"/>
        <v>0.11047327195932577</v>
      </c>
      <c r="DZ23" s="26">
        <f t="shared" si="62"/>
        <v>0.96544742317370491</v>
      </c>
      <c r="EA23" s="26">
        <f t="shared" si="63"/>
        <v>0.11076512276699002</v>
      </c>
      <c r="EB23" s="26">
        <f t="shared" si="64"/>
        <v>-3.8988364346273272E-2</v>
      </c>
      <c r="EC23" s="26">
        <f t="shared" si="65"/>
        <v>2.4344712161656974E-3</v>
      </c>
      <c r="ED23" s="26">
        <f t="shared" si="66"/>
        <v>-6.1460570425494533E-7</v>
      </c>
      <c r="EE23" s="26">
        <f t="shared" si="67"/>
        <v>1.2631727079564208E-3</v>
      </c>
      <c r="EF23" s="26">
        <f t="shared" si="68"/>
        <v>0.99119312388235215</v>
      </c>
      <c r="EG23" s="26">
        <f t="shared" si="69"/>
        <v>0.96469876957799883</v>
      </c>
      <c r="EH23" s="26">
        <f t="shared" si="70"/>
        <v>-7.4865359570608359E-4</v>
      </c>
      <c r="EI23" s="26">
        <f t="shared" si="71"/>
        <v>-0.96339894384376779</v>
      </c>
      <c r="EJ23" s="26">
        <f t="shared" si="72"/>
        <v>0.96467032703872357</v>
      </c>
      <c r="EN23">
        <f t="shared" si="19"/>
        <v>480.32040989488678</v>
      </c>
      <c r="EX23">
        <f t="shared" si="112"/>
        <v>1.2839722293969777</v>
      </c>
      <c r="EY23">
        <f t="shared" si="73"/>
        <v>1.915873187635752E-2</v>
      </c>
      <c r="EZ23">
        <f t="shared" si="113"/>
        <v>1.0284115773808071</v>
      </c>
      <c r="FA23">
        <f t="shared" si="114"/>
        <v>1.4103166109181844E-2</v>
      </c>
      <c r="FC23" s="41">
        <v>591.20000000000005</v>
      </c>
      <c r="FD23" s="41">
        <v>3745.5</v>
      </c>
      <c r="FE23" s="2"/>
      <c r="FF23" s="44">
        <v>1603.3</v>
      </c>
      <c r="FG23" s="44">
        <v>3672.7</v>
      </c>
    </row>
    <row r="24" spans="3:163">
      <c r="C24" s="6">
        <f t="shared" si="74"/>
        <v>496.28323345108856</v>
      </c>
      <c r="D24" s="6">
        <f>Sheet8!J24</f>
        <v>528.8766934174381</v>
      </c>
      <c r="E24" s="6">
        <f t="shared" si="20"/>
        <v>528.8766942770194</v>
      </c>
      <c r="F24" s="6">
        <f t="shared" si="21"/>
        <v>-8.5958129147911677E-7</v>
      </c>
      <c r="G24" s="6">
        <f>Sheet9!D24</f>
        <v>528.87734125291286</v>
      </c>
      <c r="H24" s="6">
        <f>Sheet9!F24</f>
        <v>6.3447908280522824E-4</v>
      </c>
      <c r="I24" s="6">
        <f t="shared" si="22"/>
        <v>0.98070990067419028</v>
      </c>
      <c r="J24" s="6">
        <f t="shared" si="23"/>
        <v>528.8766942939269</v>
      </c>
      <c r="K24" s="6">
        <f t="shared" si="75"/>
        <v>514.17669429392686</v>
      </c>
      <c r="L24" s="6">
        <f t="shared" si="24"/>
        <v>512.57996343426339</v>
      </c>
      <c r="N24" s="6">
        <f t="shared" si="0"/>
        <v>512.57996343426339</v>
      </c>
      <c r="R24">
        <f t="shared" si="25"/>
        <v>64.294623577228577</v>
      </c>
      <c r="T24">
        <f t="shared" si="26"/>
        <v>1.1099694272218623</v>
      </c>
      <c r="U24">
        <f t="shared" si="27"/>
        <v>3.6135048417165534E-2</v>
      </c>
      <c r="V24">
        <f t="shared" si="28"/>
        <v>5549.8471361093116</v>
      </c>
      <c r="W24">
        <f t="shared" si="76"/>
        <v>31162.391669253786</v>
      </c>
      <c r="X24">
        <f t="shared" si="29"/>
        <v>33552.363841823979</v>
      </c>
      <c r="Y24">
        <f t="shared" si="77"/>
        <v>0.88265204301974531</v>
      </c>
      <c r="Z24">
        <f t="shared" si="1"/>
        <v>54.006116207951074</v>
      </c>
      <c r="AA24">
        <f t="shared" si="115"/>
        <v>0.77236451744507384</v>
      </c>
      <c r="AB24">
        <f t="shared" si="78"/>
        <v>49.351341921642806</v>
      </c>
      <c r="AC24">
        <f t="shared" si="30"/>
        <v>54.77848072539615</v>
      </c>
      <c r="AD24">
        <f t="shared" si="2"/>
        <v>1.1099694272218623</v>
      </c>
      <c r="AE24">
        <f t="shared" si="31"/>
        <v>49.351341921642806</v>
      </c>
      <c r="AJ24">
        <f t="shared" si="116"/>
        <v>0.77436577365090642</v>
      </c>
      <c r="AK24">
        <f t="shared" si="117"/>
        <v>0.88657828251389426</v>
      </c>
      <c r="AL24">
        <f t="shared" si="32"/>
        <v>1.3490412741893745</v>
      </c>
      <c r="AM24">
        <f t="shared" si="3"/>
        <v>0</v>
      </c>
      <c r="AN24">
        <f t="shared" si="4"/>
        <v>1.3490412741893745</v>
      </c>
      <c r="AO24">
        <f t="shared" si="79"/>
        <v>1.3490412741893745</v>
      </c>
      <c r="AP24">
        <f t="shared" si="5"/>
        <v>0</v>
      </c>
      <c r="AQ24">
        <f t="shared" si="6"/>
        <v>30</v>
      </c>
      <c r="AR24">
        <f t="shared" si="80"/>
        <v>30</v>
      </c>
      <c r="AT24">
        <f t="shared" si="81"/>
        <v>0.76848570230024493</v>
      </c>
      <c r="AV24">
        <f t="shared" si="33"/>
        <v>0.96248710228466272</v>
      </c>
      <c r="AX24">
        <f t="shared" si="7"/>
        <v>4.1330308957821105</v>
      </c>
      <c r="AY24">
        <f t="shared" si="7"/>
        <v>4.4500100588107943</v>
      </c>
      <c r="AZ24">
        <f t="shared" si="82"/>
        <v>8.5830409545929047</v>
      </c>
      <c r="BA24">
        <f t="shared" si="34"/>
        <v>0.4815345653885606</v>
      </c>
      <c r="BB24">
        <f t="shared" si="83"/>
        <v>0.51846543461143946</v>
      </c>
      <c r="BC24">
        <f t="shared" si="8"/>
        <v>-47.948081135576977</v>
      </c>
      <c r="BD24">
        <f t="shared" si="84"/>
        <v>0.13</v>
      </c>
      <c r="BE24">
        <f t="shared" si="85"/>
        <v>9.0712440736886162</v>
      </c>
      <c r="BF24">
        <f t="shared" si="86"/>
        <v>9.7669551454449781</v>
      </c>
      <c r="BG24">
        <f t="shared" si="9"/>
        <v>51.676525886546777</v>
      </c>
      <c r="BH24">
        <f t="shared" si="87"/>
        <v>6.2442146798977706E-3</v>
      </c>
      <c r="BI24">
        <f t="shared" si="88"/>
        <v>2.0763825340378733E-3</v>
      </c>
      <c r="BJ24">
        <f t="shared" si="89"/>
        <v>0.93885415421146823</v>
      </c>
      <c r="BK24">
        <f t="shared" si="90"/>
        <v>2.2116135128376789E-3</v>
      </c>
      <c r="BL24">
        <f t="shared" si="35"/>
        <v>3.581751383398929E-2</v>
      </c>
      <c r="BM24">
        <f t="shared" si="36"/>
        <v>250.68975088366196</v>
      </c>
      <c r="BN24">
        <f t="shared" si="91"/>
        <v>1.4287586033228454E-4</v>
      </c>
      <c r="BO24">
        <f t="shared" si="92"/>
        <v>0.18008675655870429</v>
      </c>
      <c r="BP24">
        <f t="shared" si="93"/>
        <v>1.1714988914908331</v>
      </c>
      <c r="BQ24">
        <f t="shared" si="94"/>
        <v>0.39207571864726382</v>
      </c>
      <c r="BR24">
        <f t="shared" si="37"/>
        <v>3.0590958541246285E-4</v>
      </c>
      <c r="BS24">
        <f t="shared" si="95"/>
        <v>1.0674205312793503</v>
      </c>
      <c r="BT24">
        <f t="shared" si="96"/>
        <v>0.98379396968762878</v>
      </c>
      <c r="BU24">
        <f t="shared" si="97"/>
        <v>1.0850041412820151</v>
      </c>
      <c r="BV24">
        <f t="shared" si="38"/>
        <v>0.42540377842840343</v>
      </c>
      <c r="BW24">
        <f t="shared" si="39"/>
        <v>0.42540377842840343</v>
      </c>
      <c r="BX24">
        <f t="shared" si="40"/>
        <v>0.42540377842840343</v>
      </c>
      <c r="BY24">
        <f t="shared" si="10"/>
        <v>203.97062091045657</v>
      </c>
      <c r="BZ24">
        <f t="shared" si="11"/>
        <v>6.1112311528948489</v>
      </c>
      <c r="CA24">
        <f t="shared" si="12"/>
        <v>1583983.5514613395</v>
      </c>
      <c r="CB24">
        <f t="shared" si="13"/>
        <v>9.8302428354310314E-2</v>
      </c>
      <c r="CC24">
        <f t="shared" si="14"/>
        <v>1063482.5217098971</v>
      </c>
      <c r="CD24">
        <f t="shared" si="98"/>
        <v>1.6187778227438283E-4</v>
      </c>
      <c r="CE24">
        <f t="shared" si="99"/>
        <v>4.7440365939330965E-6</v>
      </c>
      <c r="CF24">
        <f t="shared" si="100"/>
        <v>-3.9330963270190082</v>
      </c>
      <c r="CG24">
        <f t="shared" si="101"/>
        <v>14.973739586772886</v>
      </c>
      <c r="CH24">
        <f t="shared" si="102"/>
        <v>4.4600471321381199E-3</v>
      </c>
      <c r="CI24">
        <f t="shared" si="15"/>
        <v>21.783344490771029</v>
      </c>
      <c r="CJ24" s="20">
        <f t="shared" si="16"/>
        <v>124831013638.04449</v>
      </c>
      <c r="CK24" s="33">
        <f t="shared" si="41"/>
        <v>0.16296730412965404</v>
      </c>
      <c r="CL24" s="33">
        <f t="shared" si="17"/>
        <v>32.593460825930812</v>
      </c>
      <c r="CM24">
        <f t="shared" si="103"/>
        <v>1400</v>
      </c>
      <c r="CN24" s="6">
        <f t="shared" si="42"/>
        <v>528.8766942770194</v>
      </c>
      <c r="CO24" s="20"/>
      <c r="CP24" s="20"/>
      <c r="CQ24" s="20"/>
      <c r="CR24" s="20"/>
      <c r="CS24" s="20"/>
      <c r="CT24" s="20"/>
      <c r="CU24" s="20"/>
      <c r="CV24" s="25">
        <f t="shared" si="18"/>
        <v>0.76848570230024493</v>
      </c>
      <c r="CW24" s="26">
        <v>0.8</v>
      </c>
      <c r="CX24" s="26">
        <f t="shared" si="104"/>
        <v>0.14265015848948298</v>
      </c>
      <c r="CY24" s="26">
        <f t="shared" si="43"/>
        <v>-5.0211620899309604E-2</v>
      </c>
      <c r="CZ24" s="26">
        <f t="shared" si="105"/>
        <v>4.0377841108282467E-3</v>
      </c>
      <c r="DA24" s="26">
        <f t="shared" si="106"/>
        <v>-2.1774225350921896E-6</v>
      </c>
      <c r="DB24" s="26">
        <f t="shared" si="44"/>
        <v>2.1071812604936306E-3</v>
      </c>
      <c r="DC24" s="26">
        <f t="shared" si="45"/>
        <v>0.98543542679977036</v>
      </c>
      <c r="DD24" s="26">
        <f t="shared" si="46"/>
        <v>0.95590483169883267</v>
      </c>
      <c r="DE24" s="26">
        <f t="shared" si="47"/>
        <v>0.15590483169883262</v>
      </c>
      <c r="DF24" s="26">
        <v>0.85</v>
      </c>
      <c r="DG24" s="26">
        <f t="shared" si="48"/>
        <v>0.13425897269598397</v>
      </c>
      <c r="DH24" s="26">
        <f t="shared" si="49"/>
        <v>-4.7257996140526677E-2</v>
      </c>
      <c r="DI24" s="26">
        <f t="shared" si="50"/>
        <v>3.5767222573426676E-3</v>
      </c>
      <c r="DJ24" s="26">
        <f t="shared" si="51"/>
        <v>-1.6080443397869128E-6</v>
      </c>
      <c r="DK24" s="26">
        <f t="shared" si="52"/>
        <v>1.8634869971197135E-3</v>
      </c>
      <c r="DL24" s="26">
        <f t="shared" si="107"/>
        <v>0.98708772294803138</v>
      </c>
      <c r="DM24" s="26">
        <f t="shared" si="108"/>
        <v>0.95815975929788588</v>
      </c>
      <c r="DN24" s="26">
        <f t="shared" si="109"/>
        <v>0.1081597592978859</v>
      </c>
      <c r="DO24" s="26">
        <f t="shared" si="110"/>
        <v>-0.95490144801893562</v>
      </c>
      <c r="DP24" s="26">
        <f t="shared" si="111"/>
        <v>0.96326798123751622</v>
      </c>
      <c r="DQ24" s="26">
        <f t="shared" si="53"/>
        <v>0.85</v>
      </c>
      <c r="DR24" s="26">
        <f t="shared" si="54"/>
        <v>0.13425897269598397</v>
      </c>
      <c r="DS24" s="26">
        <f t="shared" si="55"/>
        <v>-4.7257996140526677E-2</v>
      </c>
      <c r="DT24" s="26">
        <f t="shared" si="56"/>
        <v>3.5767222573426676E-3</v>
      </c>
      <c r="DU24" s="26">
        <f t="shared" si="57"/>
        <v>-1.6080443397869128E-6</v>
      </c>
      <c r="DV24" s="26">
        <f t="shared" si="58"/>
        <v>1.8634869971197135E-3</v>
      </c>
      <c r="DW24" s="26">
        <f t="shared" si="59"/>
        <v>0.98708772294803138</v>
      </c>
      <c r="DX24" s="26">
        <f t="shared" si="60"/>
        <v>0.95815975929788588</v>
      </c>
      <c r="DY24" s="26">
        <f t="shared" si="61"/>
        <v>0.1081597592978859</v>
      </c>
      <c r="DZ24" s="26">
        <f t="shared" si="62"/>
        <v>0.96326798123751622</v>
      </c>
      <c r="EA24" s="26">
        <f t="shared" si="63"/>
        <v>0.11847183651321572</v>
      </c>
      <c r="EB24" s="26">
        <f t="shared" si="64"/>
        <v>-4.1701060869730078E-2</v>
      </c>
      <c r="EC24" s="26">
        <f t="shared" si="65"/>
        <v>2.785023212665137E-3</v>
      </c>
      <c r="ED24" s="26">
        <f t="shared" si="66"/>
        <v>-8.6031406833504562E-7</v>
      </c>
      <c r="EE24" s="26">
        <f t="shared" si="67"/>
        <v>1.446887955683472E-3</v>
      </c>
      <c r="EF24" s="26">
        <f t="shared" si="68"/>
        <v>0.98993138104668188</v>
      </c>
      <c r="EG24" s="26">
        <f t="shared" si="69"/>
        <v>0.96251714244919284</v>
      </c>
      <c r="EH24" s="26">
        <f t="shared" si="70"/>
        <v>-7.5083878832338247E-4</v>
      </c>
      <c r="EI24" s="26">
        <f t="shared" si="71"/>
        <v>-0.9615303185975409</v>
      </c>
      <c r="EJ24" s="26">
        <f t="shared" si="72"/>
        <v>0.96248710228466272</v>
      </c>
      <c r="EN24">
        <f t="shared" si="19"/>
        <v>512.57996343426339</v>
      </c>
      <c r="EX24">
        <f t="shared" si="112"/>
        <v>1.3733072672037945</v>
      </c>
      <c r="EY24">
        <f t="shared" si="73"/>
        <v>2.0491740486137888E-2</v>
      </c>
      <c r="EZ24">
        <f t="shared" si="113"/>
        <v>1.0310801735963879</v>
      </c>
      <c r="FA24">
        <f t="shared" si="114"/>
        <v>1.4139762017410067E-2</v>
      </c>
      <c r="FC24" s="41">
        <v>709.5</v>
      </c>
      <c r="FD24" s="41">
        <v>4490.8</v>
      </c>
      <c r="FE24" s="2"/>
      <c r="FF24" s="44">
        <v>2141.6</v>
      </c>
      <c r="FG24" s="44">
        <v>4960.8</v>
      </c>
    </row>
    <row r="25" spans="3:163">
      <c r="C25" s="6">
        <f t="shared" si="74"/>
        <v>528.8766942770194</v>
      </c>
      <c r="D25" s="6">
        <f>Sheet8!J25</f>
        <v>562.1432311082217</v>
      </c>
      <c r="E25" s="6">
        <f t="shared" si="20"/>
        <v>562.1432331959146</v>
      </c>
      <c r="F25" s="6">
        <f t="shared" si="21"/>
        <v>-2.0876929056612425E-6</v>
      </c>
      <c r="G25" s="6">
        <f>Sheet9!D25</f>
        <v>562.14436524047005</v>
      </c>
      <c r="H25" s="6">
        <f>Sheet9!F25</f>
        <v>1.1078915044890891E-3</v>
      </c>
      <c r="I25" s="6">
        <f t="shared" si="22"/>
        <v>0.97870349688632163</v>
      </c>
      <c r="J25" s="6">
        <f t="shared" si="23"/>
        <v>562.14323324134261</v>
      </c>
      <c r="K25" s="6">
        <f t="shared" si="75"/>
        <v>547.44323324134257</v>
      </c>
      <c r="L25" s="6">
        <f t="shared" si="24"/>
        <v>545.50996269262055</v>
      </c>
      <c r="N25" s="6">
        <f t="shared" si="0"/>
        <v>545.50996269262055</v>
      </c>
      <c r="R25">
        <f t="shared" si="25"/>
        <v>69.226503564127938</v>
      </c>
      <c r="T25">
        <f t="shared" si="26"/>
        <v>1.1123201657229804</v>
      </c>
      <c r="U25">
        <f t="shared" si="27"/>
        <v>3.3876106737983615E-2</v>
      </c>
      <c r="V25">
        <f t="shared" si="28"/>
        <v>5561.6008286149017</v>
      </c>
      <c r="W25">
        <f t="shared" si="76"/>
        <v>31228.388652672675</v>
      </c>
      <c r="X25">
        <f t="shared" si="29"/>
        <v>30619.511303300515</v>
      </c>
      <c r="Y25">
        <f t="shared" si="77"/>
        <v>0.88208839959267116</v>
      </c>
      <c r="Z25">
        <f t="shared" si="1"/>
        <v>54.006116207951074</v>
      </c>
      <c r="AA25">
        <f t="shared" si="115"/>
        <v>0.83107962099796295</v>
      </c>
      <c r="AB25">
        <f t="shared" si="78"/>
        <v>49.299830677173979</v>
      </c>
      <c r="AC25">
        <f t="shared" si="30"/>
        <v>54.837195828949035</v>
      </c>
      <c r="AD25">
        <f t="shared" si="2"/>
        <v>1.1123201657229804</v>
      </c>
      <c r="AE25">
        <f t="shared" si="31"/>
        <v>49.299830677173979</v>
      </c>
      <c r="AJ25">
        <f t="shared" si="116"/>
        <v>0.76265998212714547</v>
      </c>
      <c r="AK25">
        <f t="shared" si="117"/>
        <v>0.8797859990347473</v>
      </c>
      <c r="AL25">
        <f t="shared" si="32"/>
        <v>1.3230098683961407</v>
      </c>
      <c r="AM25">
        <f t="shared" si="3"/>
        <v>0</v>
      </c>
      <c r="AN25">
        <f t="shared" si="4"/>
        <v>1.3230098683961407</v>
      </c>
      <c r="AO25">
        <f t="shared" si="79"/>
        <v>1.3230098683961407</v>
      </c>
      <c r="AP25">
        <f t="shared" si="5"/>
        <v>0</v>
      </c>
      <c r="AQ25">
        <f t="shared" si="6"/>
        <v>30</v>
      </c>
      <c r="AR25">
        <f t="shared" si="80"/>
        <v>30</v>
      </c>
      <c r="AT25">
        <f t="shared" si="81"/>
        <v>0.8178560160309154</v>
      </c>
      <c r="AV25">
        <f t="shared" si="33"/>
        <v>0.96028651646272467</v>
      </c>
      <c r="AX25">
        <f t="shared" si="7"/>
        <v>4.14178399709711</v>
      </c>
      <c r="AY25">
        <f t="shared" si="7"/>
        <v>4.0610293193622828</v>
      </c>
      <c r="AZ25">
        <f t="shared" si="82"/>
        <v>8.2028133164593928</v>
      </c>
      <c r="BA25">
        <f t="shared" si="34"/>
        <v>0.50492237691017472</v>
      </c>
      <c r="BB25">
        <f t="shared" si="83"/>
        <v>0.49507762308982528</v>
      </c>
      <c r="BC25">
        <f t="shared" si="8"/>
        <v>-43.701201751136431</v>
      </c>
      <c r="BD25">
        <f t="shared" si="84"/>
        <v>0.13</v>
      </c>
      <c r="BE25">
        <f t="shared" si="85"/>
        <v>9.0880825184349696</v>
      </c>
      <c r="BF25">
        <f t="shared" si="86"/>
        <v>8.9108870935846838</v>
      </c>
      <c r="BG25">
        <f t="shared" si="9"/>
        <v>51.649549749494035</v>
      </c>
      <c r="BH25">
        <f t="shared" si="87"/>
        <v>6.1253238769442683E-3</v>
      </c>
      <c r="BI25">
        <f t="shared" si="88"/>
        <v>2.0734628876000064E-3</v>
      </c>
      <c r="BJ25">
        <f t="shared" si="89"/>
        <v>0.93999121734802271</v>
      </c>
      <c r="BK25">
        <f t="shared" si="90"/>
        <v>2.2058321921877349E-3</v>
      </c>
      <c r="BL25">
        <f t="shared" si="35"/>
        <v>3.579019646921764E-2</v>
      </c>
      <c r="BM25">
        <f t="shared" si="36"/>
        <v>237.68556898350849</v>
      </c>
      <c r="BN25">
        <f t="shared" si="91"/>
        <v>1.5057791107082693E-4</v>
      </c>
      <c r="BO25">
        <f t="shared" si="92"/>
        <v>0.19038741364161377</v>
      </c>
      <c r="BP25">
        <f t="shared" si="93"/>
        <v>1.181581456688656</v>
      </c>
      <c r="BQ25">
        <f t="shared" si="94"/>
        <v>0.40140916464584375</v>
      </c>
      <c r="BR25">
        <f t="shared" si="37"/>
        <v>2.7737517362881543E-4</v>
      </c>
      <c r="BS25">
        <f t="shared" si="95"/>
        <v>1.0693776781295241</v>
      </c>
      <c r="BT25">
        <f t="shared" si="96"/>
        <v>0.98529364879298786</v>
      </c>
      <c r="BU25">
        <f t="shared" si="97"/>
        <v>1.0853390554577729</v>
      </c>
      <c r="BV25">
        <f t="shared" si="38"/>
        <v>0.4356650436088137</v>
      </c>
      <c r="BW25">
        <f t="shared" si="39"/>
        <v>0.4356650436088137</v>
      </c>
      <c r="BX25">
        <f t="shared" si="40"/>
        <v>0.4356650436088137</v>
      </c>
      <c r="BY25">
        <f t="shared" si="10"/>
        <v>204.18924975831638</v>
      </c>
      <c r="BZ25">
        <f t="shared" si="11"/>
        <v>5.9489237017728192</v>
      </c>
      <c r="CA25">
        <f t="shared" si="12"/>
        <v>1584408.2057813187</v>
      </c>
      <c r="CB25">
        <f t="shared" si="13"/>
        <v>0.10229521863738573</v>
      </c>
      <c r="CC25">
        <f t="shared" si="14"/>
        <v>1022246.6208537885</v>
      </c>
      <c r="CD25">
        <f t="shared" si="98"/>
        <v>1.6187778227438283E-4</v>
      </c>
      <c r="CE25">
        <f t="shared" si="99"/>
        <v>4.9354039397911722E-6</v>
      </c>
      <c r="CF25">
        <f t="shared" si="100"/>
        <v>-3.9300616145929861</v>
      </c>
      <c r="CG25">
        <f t="shared" si="101"/>
        <v>14.96665578274151</v>
      </c>
      <c r="CH25">
        <f t="shared" si="102"/>
        <v>4.4642700630517246E-3</v>
      </c>
      <c r="CI25">
        <f t="shared" si="15"/>
        <v>22.304896299751523</v>
      </c>
      <c r="CJ25" s="20">
        <f t="shared" si="16"/>
        <v>122092978940.96381</v>
      </c>
      <c r="CK25" s="33">
        <f t="shared" si="41"/>
        <v>0.16633269459447592</v>
      </c>
      <c r="CL25" s="33">
        <f t="shared" si="17"/>
        <v>33.266538918895186</v>
      </c>
      <c r="CM25">
        <f t="shared" si="103"/>
        <v>1600</v>
      </c>
      <c r="CN25" s="6">
        <f t="shared" si="42"/>
        <v>562.1432331959146</v>
      </c>
      <c r="CO25" s="20"/>
      <c r="CP25" s="20"/>
      <c r="CQ25" s="20"/>
      <c r="CR25" s="20"/>
      <c r="CS25" s="20"/>
      <c r="CT25" s="20"/>
      <c r="CU25" s="20"/>
      <c r="CV25" s="25">
        <f t="shared" si="18"/>
        <v>0.8178560160309154</v>
      </c>
      <c r="CW25" s="26">
        <v>0.8</v>
      </c>
      <c r="CX25" s="26">
        <f t="shared" si="104"/>
        <v>0.15181452297573866</v>
      </c>
      <c r="CY25" s="26">
        <f t="shared" si="43"/>
        <v>-5.3437397864716144E-2</v>
      </c>
      <c r="CZ25" s="26">
        <f t="shared" si="105"/>
        <v>4.5732528771360997E-3</v>
      </c>
      <c r="DA25" s="26">
        <f t="shared" si="106"/>
        <v>-2.9726790143934775E-6</v>
      </c>
      <c r="DB25" s="26">
        <f t="shared" si="44"/>
        <v>2.3912005296178943E-3</v>
      </c>
      <c r="DC25" s="26">
        <f t="shared" si="45"/>
        <v>0.98351995142973014</v>
      </c>
      <c r="DD25" s="26">
        <f t="shared" si="46"/>
        <v>0.9534906211201829</v>
      </c>
      <c r="DE25" s="26">
        <f t="shared" si="47"/>
        <v>0.15349062112018286</v>
      </c>
      <c r="DF25" s="26">
        <v>0.85</v>
      </c>
      <c r="DG25" s="26">
        <f t="shared" si="48"/>
        <v>0.14288425691834231</v>
      </c>
      <c r="DH25" s="26">
        <f t="shared" si="49"/>
        <v>-5.0294021519732855E-2</v>
      </c>
      <c r="DI25" s="26">
        <f t="shared" si="50"/>
        <v>4.0510475313039517E-3</v>
      </c>
      <c r="DJ25" s="26">
        <f t="shared" si="51"/>
        <v>-2.1953477499471136E-6</v>
      </c>
      <c r="DK25" s="26">
        <f t="shared" si="52"/>
        <v>2.1142033991236784E-3</v>
      </c>
      <c r="DL25" s="26">
        <f t="shared" si="107"/>
        <v>0.98538793595105445</v>
      </c>
      <c r="DM25" s="26">
        <f t="shared" si="108"/>
        <v>0.9558425318829642</v>
      </c>
      <c r="DN25" s="26">
        <f t="shared" si="109"/>
        <v>0.10584253188296422</v>
      </c>
      <c r="DO25" s="26">
        <f t="shared" si="110"/>
        <v>-0.95296178474437399</v>
      </c>
      <c r="DP25" s="26">
        <f t="shared" si="111"/>
        <v>0.96106692165138163</v>
      </c>
      <c r="DQ25" s="26">
        <f t="shared" si="53"/>
        <v>0.85</v>
      </c>
      <c r="DR25" s="26">
        <f t="shared" si="54"/>
        <v>0.14288425691834231</v>
      </c>
      <c r="DS25" s="26">
        <f t="shared" si="55"/>
        <v>-5.0294021519732855E-2</v>
      </c>
      <c r="DT25" s="26">
        <f t="shared" si="56"/>
        <v>4.0510475313039517E-3</v>
      </c>
      <c r="DU25" s="26">
        <f t="shared" si="57"/>
        <v>-2.1953477499471136E-6</v>
      </c>
      <c r="DV25" s="26">
        <f t="shared" si="58"/>
        <v>2.1142033991236784E-3</v>
      </c>
      <c r="DW25" s="26">
        <f t="shared" si="59"/>
        <v>0.98538793595105445</v>
      </c>
      <c r="DX25" s="26">
        <f t="shared" si="60"/>
        <v>0.9558425318829642</v>
      </c>
      <c r="DY25" s="26">
        <f t="shared" si="61"/>
        <v>0.10584253188296422</v>
      </c>
      <c r="DZ25" s="26">
        <f t="shared" si="62"/>
        <v>0.96106692165138163</v>
      </c>
      <c r="EA25" s="26">
        <f t="shared" si="63"/>
        <v>0.12637165596325292</v>
      </c>
      <c r="EB25" s="26">
        <f t="shared" si="64"/>
        <v>-4.4481728929257718E-2</v>
      </c>
      <c r="EC25" s="26">
        <f t="shared" si="65"/>
        <v>3.1688226281707233E-3</v>
      </c>
      <c r="ED25" s="26">
        <f t="shared" si="66"/>
        <v>-1.1880365533992009E-6</v>
      </c>
      <c r="EE25" s="26">
        <f t="shared" si="67"/>
        <v>1.6485540350765738E-3</v>
      </c>
      <c r="EF25" s="26">
        <f t="shared" si="68"/>
        <v>0.98855181246416768</v>
      </c>
      <c r="EG25" s="26">
        <f t="shared" si="69"/>
        <v>0.96031796281478643</v>
      </c>
      <c r="EH25" s="26">
        <f t="shared" si="70"/>
        <v>-7.4895883659520379E-4</v>
      </c>
      <c r="EI25" s="26">
        <f t="shared" si="71"/>
        <v>-0.95970509612331045</v>
      </c>
      <c r="EJ25" s="26">
        <f t="shared" si="72"/>
        <v>0.96028651646272467</v>
      </c>
      <c r="EN25">
        <f t="shared" si="19"/>
        <v>545.50996269262055</v>
      </c>
      <c r="EX25">
        <f t="shared" si="112"/>
        <v>1.4648807565632151</v>
      </c>
      <c r="EY25">
        <f t="shared" si="73"/>
        <v>2.1858150046602909E-2</v>
      </c>
      <c r="EZ25">
        <f t="shared" si="113"/>
        <v>1.0338804613237984</v>
      </c>
      <c r="FA25">
        <f t="shared" si="114"/>
        <v>1.4178163882812784E-2</v>
      </c>
      <c r="FC25" s="41">
        <v>852.3</v>
      </c>
      <c r="FD25" s="41">
        <v>5140.8</v>
      </c>
      <c r="FE25" s="2"/>
      <c r="FF25" s="44">
        <v>2584.1999999999998</v>
      </c>
      <c r="FG25" s="44">
        <v>5999</v>
      </c>
    </row>
    <row r="26" spans="3:163">
      <c r="C26" s="6">
        <f t="shared" si="74"/>
        <v>562.1432331959146</v>
      </c>
      <c r="D26" s="6">
        <f>Sheet8!J26</f>
        <v>596.09008800216759</v>
      </c>
      <c r="E26" s="6">
        <f t="shared" si="20"/>
        <v>596.09009228581704</v>
      </c>
      <c r="F26" s="6">
        <f t="shared" si="21"/>
        <v>-4.2836494458242669E-6</v>
      </c>
      <c r="G26" s="6">
        <f>Sheet9!D26</f>
        <v>596.091929127811</v>
      </c>
      <c r="H26" s="6">
        <f>Sheet9!F26</f>
        <v>1.7938805619905906E-3</v>
      </c>
      <c r="I26" s="6">
        <f t="shared" si="22"/>
        <v>0.97666567073975075</v>
      </c>
      <c r="J26" s="6">
        <f t="shared" si="23"/>
        <v>596.09009238816122</v>
      </c>
      <c r="K26" s="6">
        <f t="shared" si="75"/>
        <v>581.39009238816118</v>
      </c>
      <c r="L26" s="6">
        <f t="shared" si="24"/>
        <v>579.1166605990411</v>
      </c>
      <c r="N26" s="6">
        <f t="shared" si="0"/>
        <v>579.1166605990411</v>
      </c>
      <c r="R26">
        <f t="shared" si="25"/>
        <v>74.317470712736721</v>
      </c>
      <c r="T26">
        <f t="shared" si="26"/>
        <v>1.1147467317618844</v>
      </c>
      <c r="U26">
        <f t="shared" si="27"/>
        <v>3.1836606975021227E-2</v>
      </c>
      <c r="V26">
        <f t="shared" si="28"/>
        <v>5573.7336588094222</v>
      </c>
      <c r="W26">
        <f t="shared" si="76"/>
        <v>31296.514494214905</v>
      </c>
      <c r="X26">
        <f t="shared" si="29"/>
        <v>27965.678186481284</v>
      </c>
      <c r="Y26">
        <f t="shared" si="77"/>
        <v>0.88150657477568728</v>
      </c>
      <c r="Z26">
        <f t="shared" si="1"/>
        <v>54.006116207951074</v>
      </c>
      <c r="AA26">
        <f t="shared" si="115"/>
        <v>0.89160932452462704</v>
      </c>
      <c r="AB26">
        <f t="shared" si="78"/>
        <v>49.246814516969707</v>
      </c>
      <c r="AC26">
        <f t="shared" si="30"/>
        <v>54.897725532475704</v>
      </c>
      <c r="AD26">
        <f t="shared" si="2"/>
        <v>1.1147467317618844</v>
      </c>
      <c r="AE26">
        <f t="shared" si="31"/>
        <v>49.246814516969707</v>
      </c>
      <c r="AJ26">
        <f t="shared" si="116"/>
        <v>0.75110664422901541</v>
      </c>
      <c r="AK26">
        <f t="shared" si="117"/>
        <v>0.87298578505784841</v>
      </c>
      <c r="AL26">
        <f t="shared" si="32"/>
        <v>1.2974320104541237</v>
      </c>
      <c r="AM26">
        <f t="shared" si="3"/>
        <v>0</v>
      </c>
      <c r="AN26">
        <f t="shared" si="4"/>
        <v>1.2974320104541237</v>
      </c>
      <c r="AO26">
        <f t="shared" si="79"/>
        <v>1.2974320104541237</v>
      </c>
      <c r="AP26">
        <f t="shared" si="5"/>
        <v>0</v>
      </c>
      <c r="AQ26">
        <f t="shared" si="6"/>
        <v>30</v>
      </c>
      <c r="AR26">
        <f t="shared" si="80"/>
        <v>30</v>
      </c>
      <c r="AT26">
        <f t="shared" si="81"/>
        <v>0.86824087046332998</v>
      </c>
      <c r="AV26">
        <f t="shared" si="33"/>
        <v>0.95807054230817046</v>
      </c>
      <c r="AX26">
        <f t="shared" si="7"/>
        <v>4.1508194463297512</v>
      </c>
      <c r="AY26">
        <f t="shared" si="7"/>
        <v>3.709054593530007</v>
      </c>
      <c r="AZ26">
        <f t="shared" si="82"/>
        <v>7.8598740398597577</v>
      </c>
      <c r="BA26">
        <f t="shared" si="34"/>
        <v>0.52810254022897973</v>
      </c>
      <c r="BB26">
        <f t="shared" si="83"/>
        <v>0.47189745977102027</v>
      </c>
      <c r="BC26">
        <f t="shared" si="8"/>
        <v>-40.035828296405789</v>
      </c>
      <c r="BD26">
        <f t="shared" si="84"/>
        <v>0.13</v>
      </c>
      <c r="BE26">
        <f t="shared" si="85"/>
        <v>9.1054588852430669</v>
      </c>
      <c r="BF26">
        <f t="shared" si="86"/>
        <v>8.1363799464638138</v>
      </c>
      <c r="BG26">
        <f t="shared" si="9"/>
        <v>51.621770776100988</v>
      </c>
      <c r="BH26">
        <f t="shared" si="87"/>
        <v>6.0085185049757522E-3</v>
      </c>
      <c r="BI26">
        <f t="shared" si="88"/>
        <v>2.0705786953827609E-3</v>
      </c>
      <c r="BJ26">
        <f t="shared" si="89"/>
        <v>0.94110940831454437</v>
      </c>
      <c r="BK26">
        <f t="shared" si="90"/>
        <v>2.2001466323570288E-3</v>
      </c>
      <c r="BL26">
        <f t="shared" si="35"/>
        <v>3.5766201083754064E-2</v>
      </c>
      <c r="BM26">
        <f t="shared" si="36"/>
        <v>225.45640796646606</v>
      </c>
      <c r="BN26">
        <f t="shared" si="91"/>
        <v>1.5863909749273507E-4</v>
      </c>
      <c r="BO26">
        <f t="shared" si="92"/>
        <v>0.20126107226530515</v>
      </c>
      <c r="BP26">
        <f t="shared" si="93"/>
        <v>1.1922259219660372</v>
      </c>
      <c r="BQ26">
        <f t="shared" si="94"/>
        <v>0.41086638501349798</v>
      </c>
      <c r="BR26">
        <f t="shared" si="37"/>
        <v>2.5170997825361074E-4</v>
      </c>
      <c r="BS26">
        <f t="shared" si="95"/>
        <v>1.0711412604896957</v>
      </c>
      <c r="BT26">
        <f t="shared" si="96"/>
        <v>0.9866446326277809</v>
      </c>
      <c r="BU26">
        <f t="shared" si="97"/>
        <v>1.0856403866880324</v>
      </c>
      <c r="BV26">
        <f t="shared" si="38"/>
        <v>0.44605314110316796</v>
      </c>
      <c r="BW26">
        <f t="shared" si="39"/>
        <v>0.44605314110316796</v>
      </c>
      <c r="BX26">
        <f t="shared" si="40"/>
        <v>0.44605314110316796</v>
      </c>
      <c r="BY26">
        <f t="shared" si="10"/>
        <v>204.41463536683216</v>
      </c>
      <c r="BZ26">
        <f t="shared" si="11"/>
        <v>5.7814065949512585</v>
      </c>
      <c r="CA26">
        <f t="shared" si="12"/>
        <v>1584844.5250251328</v>
      </c>
      <c r="CB26">
        <f t="shared" si="13"/>
        <v>0.10646812692500257</v>
      </c>
      <c r="CC26">
        <f t="shared" si="14"/>
        <v>982451.19617197826</v>
      </c>
      <c r="CD26">
        <f t="shared" si="98"/>
        <v>1.6187778227438283E-4</v>
      </c>
      <c r="CE26">
        <f t="shared" si="99"/>
        <v>5.1353187004689008E-6</v>
      </c>
      <c r="CF26">
        <f t="shared" si="100"/>
        <v>-3.926926482257747</v>
      </c>
      <c r="CG26">
        <f t="shared" si="101"/>
        <v>14.959296418104804</v>
      </c>
      <c r="CH26">
        <f t="shared" si="102"/>
        <v>4.4686636216489089E-3</v>
      </c>
      <c r="CI26">
        <f t="shared" si="15"/>
        <v>22.830148686491945</v>
      </c>
      <c r="CJ26" s="20">
        <f t="shared" si="16"/>
        <v>119467156191.16847</v>
      </c>
      <c r="CK26" s="33">
        <f t="shared" si="41"/>
        <v>0.16973429544951216</v>
      </c>
      <c r="CL26" s="33">
        <f t="shared" si="17"/>
        <v>33.946859089902432</v>
      </c>
      <c r="CM26">
        <f t="shared" si="103"/>
        <v>1800</v>
      </c>
      <c r="CN26" s="6">
        <f t="shared" si="42"/>
        <v>596.09009228581704</v>
      </c>
      <c r="CO26" s="20"/>
      <c r="CP26" s="20"/>
      <c r="CQ26" s="20"/>
      <c r="CR26" s="20"/>
      <c r="CS26" s="20"/>
      <c r="CT26" s="20"/>
      <c r="CU26" s="20"/>
      <c r="CV26" s="25">
        <f t="shared" si="18"/>
        <v>0.86824087046332998</v>
      </c>
      <c r="CW26" s="26">
        <v>0.8</v>
      </c>
      <c r="CX26" s="26">
        <f t="shared" si="104"/>
        <v>0.16116721157975564</v>
      </c>
      <c r="CY26" s="26">
        <f t="shared" si="43"/>
        <v>-5.6729463289296907E-2</v>
      </c>
      <c r="CZ26" s="26">
        <f t="shared" si="105"/>
        <v>5.1540895721596119E-3</v>
      </c>
      <c r="DA26" s="26">
        <f t="shared" si="106"/>
        <v>-4.0083430315561044E-6</v>
      </c>
      <c r="DB26" s="26">
        <f t="shared" si="44"/>
        <v>2.7004952436319673E-3</v>
      </c>
      <c r="DC26" s="26">
        <f t="shared" si="45"/>
        <v>0.98144639579298831</v>
      </c>
      <c r="DD26" s="26">
        <f t="shared" si="46"/>
        <v>0.95107902594961291</v>
      </c>
      <c r="DE26" s="26">
        <f t="shared" si="47"/>
        <v>0.15107902594961287</v>
      </c>
      <c r="DF26" s="26">
        <v>0.85</v>
      </c>
      <c r="DG26" s="26">
        <f t="shared" si="48"/>
        <v>0.15168678736918179</v>
      </c>
      <c r="DH26" s="26">
        <f t="shared" si="49"/>
        <v>-5.3392436036985326E-2</v>
      </c>
      <c r="DI26" s="26">
        <f t="shared" si="50"/>
        <v>4.5655603130548813E-3</v>
      </c>
      <c r="DJ26" s="26">
        <f t="shared" si="51"/>
        <v>-2.960194091839512E-6</v>
      </c>
      <c r="DK26" s="26">
        <f t="shared" si="52"/>
        <v>2.3871127109405059E-3</v>
      </c>
      <c r="DL26" s="26">
        <f t="shared" si="107"/>
        <v>0.98354744284219286</v>
      </c>
      <c r="DM26" s="26">
        <f t="shared" si="108"/>
        <v>0.95352392307278311</v>
      </c>
      <c r="DN26" s="26">
        <f t="shared" si="109"/>
        <v>0.10352392307278313</v>
      </c>
      <c r="DO26" s="26">
        <f t="shared" si="110"/>
        <v>-0.95110205753659594</v>
      </c>
      <c r="DP26" s="26">
        <f t="shared" si="111"/>
        <v>0.95884628232317726</v>
      </c>
      <c r="DQ26" s="26">
        <f t="shared" si="53"/>
        <v>0.85</v>
      </c>
      <c r="DR26" s="26">
        <f t="shared" si="54"/>
        <v>0.15168678736918179</v>
      </c>
      <c r="DS26" s="26">
        <f t="shared" si="55"/>
        <v>-5.3392436036985326E-2</v>
      </c>
      <c r="DT26" s="26">
        <f t="shared" si="56"/>
        <v>4.5655603130548813E-3</v>
      </c>
      <c r="DU26" s="26">
        <f t="shared" si="57"/>
        <v>-2.960194091839512E-6</v>
      </c>
      <c r="DV26" s="26">
        <f t="shared" si="58"/>
        <v>2.3871127109405059E-3</v>
      </c>
      <c r="DW26" s="26">
        <f t="shared" si="59"/>
        <v>0.98354744284219286</v>
      </c>
      <c r="DX26" s="26">
        <f t="shared" si="60"/>
        <v>0.95352392307278311</v>
      </c>
      <c r="DY26" s="26">
        <f t="shared" si="61"/>
        <v>0.10352392307278313</v>
      </c>
      <c r="DZ26" s="26">
        <f t="shared" si="62"/>
        <v>0.95884628232317726</v>
      </c>
      <c r="EA26" s="26">
        <f t="shared" si="63"/>
        <v>0.13446761137918001</v>
      </c>
      <c r="EB26" s="26">
        <f t="shared" si="64"/>
        <v>-4.7331435150875505E-2</v>
      </c>
      <c r="EC26" s="26">
        <f t="shared" si="65"/>
        <v>3.5878473603896612E-3</v>
      </c>
      <c r="ED26" s="26">
        <f t="shared" si="66"/>
        <v>-1.6205777520600283E-6</v>
      </c>
      <c r="EE26" s="26">
        <f t="shared" si="67"/>
        <v>1.8693578162299073E-3</v>
      </c>
      <c r="EF26" s="26">
        <f t="shared" si="68"/>
        <v>0.98704782158772675</v>
      </c>
      <c r="EG26" s="26">
        <f t="shared" si="69"/>
        <v>0.95810317834754399</v>
      </c>
      <c r="EH26" s="26">
        <f t="shared" si="70"/>
        <v>-7.4310397563326358E-4</v>
      </c>
      <c r="EI26" s="26">
        <f t="shared" si="71"/>
        <v>-0.95792915314126625</v>
      </c>
      <c r="EJ26" s="26">
        <f t="shared" si="72"/>
        <v>0.95807054230817046</v>
      </c>
      <c r="EN26">
        <f t="shared" si="19"/>
        <v>579.1166605990411</v>
      </c>
      <c r="EX26">
        <f t="shared" si="112"/>
        <v>1.558727823806157</v>
      </c>
      <c r="EY26">
        <f t="shared" si="73"/>
        <v>2.3258484693664903E-2</v>
      </c>
      <c r="EZ26">
        <f t="shared" si="113"/>
        <v>1.0368162533405028</v>
      </c>
      <c r="FA26">
        <f t="shared" si="114"/>
        <v>1.4218423992076665E-2</v>
      </c>
      <c r="FC26" s="41">
        <v>982.9</v>
      </c>
      <c r="FD26" s="41">
        <v>5809.9</v>
      </c>
      <c r="FE26" s="2"/>
      <c r="FF26" s="44">
        <v>2966.7</v>
      </c>
      <c r="FG26" s="44">
        <v>6979.3</v>
      </c>
    </row>
    <row r="27" spans="3:163">
      <c r="C27" s="6">
        <f t="shared" si="74"/>
        <v>596.09009228581704</v>
      </c>
      <c r="D27" s="6">
        <f>Sheet8!J27</f>
        <v>630.72655458399527</v>
      </c>
      <c r="E27" s="6">
        <f t="shared" si="20"/>
        <v>630.7265624626491</v>
      </c>
      <c r="F27" s="6">
        <f t="shared" si="21"/>
        <v>-7.8786538324493449E-6</v>
      </c>
      <c r="G27" s="6">
        <f>Sheet9!D27</f>
        <v>630.72937477346545</v>
      </c>
      <c r="H27" s="6">
        <f>Sheet9!F27</f>
        <v>2.7406262490785593E-3</v>
      </c>
      <c r="I27" s="6">
        <f t="shared" si="22"/>
        <v>0.97458164849135942</v>
      </c>
      <c r="J27" s="6">
        <f t="shared" si="23"/>
        <v>630.72656266813465</v>
      </c>
      <c r="K27" s="6">
        <f t="shared" si="75"/>
        <v>616.0265626681346</v>
      </c>
      <c r="L27" s="6">
        <f t="shared" si="24"/>
        <v>613.40832343490615</v>
      </c>
      <c r="N27" s="6">
        <f t="shared" si="0"/>
        <v>613.40832343490615</v>
      </c>
      <c r="R27">
        <f t="shared" si="25"/>
        <v>79.569469071023619</v>
      </c>
      <c r="T27">
        <f t="shared" si="26"/>
        <v>1.1172500519524464</v>
      </c>
      <c r="U27">
        <f t="shared" si="27"/>
        <v>2.998688904391535E-2</v>
      </c>
      <c r="V27">
        <f t="shared" si="28"/>
        <v>5586.2502597622324</v>
      </c>
      <c r="W27">
        <f t="shared" si="76"/>
        <v>31366.795208564938</v>
      </c>
      <c r="X27">
        <f t="shared" si="29"/>
        <v>25553.407103313992</v>
      </c>
      <c r="Y27">
        <f t="shared" si="77"/>
        <v>0.88090634639188303</v>
      </c>
      <c r="Z27">
        <f t="shared" si="1"/>
        <v>54.006116207951074</v>
      </c>
      <c r="AA27">
        <f t="shared" si="115"/>
        <v>0.95396913636112102</v>
      </c>
      <c r="AB27">
        <f t="shared" si="78"/>
        <v>49.192287123430333</v>
      </c>
      <c r="AC27">
        <f t="shared" si="30"/>
        <v>54.960085344312198</v>
      </c>
      <c r="AD27">
        <f t="shared" si="2"/>
        <v>1.1172500519524464</v>
      </c>
      <c r="AE27">
        <f t="shared" si="31"/>
        <v>49.192287123430333</v>
      </c>
      <c r="AJ27">
        <f t="shared" si="116"/>
        <v>0.73971161590558843</v>
      </c>
      <c r="AK27">
        <f t="shared" si="117"/>
        <v>0.86618353441568519</v>
      </c>
      <c r="AL27">
        <f t="shared" si="32"/>
        <v>1.2723182891361846</v>
      </c>
      <c r="AM27">
        <f t="shared" si="3"/>
        <v>0</v>
      </c>
      <c r="AN27">
        <f t="shared" si="4"/>
        <v>1.2723182891361846</v>
      </c>
      <c r="AO27">
        <f t="shared" si="79"/>
        <v>1.2723182891361846</v>
      </c>
      <c r="AP27">
        <f t="shared" si="5"/>
        <v>0</v>
      </c>
      <c r="AQ27">
        <f t="shared" si="6"/>
        <v>30</v>
      </c>
      <c r="AR27">
        <f t="shared" si="80"/>
        <v>30</v>
      </c>
      <c r="AT27">
        <f t="shared" si="81"/>
        <v>0.91965265882294778</v>
      </c>
      <c r="AV27">
        <f t="shared" si="33"/>
        <v>0.9558411626198644</v>
      </c>
      <c r="AX27">
        <f t="shared" si="7"/>
        <v>4.1601406937766505</v>
      </c>
      <c r="AY27">
        <f t="shared" si="7"/>
        <v>3.3891179525446149</v>
      </c>
      <c r="AZ27">
        <f t="shared" si="82"/>
        <v>7.549258646321265</v>
      </c>
      <c r="BA27">
        <f t="shared" si="34"/>
        <v>0.55106612300320068</v>
      </c>
      <c r="BB27">
        <f t="shared" si="83"/>
        <v>0.44893387699679932</v>
      </c>
      <c r="BC27">
        <f t="shared" si="8"/>
        <v>-36.851015084966114</v>
      </c>
      <c r="BD27">
        <f t="shared" si="84"/>
        <v>0.13</v>
      </c>
      <c r="BE27">
        <f t="shared" si="85"/>
        <v>9.1233793090782651</v>
      </c>
      <c r="BF27">
        <f t="shared" si="86"/>
        <v>7.4324910814978509</v>
      </c>
      <c r="BG27">
        <f t="shared" si="9"/>
        <v>51.593184356601057</v>
      </c>
      <c r="BH27">
        <f t="shared" si="87"/>
        <v>5.8938468497566933E-3</v>
      </c>
      <c r="BI27">
        <f t="shared" si="88"/>
        <v>2.0677319493693233E-3</v>
      </c>
      <c r="BJ27">
        <f t="shared" si="89"/>
        <v>0.94220820468633659</v>
      </c>
      <c r="BK27">
        <f t="shared" si="90"/>
        <v>2.1945594817418049E-3</v>
      </c>
      <c r="BL27">
        <f t="shared" si="35"/>
        <v>3.5745587383818563E-2</v>
      </c>
      <c r="BM27">
        <f t="shared" si="36"/>
        <v>213.90766409216712</v>
      </c>
      <c r="BN27">
        <f t="shared" si="91"/>
        <v>1.6710755799949616E-4</v>
      </c>
      <c r="BO27">
        <f t="shared" si="92"/>
        <v>0.21278621351829252</v>
      </c>
      <c r="BP27">
        <f t="shared" si="93"/>
        <v>1.2035092635204976</v>
      </c>
      <c r="BQ27">
        <f t="shared" si="94"/>
        <v>0.42048162750852297</v>
      </c>
      <c r="BR27">
        <f t="shared" si="37"/>
        <v>2.2852744526503173E-4</v>
      </c>
      <c r="BS27">
        <f t="shared" si="95"/>
        <v>1.0727368792389302</v>
      </c>
      <c r="BT27">
        <f t="shared" si="96"/>
        <v>0.9878666439242908</v>
      </c>
      <c r="BU27">
        <f t="shared" si="97"/>
        <v>1.0859126440158899</v>
      </c>
      <c r="BV27">
        <f t="shared" si="38"/>
        <v>0.45660631588788475</v>
      </c>
      <c r="BW27">
        <f t="shared" si="39"/>
        <v>0.45660631588788475</v>
      </c>
      <c r="BX27">
        <f t="shared" si="40"/>
        <v>0.45660631588788475</v>
      </c>
      <c r="BY27">
        <f t="shared" si="10"/>
        <v>204.64683548212767</v>
      </c>
      <c r="BZ27">
        <f t="shared" si="11"/>
        <v>5.6086132966889455</v>
      </c>
      <c r="CA27">
        <f t="shared" si="12"/>
        <v>1585292.4429204725</v>
      </c>
      <c r="CB27">
        <f t="shared" si="13"/>
        <v>0.11084834565013865</v>
      </c>
      <c r="CC27">
        <f t="shared" si="14"/>
        <v>943895.92031426344</v>
      </c>
      <c r="CD27">
        <f t="shared" si="98"/>
        <v>1.6187778227438283E-4</v>
      </c>
      <c r="CE27">
        <f t="shared" si="99"/>
        <v>5.3450808414557369E-6</v>
      </c>
      <c r="CF27">
        <f t="shared" si="100"/>
        <v>-3.9236742630875656</v>
      </c>
      <c r="CG27">
        <f t="shared" si="101"/>
        <v>14.951618826368147</v>
      </c>
      <c r="CH27">
        <f t="shared" si="102"/>
        <v>4.4732540789026104E-3</v>
      </c>
      <c r="CI27">
        <f t="shared" si="15"/>
        <v>23.360765108164443</v>
      </c>
      <c r="CJ27" s="20">
        <f t="shared" si="16"/>
        <v>116939587161.93259</v>
      </c>
      <c r="CK27" s="33">
        <f t="shared" si="41"/>
        <v>0.1731823508841602</v>
      </c>
      <c r="CL27" s="33">
        <f t="shared" si="17"/>
        <v>34.636470176832042</v>
      </c>
      <c r="CM27">
        <f t="shared" si="103"/>
        <v>2000</v>
      </c>
      <c r="CN27" s="6">
        <f t="shared" si="42"/>
        <v>630.7265624626491</v>
      </c>
      <c r="CO27" s="20"/>
      <c r="CP27" s="20"/>
      <c r="CQ27" s="20"/>
      <c r="CR27" s="20"/>
      <c r="CS27" s="20"/>
      <c r="CT27" s="20"/>
      <c r="CU27" s="20"/>
      <c r="CV27" s="25">
        <f t="shared" si="18"/>
        <v>0.91965265882294778</v>
      </c>
      <c r="CW27" s="26">
        <v>0.8</v>
      </c>
      <c r="CX27" s="26">
        <f t="shared" si="104"/>
        <v>0.17071052479400969</v>
      </c>
      <c r="CY27" s="26">
        <f t="shared" si="43"/>
        <v>-6.0088626926488552E-2</v>
      </c>
      <c r="CZ27" s="26">
        <f t="shared" si="105"/>
        <v>5.7825470160136876E-3</v>
      </c>
      <c r="DA27" s="26">
        <f t="shared" si="106"/>
        <v>-5.3442025259335906E-6</v>
      </c>
      <c r="DB27" s="26">
        <f t="shared" si="44"/>
        <v>3.0365682310998158E-3</v>
      </c>
      <c r="DC27" s="26">
        <f t="shared" si="45"/>
        <v>0.97920776036943424</v>
      </c>
      <c r="DD27" s="26">
        <f t="shared" si="46"/>
        <v>0.94867269546883537</v>
      </c>
      <c r="DE27" s="26">
        <f t="shared" si="47"/>
        <v>0.14867269546883533</v>
      </c>
      <c r="DF27" s="26">
        <v>0.85</v>
      </c>
      <c r="DG27" s="26">
        <f t="shared" si="48"/>
        <v>0.16066872921789149</v>
      </c>
      <c r="DH27" s="26">
        <f t="shared" si="49"/>
        <v>-5.6554001813165708E-2</v>
      </c>
      <c r="DI27" s="26">
        <f t="shared" si="50"/>
        <v>5.1222561802751008E-3</v>
      </c>
      <c r="DJ27" s="26">
        <f t="shared" si="51"/>
        <v>-3.946737247365997E-6</v>
      </c>
      <c r="DK27" s="26">
        <f t="shared" si="52"/>
        <v>2.6835113468524777E-3</v>
      </c>
      <c r="DL27" s="26">
        <f t="shared" si="107"/>
        <v>0.98155992596733088</v>
      </c>
      <c r="DM27" s="26">
        <f t="shared" si="108"/>
        <v>0.9512062283033057</v>
      </c>
      <c r="DN27" s="26">
        <f t="shared" si="109"/>
        <v>0.10120622830330572</v>
      </c>
      <c r="DO27" s="26">
        <f t="shared" si="110"/>
        <v>-0.94932934331059327</v>
      </c>
      <c r="DP27" s="26">
        <f t="shared" si="111"/>
        <v>0.95660813237940112</v>
      </c>
      <c r="DQ27" s="26">
        <f t="shared" si="53"/>
        <v>0.85</v>
      </c>
      <c r="DR27" s="26">
        <f t="shared" si="54"/>
        <v>0.16066872921789149</v>
      </c>
      <c r="DS27" s="26">
        <f t="shared" si="55"/>
        <v>-5.6554001813165708E-2</v>
      </c>
      <c r="DT27" s="26">
        <f t="shared" si="56"/>
        <v>5.1222561802751008E-3</v>
      </c>
      <c r="DU27" s="26">
        <f t="shared" si="57"/>
        <v>-3.946737247365997E-6</v>
      </c>
      <c r="DV27" s="26">
        <f t="shared" si="58"/>
        <v>2.6835113468524777E-3</v>
      </c>
      <c r="DW27" s="26">
        <f t="shared" si="59"/>
        <v>0.98155992596733088</v>
      </c>
      <c r="DX27" s="26">
        <f t="shared" si="60"/>
        <v>0.9512062283033057</v>
      </c>
      <c r="DY27" s="26">
        <f t="shared" si="61"/>
        <v>0.10120622830330572</v>
      </c>
      <c r="DZ27" s="26">
        <f t="shared" si="62"/>
        <v>0.95660813237940112</v>
      </c>
      <c r="EA27" s="26">
        <f t="shared" si="63"/>
        <v>0.14276318088109588</v>
      </c>
      <c r="EB27" s="26">
        <f t="shared" si="64"/>
        <v>-5.0251403802748985E-2</v>
      </c>
      <c r="EC27" s="26">
        <f t="shared" si="65"/>
        <v>4.0441849562244357E-3</v>
      </c>
      <c r="ED27" s="26">
        <f t="shared" si="66"/>
        <v>-2.1860621252122413E-6</v>
      </c>
      <c r="EE27" s="26">
        <f t="shared" si="67"/>
        <v>2.1105700194490829E-3</v>
      </c>
      <c r="EF27" s="26">
        <f t="shared" si="68"/>
        <v>0.98541250772162314</v>
      </c>
      <c r="EG27" s="26">
        <f t="shared" si="69"/>
        <v>0.95587474931118799</v>
      </c>
      <c r="EH27" s="26">
        <f t="shared" si="70"/>
        <v>-7.333830682131337E-4</v>
      </c>
      <c r="EI27" s="26">
        <f t="shared" si="71"/>
        <v>-0.95620858462028235</v>
      </c>
      <c r="EJ27" s="26">
        <f t="shared" si="72"/>
        <v>0.9558411626198644</v>
      </c>
      <c r="EN27">
        <f t="shared" si="19"/>
        <v>613.40832343490615</v>
      </c>
      <c r="EX27">
        <f t="shared" si="112"/>
        <v>1.6548887867646775</v>
      </c>
      <c r="EY27">
        <f t="shared" si="73"/>
        <v>2.4693346027978881E-2</v>
      </c>
      <c r="EZ27">
        <f t="shared" si="113"/>
        <v>1.0398917043739184</v>
      </c>
      <c r="FA27">
        <f t="shared" si="114"/>
        <v>1.4260599321233676E-2</v>
      </c>
      <c r="FC27" s="41">
        <v>1126.0999999999999</v>
      </c>
      <c r="FD27" s="41">
        <v>6364.5</v>
      </c>
      <c r="FE27" s="2"/>
      <c r="FF27" s="44">
        <v>3385.2</v>
      </c>
      <c r="FG27" s="44">
        <v>8017.3</v>
      </c>
    </row>
    <row r="28" spans="3:163">
      <c r="C28" s="6">
        <f t="shared" si="74"/>
        <v>630.7265624626491</v>
      </c>
      <c r="D28" s="6">
        <f>Sheet8!J28</f>
        <v>666.06408262906677</v>
      </c>
      <c r="E28" s="6">
        <f t="shared" si="20"/>
        <v>666.06409602156782</v>
      </c>
      <c r="F28" s="6">
        <f t="shared" si="21"/>
        <v>-1.3392501045927929E-5</v>
      </c>
      <c r="G28" s="6">
        <f>Sheet9!D28</f>
        <v>666.06820702393725</v>
      </c>
      <c r="H28" s="6">
        <f>Sheet9!F28</f>
        <v>3.9973110741584605E-3</v>
      </c>
      <c r="I28" s="6">
        <f t="shared" si="22"/>
        <v>0.9724344300583927</v>
      </c>
      <c r="J28" s="6">
        <f t="shared" si="23"/>
        <v>666.06409640120467</v>
      </c>
      <c r="K28" s="6">
        <f t="shared" si="75"/>
        <v>651.36409640120462</v>
      </c>
      <c r="L28" s="6">
        <f t="shared" si="24"/>
        <v>648.39532254585788</v>
      </c>
      <c r="N28" s="6">
        <f t="shared" si="0"/>
        <v>648.39532254585788</v>
      </c>
      <c r="R28">
        <f t="shared" si="25"/>
        <v>84.984855000604085</v>
      </c>
      <c r="T28">
        <f t="shared" si="26"/>
        <v>1.1198312494343179</v>
      </c>
      <c r="U28">
        <f t="shared" si="27"/>
        <v>2.8302310463401391E-2</v>
      </c>
      <c r="V28">
        <f t="shared" si="28"/>
        <v>5599.1562471715897</v>
      </c>
      <c r="W28">
        <f t="shared" si="76"/>
        <v>31439.262327868477</v>
      </c>
      <c r="X28">
        <f t="shared" si="29"/>
        <v>23351.549324680505</v>
      </c>
      <c r="Y28">
        <f t="shared" si="77"/>
        <v>0.88028744514278812</v>
      </c>
      <c r="Z28">
        <f t="shared" si="1"/>
        <v>54.006116207951074</v>
      </c>
      <c r="AA28">
        <f t="shared" si="115"/>
        <v>1.0181790830354873</v>
      </c>
      <c r="AB28">
        <f t="shared" si="78"/>
        <v>49.136238445553339</v>
      </c>
      <c r="AC28">
        <f t="shared" si="30"/>
        <v>55.024295290986558</v>
      </c>
      <c r="AD28">
        <f t="shared" si="2"/>
        <v>1.1198312494343179</v>
      </c>
      <c r="AE28">
        <f t="shared" si="31"/>
        <v>49.136238445553339</v>
      </c>
      <c r="AJ28">
        <f t="shared" si="116"/>
        <v>0.72847901548574356</v>
      </c>
      <c r="AK28">
        <f t="shared" si="117"/>
        <v>0.85938431476169674</v>
      </c>
      <c r="AL28">
        <f t="shared" si="32"/>
        <v>1.2476751581341576</v>
      </c>
      <c r="AM28">
        <f t="shared" si="3"/>
        <v>0</v>
      </c>
      <c r="AN28">
        <f t="shared" si="4"/>
        <v>1.2476751581341576</v>
      </c>
      <c r="AO28">
        <f t="shared" si="79"/>
        <v>1.2476751581341576</v>
      </c>
      <c r="AP28">
        <f t="shared" si="5"/>
        <v>0</v>
      </c>
      <c r="AQ28">
        <f t="shared" si="6"/>
        <v>30</v>
      </c>
      <c r="AR28">
        <f t="shared" si="80"/>
        <v>30</v>
      </c>
      <c r="AT28">
        <f t="shared" si="81"/>
        <v>0.97210693035361007</v>
      </c>
      <c r="AV28">
        <f t="shared" si="33"/>
        <v>0.95360038046716666</v>
      </c>
      <c r="AX28">
        <f t="shared" si="7"/>
        <v>4.1697519215087429</v>
      </c>
      <c r="AY28">
        <f t="shared" si="7"/>
        <v>3.0970881775582115</v>
      </c>
      <c r="AZ28">
        <f t="shared" si="82"/>
        <v>7.2668400990669539</v>
      </c>
      <c r="BA28">
        <f t="shared" si="34"/>
        <v>0.57380537684379895</v>
      </c>
      <c r="BB28">
        <f t="shared" si="83"/>
        <v>0.42619462315620105</v>
      </c>
      <c r="BC28">
        <f t="shared" si="8"/>
        <v>-34.066754527906099</v>
      </c>
      <c r="BD28">
        <f t="shared" si="84"/>
        <v>0.13</v>
      </c>
      <c r="BE28">
        <f t="shared" si="85"/>
        <v>9.1418513070638223</v>
      </c>
      <c r="BF28">
        <f t="shared" si="86"/>
        <v>6.7901208841838958</v>
      </c>
      <c r="BG28">
        <f t="shared" si="9"/>
        <v>51.563783874292717</v>
      </c>
      <c r="BH28">
        <f t="shared" si="87"/>
        <v>5.7813382805585681E-3</v>
      </c>
      <c r="BI28">
        <f t="shared" si="88"/>
        <v>2.064924183355243E-3</v>
      </c>
      <c r="BJ28">
        <f t="shared" si="89"/>
        <v>0.94328726515700456</v>
      </c>
      <c r="BK28">
        <f t="shared" si="90"/>
        <v>2.1890724698923488E-3</v>
      </c>
      <c r="BL28">
        <f t="shared" si="35"/>
        <v>3.5728406141126448E-2</v>
      </c>
      <c r="BM28">
        <f t="shared" si="36"/>
        <v>202.95795527824382</v>
      </c>
      <c r="BN28">
        <f t="shared" si="91"/>
        <v>1.7603846122781852E-4</v>
      </c>
      <c r="BO28">
        <f t="shared" si="92"/>
        <v>0.22505407252184917</v>
      </c>
      <c r="BP28">
        <f t="shared" si="93"/>
        <v>1.2155209788077057</v>
      </c>
      <c r="BQ28">
        <f t="shared" si="94"/>
        <v>0.43029094677969876</v>
      </c>
      <c r="BR28">
        <f t="shared" si="37"/>
        <v>2.0750590654355219E-4</v>
      </c>
      <c r="BS28">
        <f t="shared" si="95"/>
        <v>1.0741859209385503</v>
      </c>
      <c r="BT28">
        <f t="shared" si="96"/>
        <v>0.98897614876474904</v>
      </c>
      <c r="BU28">
        <f t="shared" si="97"/>
        <v>1.0861595825948178</v>
      </c>
      <c r="BV28">
        <f t="shared" si="38"/>
        <v>0.46736463514856658</v>
      </c>
      <c r="BW28">
        <f t="shared" si="39"/>
        <v>0.46736463514856658</v>
      </c>
      <c r="BX28">
        <f t="shared" si="40"/>
        <v>0.46736463514856658</v>
      </c>
      <c r="BY28">
        <f t="shared" si="10"/>
        <v>204.8859246740578</v>
      </c>
      <c r="BZ28">
        <f t="shared" si="11"/>
        <v>5.4304634907313227</v>
      </c>
      <c r="CA28">
        <f t="shared" si="12"/>
        <v>1585751.9161404034</v>
      </c>
      <c r="CB28">
        <f t="shared" si="13"/>
        <v>0.1154670440216423</v>
      </c>
      <c r="CC28">
        <f t="shared" si="14"/>
        <v>906402.57877953479</v>
      </c>
      <c r="CD28">
        <f t="shared" si="98"/>
        <v>1.6187778227438283E-4</v>
      </c>
      <c r="CE28">
        <f t="shared" si="99"/>
        <v>5.5661801037606598E-6</v>
      </c>
      <c r="CF28">
        <f t="shared" si="100"/>
        <v>-3.9202863134356551</v>
      </c>
      <c r="CG28">
        <f t="shared" si="101"/>
        <v>14.943574704265695</v>
      </c>
      <c r="CH28">
        <f t="shared" si="102"/>
        <v>4.4780712779524945E-3</v>
      </c>
      <c r="CI28">
        <f t="shared" si="15"/>
        <v>23.898468003604972</v>
      </c>
      <c r="CJ28" s="20">
        <f t="shared" si="16"/>
        <v>114497948053.0648</v>
      </c>
      <c r="CK28" s="33">
        <f t="shared" si="41"/>
        <v>0.17668766779459333</v>
      </c>
      <c r="CL28" s="33">
        <f t="shared" si="17"/>
        <v>35.337533558918665</v>
      </c>
      <c r="CM28">
        <f t="shared" si="103"/>
        <v>2200</v>
      </c>
      <c r="CN28" s="6">
        <f t="shared" si="42"/>
        <v>666.06409602156782</v>
      </c>
      <c r="CO28" s="20"/>
      <c r="CP28" s="20"/>
      <c r="CQ28" s="20"/>
      <c r="CR28" s="20"/>
      <c r="CS28" s="20"/>
      <c r="CT28" s="20"/>
      <c r="CU28" s="20"/>
      <c r="CV28" s="25">
        <f t="shared" si="18"/>
        <v>0.97210693035361007</v>
      </c>
      <c r="CW28" s="26">
        <v>0.8</v>
      </c>
      <c r="CX28" s="26">
        <f t="shared" si="104"/>
        <v>0.18044734894688888</v>
      </c>
      <c r="CY28" s="26">
        <f t="shared" si="43"/>
        <v>-6.35159047388974E-2</v>
      </c>
      <c r="CZ28" s="26">
        <f t="shared" si="105"/>
        <v>6.4609977475942101E-3</v>
      </c>
      <c r="DA28" s="26">
        <f t="shared" si="106"/>
        <v>-7.0523515094812661E-6</v>
      </c>
      <c r="DB28" s="26">
        <f t="shared" si="44"/>
        <v>3.4010325976327762E-3</v>
      </c>
      <c r="DC28" s="26">
        <f t="shared" si="45"/>
        <v>0.97679677461728187</v>
      </c>
      <c r="DD28" s="26">
        <f t="shared" si="46"/>
        <v>0.94627426303194229</v>
      </c>
      <c r="DE28" s="26">
        <f t="shared" si="47"/>
        <v>0.14627426303194224</v>
      </c>
      <c r="DF28" s="26">
        <v>0.85</v>
      </c>
      <c r="DG28" s="26">
        <f t="shared" si="48"/>
        <v>0.1698327990088366</v>
      </c>
      <c r="DH28" s="26">
        <f t="shared" si="49"/>
        <v>-5.9779675048374031E-2</v>
      </c>
      <c r="DI28" s="26">
        <f t="shared" si="50"/>
        <v>5.7232367591145954E-3</v>
      </c>
      <c r="DJ28" s="26">
        <f t="shared" si="51"/>
        <v>-5.2082192336311549E-6</v>
      </c>
      <c r="DK28" s="26">
        <f t="shared" si="52"/>
        <v>3.0047884797480885E-3</v>
      </c>
      <c r="DL28" s="26">
        <f t="shared" si="107"/>
        <v>0.97941881172065903</v>
      </c>
      <c r="DM28" s="26">
        <f t="shared" si="108"/>
        <v>0.94889171629228108</v>
      </c>
      <c r="DN28" s="26">
        <f t="shared" si="109"/>
        <v>9.8891716292281107E-2</v>
      </c>
      <c r="DO28" s="26">
        <f t="shared" si="110"/>
        <v>-0.94765093479322393</v>
      </c>
      <c r="DP28" s="26">
        <f t="shared" si="111"/>
        <v>0.95435458106086202</v>
      </c>
      <c r="DQ28" s="26">
        <f t="shared" si="53"/>
        <v>0.85</v>
      </c>
      <c r="DR28" s="26">
        <f t="shared" si="54"/>
        <v>0.1698327990088366</v>
      </c>
      <c r="DS28" s="26">
        <f t="shared" si="55"/>
        <v>-5.9779675048374031E-2</v>
      </c>
      <c r="DT28" s="26">
        <f t="shared" si="56"/>
        <v>5.7232367591145954E-3</v>
      </c>
      <c r="DU28" s="26">
        <f t="shared" si="57"/>
        <v>-5.2082192336311549E-6</v>
      </c>
      <c r="DV28" s="26">
        <f t="shared" si="58"/>
        <v>3.0047884797480885E-3</v>
      </c>
      <c r="DW28" s="26">
        <f t="shared" si="59"/>
        <v>0.97941881172065903</v>
      </c>
      <c r="DX28" s="26">
        <f t="shared" si="60"/>
        <v>0.94889171629228108</v>
      </c>
      <c r="DY28" s="26">
        <f t="shared" si="61"/>
        <v>9.8891716292281107E-2</v>
      </c>
      <c r="DZ28" s="26">
        <f t="shared" si="62"/>
        <v>0.95435458106086202</v>
      </c>
      <c r="EA28" s="26">
        <f t="shared" si="63"/>
        <v>0.15126231069907231</v>
      </c>
      <c r="EB28" s="26">
        <f t="shared" si="64"/>
        <v>-5.3243023923701838E-2</v>
      </c>
      <c r="EC28" s="26">
        <f t="shared" si="65"/>
        <v>4.5400437564362892E-3</v>
      </c>
      <c r="ED28" s="26">
        <f t="shared" si="66"/>
        <v>-2.9190065731632029E-6</v>
      </c>
      <c r="EE28" s="26">
        <f t="shared" si="67"/>
        <v>2.3735548291246296E-3</v>
      </c>
      <c r="EF28" s="26">
        <f t="shared" si="68"/>
        <v>0.98363863850860367</v>
      </c>
      <c r="EG28" s="26">
        <f t="shared" si="69"/>
        <v>0.95363465907985323</v>
      </c>
      <c r="EH28" s="26">
        <f t="shared" si="70"/>
        <v>-7.1992198100878646E-4</v>
      </c>
      <c r="EI28" s="26">
        <f t="shared" si="71"/>
        <v>-0.95454974051588637</v>
      </c>
      <c r="EJ28" s="26">
        <f t="shared" si="72"/>
        <v>0.95360038046716666</v>
      </c>
      <c r="EN28">
        <f t="shared" si="19"/>
        <v>648.39532254585788</v>
      </c>
      <c r="EX28">
        <f t="shared" si="112"/>
        <v>1.7534093895294829</v>
      </c>
      <c r="EY28">
        <f t="shared" si="73"/>
        <v>2.6163416617865799E-2</v>
      </c>
      <c r="EZ28">
        <f t="shared" si="113"/>
        <v>1.0431113366923737</v>
      </c>
      <c r="FA28">
        <f t="shared" si="114"/>
        <v>1.4304751886603765E-2</v>
      </c>
      <c r="FC28" s="41">
        <v>1269.0999999999999</v>
      </c>
      <c r="FD28" s="41">
        <v>6957.3</v>
      </c>
      <c r="FE28" s="2"/>
      <c r="FF28" s="44">
        <v>3815.9</v>
      </c>
      <c r="FG28" s="44">
        <v>9017.2000000000007</v>
      </c>
    </row>
    <row r="29" spans="3:163">
      <c r="C29" s="6">
        <f t="shared" si="74"/>
        <v>666.06409602156782</v>
      </c>
      <c r="D29" s="6">
        <f>Sheet8!J29</f>
        <v>702.1164443953428</v>
      </c>
      <c r="E29" s="6">
        <f t="shared" si="20"/>
        <v>702.11646581798925</v>
      </c>
      <c r="F29" s="6">
        <f t="shared" si="21"/>
        <v>-2.142264645499381E-5</v>
      </c>
      <c r="G29" s="6">
        <f>Sheet9!D29</f>
        <v>702.122250852158</v>
      </c>
      <c r="H29" s="6">
        <f>Sheet9!F29</f>
        <v>5.6120205271099621E-3</v>
      </c>
      <c r="I29" s="6">
        <f t="shared" si="22"/>
        <v>0.97020323285802379</v>
      </c>
      <c r="J29" s="6">
        <f t="shared" si="23"/>
        <v>702.11646647591908</v>
      </c>
      <c r="K29" s="6">
        <f t="shared" si="75"/>
        <v>687.41646647591904</v>
      </c>
      <c r="L29" s="6">
        <f t="shared" si="24"/>
        <v>684.09027020845531</v>
      </c>
      <c r="N29" s="6">
        <f t="shared" si="0"/>
        <v>684.09027020845531</v>
      </c>
      <c r="R29">
        <f t="shared" si="25"/>
        <v>90.566426093654641</v>
      </c>
      <c r="T29">
        <f t="shared" si="26"/>
        <v>1.1224916576559321</v>
      </c>
      <c r="U29">
        <f t="shared" si="27"/>
        <v>2.6762233866231309E-2</v>
      </c>
      <c r="V29">
        <f t="shared" si="28"/>
        <v>5612.4582882796603</v>
      </c>
      <c r="W29">
        <f t="shared" si="76"/>
        <v>31513.953288690293</v>
      </c>
      <c r="X29">
        <f t="shared" si="29"/>
        <v>21333.99295505344</v>
      </c>
      <c r="Y29">
        <f t="shared" si="77"/>
        <v>0.87964955130358236</v>
      </c>
      <c r="Z29">
        <f t="shared" si="1"/>
        <v>54.006116207951074</v>
      </c>
      <c r="AA29">
        <f t="shared" si="115"/>
        <v>1.0842640058005166</v>
      </c>
      <c r="AB29">
        <f t="shared" si="78"/>
        <v>49.07865447195865</v>
      </c>
      <c r="AC29">
        <f t="shared" si="30"/>
        <v>55.090380213751587</v>
      </c>
      <c r="AD29">
        <f t="shared" si="2"/>
        <v>1.1224916576559321</v>
      </c>
      <c r="AE29">
        <f t="shared" si="31"/>
        <v>49.07865447195865</v>
      </c>
      <c r="AJ29">
        <f t="shared" si="116"/>
        <v>0.71741141880709414</v>
      </c>
      <c r="AK29">
        <f t="shared" si="117"/>
        <v>0.85259241406902253</v>
      </c>
      <c r="AL29">
        <f t="shared" si="32"/>
        <v>1.2235054490086357</v>
      </c>
      <c r="AM29">
        <f t="shared" si="3"/>
        <v>0</v>
      </c>
      <c r="AN29">
        <f t="shared" si="4"/>
        <v>1.2235054490086357</v>
      </c>
      <c r="AO29">
        <f t="shared" si="79"/>
        <v>1.2235054490086357</v>
      </c>
      <c r="AP29">
        <f t="shared" si="5"/>
        <v>0</v>
      </c>
      <c r="AQ29">
        <f t="shared" si="6"/>
        <v>30</v>
      </c>
      <c r="AR29">
        <f t="shared" si="80"/>
        <v>30</v>
      </c>
      <c r="AT29">
        <f t="shared" si="81"/>
        <v>1.0256225940156751</v>
      </c>
      <c r="AV29">
        <f t="shared" si="33"/>
        <v>0.95135022848327022</v>
      </c>
      <c r="AX29">
        <f t="shared" si="7"/>
        <v>4.1796580946930302</v>
      </c>
      <c r="AY29">
        <f t="shared" si="7"/>
        <v>2.8295020789636705</v>
      </c>
      <c r="AZ29">
        <f t="shared" si="82"/>
        <v>7.0091601736567011</v>
      </c>
      <c r="BA29">
        <f t="shared" si="34"/>
        <v>0.59631367969045701</v>
      </c>
      <c r="BB29">
        <f t="shared" si="83"/>
        <v>0.40368632030954299</v>
      </c>
      <c r="BC29">
        <f t="shared" si="8"/>
        <v>-31.618988346619528</v>
      </c>
      <c r="BD29">
        <f t="shared" si="84"/>
        <v>0.13</v>
      </c>
      <c r="BE29">
        <f t="shared" si="85"/>
        <v>9.1608838740746492</v>
      </c>
      <c r="BF29">
        <f t="shared" si="86"/>
        <v>6.2016412298773682</v>
      </c>
      <c r="BG29">
        <f t="shared" si="9"/>
        <v>51.533560579766963</v>
      </c>
      <c r="BH29">
        <f t="shared" si="87"/>
        <v>5.671005601145856E-3</v>
      </c>
      <c r="BI29">
        <f t="shared" si="88"/>
        <v>2.0621565187566092E-3</v>
      </c>
      <c r="BJ29">
        <f t="shared" si="89"/>
        <v>0.9443464078442475</v>
      </c>
      <c r="BK29">
        <f t="shared" si="90"/>
        <v>2.1836865176033198E-3</v>
      </c>
      <c r="BL29">
        <f t="shared" si="35"/>
        <v>3.571470118040028E-2</v>
      </c>
      <c r="BM29">
        <f t="shared" si="36"/>
        <v>192.53655661157748</v>
      </c>
      <c r="BN29">
        <f t="shared" si="91"/>
        <v>1.8549568876133473E-4</v>
      </c>
      <c r="BO29">
        <f t="shared" si="92"/>
        <v>0.23817177120128896</v>
      </c>
      <c r="BP29">
        <f t="shared" si="93"/>
        <v>1.2283661627923776</v>
      </c>
      <c r="BQ29">
        <f t="shared" si="94"/>
        <v>0.44033298655183917</v>
      </c>
      <c r="BR29">
        <f t="shared" si="37"/>
        <v>1.8837555565453975E-4</v>
      </c>
      <c r="BS29">
        <f t="shared" si="95"/>
        <v>1.0755063875032049</v>
      </c>
      <c r="BT29">
        <f t="shared" si="96"/>
        <v>0.98998699970755133</v>
      </c>
      <c r="BU29">
        <f t="shared" si="97"/>
        <v>1.0863843543611347</v>
      </c>
      <c r="BV29">
        <f t="shared" si="38"/>
        <v>0.47837086729903</v>
      </c>
      <c r="BW29">
        <f t="shared" si="39"/>
        <v>0.47837086729903</v>
      </c>
      <c r="BX29">
        <f t="shared" si="40"/>
        <v>0.47837086729903</v>
      </c>
      <c r="BY29">
        <f t="shared" si="10"/>
        <v>205.13199544036425</v>
      </c>
      <c r="BZ29">
        <f t="shared" si="11"/>
        <v>5.2468621530433408</v>
      </c>
      <c r="CA29">
        <f t="shared" si="12"/>
        <v>1586222.9256370782</v>
      </c>
      <c r="CB29">
        <f t="shared" si="13"/>
        <v>0.12036032558627938</v>
      </c>
      <c r="CC29">
        <f t="shared" si="14"/>
        <v>869810.81666317396</v>
      </c>
      <c r="CD29">
        <f t="shared" si="98"/>
        <v>1.6187778227438283E-4</v>
      </c>
      <c r="CE29">
        <f t="shared" si="99"/>
        <v>5.8003417563312581E-6</v>
      </c>
      <c r="CF29">
        <f t="shared" si="100"/>
        <v>-3.9167415270146813</v>
      </c>
      <c r="CG29">
        <f t="shared" si="101"/>
        <v>14.935108769267346</v>
      </c>
      <c r="CH29">
        <f t="shared" si="102"/>
        <v>4.4831494874045157E-3</v>
      </c>
      <c r="CI29">
        <f t="shared" si="15"/>
        <v>24.445076874009377</v>
      </c>
      <c r="CJ29" s="20">
        <f t="shared" si="16"/>
        <v>112131215895.96298</v>
      </c>
      <c r="CK29" s="33">
        <f t="shared" si="41"/>
        <v>0.18026184898210709</v>
      </c>
      <c r="CL29" s="33">
        <f t="shared" si="17"/>
        <v>36.052369796421416</v>
      </c>
      <c r="CM29">
        <f t="shared" si="103"/>
        <v>2400</v>
      </c>
      <c r="CN29" s="6">
        <f t="shared" si="42"/>
        <v>702.11646581798925</v>
      </c>
      <c r="CO29" s="20"/>
      <c r="CP29" s="20"/>
      <c r="CQ29" s="20"/>
      <c r="CR29" s="20"/>
      <c r="CS29" s="20"/>
      <c r="CT29" s="20"/>
      <c r="CU29" s="20"/>
      <c r="CV29" s="25">
        <f t="shared" si="18"/>
        <v>1.0256225940156751</v>
      </c>
      <c r="CW29" s="26">
        <v>0.8</v>
      </c>
      <c r="CX29" s="26">
        <f t="shared" si="104"/>
        <v>0.1903811940141597</v>
      </c>
      <c r="CY29" s="26">
        <f t="shared" si="43"/>
        <v>-6.7012532207608236E-2</v>
      </c>
      <c r="CZ29" s="26">
        <f t="shared" si="105"/>
        <v>7.1919501783715024E-3</v>
      </c>
      <c r="DA29" s="26">
        <f t="shared" si="106"/>
        <v>-9.2193786448333045E-6</v>
      </c>
      <c r="DB29" s="26">
        <f t="shared" si="44"/>
        <v>3.7956262078013389E-3</v>
      </c>
      <c r="DC29" s="26">
        <f t="shared" si="45"/>
        <v>0.97420585818031424</v>
      </c>
      <c r="DD29" s="26">
        <f t="shared" si="46"/>
        <v>0.94388635863651082</v>
      </c>
      <c r="DE29" s="26">
        <f t="shared" si="47"/>
        <v>0.14388635863651078</v>
      </c>
      <c r="DF29" s="26">
        <v>0.85</v>
      </c>
      <c r="DG29" s="26">
        <f t="shared" si="48"/>
        <v>0.17918230024862092</v>
      </c>
      <c r="DH29" s="26">
        <f t="shared" si="49"/>
        <v>-6.3070618548337162E-2</v>
      </c>
      <c r="DI29" s="26">
        <f t="shared" si="50"/>
        <v>6.3707240334363495E-3</v>
      </c>
      <c r="DJ29" s="26">
        <f t="shared" si="51"/>
        <v>-6.8085864857409814E-6</v>
      </c>
      <c r="DK29" s="26">
        <f t="shared" si="52"/>
        <v>3.3524382449316441E-3</v>
      </c>
      <c r="DL29" s="26">
        <f t="shared" si="107"/>
        <v>0.97711723433461306</v>
      </c>
      <c r="DM29" s="26">
        <f t="shared" si="108"/>
        <v>0.94658263925774999</v>
      </c>
      <c r="DN29" s="26">
        <f t="shared" si="109"/>
        <v>9.6582639257750014E-2</v>
      </c>
      <c r="DO29" s="26">
        <f t="shared" si="110"/>
        <v>-0.94607438757521656</v>
      </c>
      <c r="DP29" s="26">
        <f t="shared" si="111"/>
        <v>0.9520877856183072</v>
      </c>
      <c r="DQ29" s="26">
        <f t="shared" si="53"/>
        <v>0.85</v>
      </c>
      <c r="DR29" s="26">
        <f t="shared" si="54"/>
        <v>0.17918230024862092</v>
      </c>
      <c r="DS29" s="26">
        <f t="shared" si="55"/>
        <v>-6.3070618548337162E-2</v>
      </c>
      <c r="DT29" s="26">
        <f t="shared" si="56"/>
        <v>6.3707240334363495E-3</v>
      </c>
      <c r="DU29" s="26">
        <f t="shared" si="57"/>
        <v>-6.8085864857409814E-6</v>
      </c>
      <c r="DV29" s="26">
        <f t="shared" si="58"/>
        <v>3.3524382449316437E-3</v>
      </c>
      <c r="DW29" s="26">
        <f t="shared" si="59"/>
        <v>0.97711723433461306</v>
      </c>
      <c r="DX29" s="26">
        <f t="shared" si="60"/>
        <v>0.94658263925774999</v>
      </c>
      <c r="DY29" s="26">
        <f t="shared" si="61"/>
        <v>9.6582639257750014E-2</v>
      </c>
      <c r="DZ29" s="26">
        <f t="shared" si="62"/>
        <v>0.9520877856183072</v>
      </c>
      <c r="EA29" s="26">
        <f t="shared" si="63"/>
        <v>0.15996944558260193</v>
      </c>
      <c r="EB29" s="26">
        <f t="shared" si="64"/>
        <v>-5.6307860027078313E-2</v>
      </c>
      <c r="EC29" s="26">
        <f t="shared" si="65"/>
        <v>5.0777656921805192E-3</v>
      </c>
      <c r="ED29" s="26">
        <f t="shared" si="66"/>
        <v>-3.8615940707195302E-6</v>
      </c>
      <c r="EE29" s="26">
        <f t="shared" si="67"/>
        <v>2.6597809241984995E-3</v>
      </c>
      <c r="EF29" s="26">
        <f t="shared" si="68"/>
        <v>0.98171861824048479</v>
      </c>
      <c r="EG29" s="26">
        <f t="shared" si="69"/>
        <v>0.95138492371289951</v>
      </c>
      <c r="EH29" s="26">
        <f t="shared" si="70"/>
        <v>-7.0286190540769233E-4</v>
      </c>
      <c r="EI29" s="26">
        <f t="shared" si="71"/>
        <v>-0.95295926514554219</v>
      </c>
      <c r="EJ29" s="26">
        <f t="shared" si="72"/>
        <v>0.95135022848327022</v>
      </c>
      <c r="EN29">
        <f t="shared" si="19"/>
        <v>684.09027020845531</v>
      </c>
      <c r="EX29">
        <f t="shared" si="112"/>
        <v>1.8543411549515627</v>
      </c>
      <c r="EY29">
        <f t="shared" si="73"/>
        <v>2.7669465259149279E-2</v>
      </c>
      <c r="EZ29">
        <f t="shared" si="113"/>
        <v>1.0464800718913072</v>
      </c>
      <c r="FA29">
        <f t="shared" si="114"/>
        <v>1.4350949180696281E-2</v>
      </c>
      <c r="FC29" s="41">
        <v>1400.4</v>
      </c>
      <c r="FD29" s="41">
        <v>7435.5</v>
      </c>
      <c r="FE29" s="2"/>
      <c r="FF29" s="44">
        <v>4222.5</v>
      </c>
      <c r="FG29" s="44">
        <v>9997.6</v>
      </c>
    </row>
    <row r="30" spans="3:163">
      <c r="C30" s="6">
        <f t="shared" si="74"/>
        <v>702.11646581798925</v>
      </c>
      <c r="D30" s="6">
        <f>Sheet8!J30</f>
        <v>738.89994606069899</v>
      </c>
      <c r="E30" s="6">
        <f t="shared" si="20"/>
        <v>738.89997867156501</v>
      </c>
      <c r="F30" s="6">
        <f t="shared" si="21"/>
        <v>-3.2610866014692874E-5</v>
      </c>
      <c r="G30" s="6">
        <f>Sheet9!D30</f>
        <v>738.90786164392318</v>
      </c>
      <c r="H30" s="6">
        <f>Sheet9!F30</f>
        <v>7.6285774139250861E-3</v>
      </c>
      <c r="I30" s="6">
        <f t="shared" si="22"/>
        <v>0.96786150343637212</v>
      </c>
      <c r="J30" s="6">
        <f t="shared" si="23"/>
        <v>738.89997975443089</v>
      </c>
      <c r="K30" s="6">
        <f t="shared" si="75"/>
        <v>724.19997975443084</v>
      </c>
      <c r="L30" s="6">
        <f t="shared" si="24"/>
        <v>720.50820593934418</v>
      </c>
      <c r="N30" s="6">
        <f t="shared" si="0"/>
        <v>720.50820593934418</v>
      </c>
      <c r="R30">
        <f t="shared" si="25"/>
        <v>96.317459684930554</v>
      </c>
      <c r="T30">
        <f t="shared" si="26"/>
        <v>1.1252328387309269</v>
      </c>
      <c r="U30">
        <f t="shared" si="27"/>
        <v>2.5349248289648157E-2</v>
      </c>
      <c r="V30">
        <f t="shared" si="28"/>
        <v>5626.1641936546348</v>
      </c>
      <c r="W30">
        <f t="shared" si="76"/>
        <v>31590.911947370776</v>
      </c>
      <c r="X30">
        <f t="shared" si="29"/>
        <v>19478.684361152791</v>
      </c>
      <c r="Y30">
        <f t="shared" si="77"/>
        <v>0.87899229032172221</v>
      </c>
      <c r="Z30">
        <f t="shared" si="1"/>
        <v>54.006116207951074</v>
      </c>
      <c r="AA30">
        <f t="shared" si="115"/>
        <v>1.1522539640602749</v>
      </c>
      <c r="AB30">
        <f t="shared" si="78"/>
        <v>49.019516915468529</v>
      </c>
      <c r="AC30">
        <f t="shared" si="30"/>
        <v>55.158370172011345</v>
      </c>
      <c r="AD30">
        <f t="shared" si="2"/>
        <v>1.1252328387309269</v>
      </c>
      <c r="AE30">
        <f t="shared" si="31"/>
        <v>49.019516915468529</v>
      </c>
      <c r="AJ30">
        <f t="shared" si="116"/>
        <v>0.70651002499388116</v>
      </c>
      <c r="AK30">
        <f t="shared" si="117"/>
        <v>0.84581137813716289</v>
      </c>
      <c r="AL30">
        <f t="shared" si="32"/>
        <v>1.1998088105630056</v>
      </c>
      <c r="AM30">
        <f t="shared" si="3"/>
        <v>0</v>
      </c>
      <c r="AN30">
        <f t="shared" si="4"/>
        <v>1.1998088105630056</v>
      </c>
      <c r="AO30">
        <f t="shared" si="79"/>
        <v>1.1998088105630056</v>
      </c>
      <c r="AP30">
        <f t="shared" si="5"/>
        <v>0</v>
      </c>
      <c r="AQ30">
        <f t="shared" si="6"/>
        <v>30</v>
      </c>
      <c r="AR30">
        <f t="shared" si="80"/>
        <v>30</v>
      </c>
      <c r="AT30">
        <f t="shared" si="81"/>
        <v>1.0802221978101112</v>
      </c>
      <c r="AV30">
        <f t="shared" si="33"/>
        <v>0.94909277733763175</v>
      </c>
      <c r="AX30">
        <f t="shared" si="7"/>
        <v>4.1898650299437099</v>
      </c>
      <c r="AY30">
        <f t="shared" si="7"/>
        <v>2.5834347096427499</v>
      </c>
      <c r="AZ30">
        <f t="shared" si="82"/>
        <v>6.7732997395864594</v>
      </c>
      <c r="BA30">
        <f t="shared" si="34"/>
        <v>0.61858550352586639</v>
      </c>
      <c r="BB30">
        <f t="shared" si="83"/>
        <v>0.38141449647413361</v>
      </c>
      <c r="BC30">
        <f t="shared" si="8"/>
        <v>-29.455947961662442</v>
      </c>
      <c r="BD30">
        <f t="shared" si="84"/>
        <v>0.13</v>
      </c>
      <c r="BE30">
        <f t="shared" si="85"/>
        <v>9.1804876106083633</v>
      </c>
      <c r="BF30">
        <f t="shared" si="86"/>
        <v>5.660609631859554</v>
      </c>
      <c r="BG30">
        <f t="shared" si="9"/>
        <v>51.502503417729208</v>
      </c>
      <c r="BH30">
        <f t="shared" si="87"/>
        <v>5.5628470640604897E-3</v>
      </c>
      <c r="BI30">
        <f t="shared" si="88"/>
        <v>2.0594297042636181E-3</v>
      </c>
      <c r="BJ30">
        <f t="shared" si="89"/>
        <v>0.94538559166105152</v>
      </c>
      <c r="BK30">
        <f t="shared" si="90"/>
        <v>2.1784018314105892E-3</v>
      </c>
      <c r="BL30">
        <f t="shared" si="35"/>
        <v>3.570451124501154E-2</v>
      </c>
      <c r="BM30">
        <f t="shared" si="36"/>
        <v>182.58135110368187</v>
      </c>
      <c r="BN30">
        <f t="shared" si="91"/>
        <v>1.9555398746466795E-4</v>
      </c>
      <c r="BO30">
        <f t="shared" si="92"/>
        <v>0.25226638260702566</v>
      </c>
      <c r="BP30">
        <f t="shared" si="93"/>
        <v>1.2421694993993124</v>
      </c>
      <c r="BQ30">
        <f t="shared" si="94"/>
        <v>0.45064987942207063</v>
      </c>
      <c r="BR30">
        <f t="shared" si="37"/>
        <v>1.7090842224626109E-4</v>
      </c>
      <c r="BS30">
        <f t="shared" si="95"/>
        <v>1.0767135385623023</v>
      </c>
      <c r="BT30">
        <f t="shared" si="96"/>
        <v>0.99091093325554669</v>
      </c>
      <c r="BU30">
        <f t="shared" si="97"/>
        <v>1.0865896241803077</v>
      </c>
      <c r="BV30">
        <f t="shared" si="38"/>
        <v>0.48967148311812869</v>
      </c>
      <c r="BW30">
        <f t="shared" si="39"/>
        <v>0.48967148311812869</v>
      </c>
      <c r="BX30">
        <f t="shared" si="40"/>
        <v>0.48967148311812869</v>
      </c>
      <c r="BY30">
        <f t="shared" si="10"/>
        <v>205.38515970885575</v>
      </c>
      <c r="BZ30">
        <f t="shared" si="11"/>
        <v>5.0576983090154615</v>
      </c>
      <c r="CA30">
        <f t="shared" si="12"/>
        <v>1586705.4785974657</v>
      </c>
      <c r="CB30">
        <f t="shared" si="13"/>
        <v>0.12557045212755646</v>
      </c>
      <c r="CC30">
        <f t="shared" si="14"/>
        <v>833974.55223824386</v>
      </c>
      <c r="CD30">
        <f t="shared" si="98"/>
        <v>1.6187778227438283E-4</v>
      </c>
      <c r="CE30">
        <f t="shared" si="99"/>
        <v>6.0495850700234839E-6</v>
      </c>
      <c r="CF30">
        <f t="shared" si="100"/>
        <v>-3.9130157284758109</v>
      </c>
      <c r="CG30">
        <f t="shared" si="101"/>
        <v>14.926157065877192</v>
      </c>
      <c r="CH30">
        <f t="shared" si="102"/>
        <v>4.4885284819400888E-3</v>
      </c>
      <c r="CI30">
        <f t="shared" si="15"/>
        <v>25.002551056570155</v>
      </c>
      <c r="CJ30" s="20">
        <f t="shared" si="16"/>
        <v>109829391818.06421</v>
      </c>
      <c r="CK30" s="33">
        <f t="shared" si="41"/>
        <v>0.18391756426787867</v>
      </c>
      <c r="CL30" s="33">
        <f t="shared" si="17"/>
        <v>36.783512853575736</v>
      </c>
      <c r="CM30">
        <f t="shared" si="103"/>
        <v>2600</v>
      </c>
      <c r="CN30" s="6">
        <f t="shared" si="42"/>
        <v>738.89997867156501</v>
      </c>
      <c r="CO30" s="20"/>
      <c r="CP30" s="20"/>
      <c r="CQ30" s="20"/>
      <c r="CR30" s="20"/>
      <c r="CS30" s="20"/>
      <c r="CT30" s="20"/>
      <c r="CU30" s="20"/>
      <c r="CV30" s="25">
        <f t="shared" si="18"/>
        <v>1.0802221978101112</v>
      </c>
      <c r="CW30" s="26">
        <v>0.8</v>
      </c>
      <c r="CX30" s="26">
        <f t="shared" si="104"/>
        <v>0.20051624546850191</v>
      </c>
      <c r="CY30" s="26">
        <f t="shared" si="43"/>
        <v>-7.057998258277165E-2</v>
      </c>
      <c r="CZ30" s="26">
        <f t="shared" si="105"/>
        <v>7.9780674917241633E-3</v>
      </c>
      <c r="DA30" s="26">
        <f t="shared" si="106"/>
        <v>-1.194893617851083E-5</v>
      </c>
      <c r="DB30" s="26">
        <f t="shared" si="44"/>
        <v>4.2222285028685729E-3</v>
      </c>
      <c r="DC30" s="26">
        <f t="shared" si="45"/>
        <v>0.97142707497011271</v>
      </c>
      <c r="DD30" s="26">
        <f t="shared" si="46"/>
        <v>0.941511620929528</v>
      </c>
      <c r="DE30" s="26">
        <f t="shared" si="47"/>
        <v>0.14151162092952796</v>
      </c>
      <c r="DF30" s="26">
        <v>0.85</v>
      </c>
      <c r="DG30" s="26">
        <f t="shared" si="48"/>
        <v>0.18872117220564885</v>
      </c>
      <c r="DH30" s="26">
        <f t="shared" si="49"/>
        <v>-6.6428218901432148E-2</v>
      </c>
      <c r="DI30" s="26">
        <f t="shared" si="50"/>
        <v>7.0670770860947604E-3</v>
      </c>
      <c r="DJ30" s="26">
        <f t="shared" si="51"/>
        <v>-8.8243870349747705E-6</v>
      </c>
      <c r="DK30" s="26">
        <f t="shared" si="52"/>
        <v>3.7280739196001449E-3</v>
      </c>
      <c r="DL30" s="26">
        <f t="shared" si="107"/>
        <v>0.97464799310541583</v>
      </c>
      <c r="DM30" s="26">
        <f t="shared" si="108"/>
        <v>0.94428124233558453</v>
      </c>
      <c r="DN30" s="26">
        <f t="shared" si="109"/>
        <v>9.4281242335584547E-2</v>
      </c>
      <c r="DO30" s="26">
        <f t="shared" si="110"/>
        <v>-0.94460757187886946</v>
      </c>
      <c r="DP30" s="26">
        <f t="shared" si="111"/>
        <v>0.94980995827511172</v>
      </c>
      <c r="DQ30" s="26">
        <f t="shared" si="53"/>
        <v>0.85</v>
      </c>
      <c r="DR30" s="26">
        <f t="shared" si="54"/>
        <v>0.18872117220564885</v>
      </c>
      <c r="DS30" s="26">
        <f t="shared" si="55"/>
        <v>-6.6428218901432148E-2</v>
      </c>
      <c r="DT30" s="26">
        <f t="shared" si="56"/>
        <v>7.0670770860947604E-3</v>
      </c>
      <c r="DU30" s="26">
        <f t="shared" si="57"/>
        <v>-8.8243870349747705E-6</v>
      </c>
      <c r="DV30" s="26">
        <f t="shared" si="58"/>
        <v>3.7280739196001449E-3</v>
      </c>
      <c r="DW30" s="26">
        <f t="shared" si="59"/>
        <v>0.97464799310541583</v>
      </c>
      <c r="DX30" s="26">
        <f t="shared" si="60"/>
        <v>0.94428124233558453</v>
      </c>
      <c r="DY30" s="26">
        <f t="shared" si="61"/>
        <v>9.4281242335584547E-2</v>
      </c>
      <c r="DZ30" s="26">
        <f t="shared" si="62"/>
        <v>0.94980995827511172</v>
      </c>
      <c r="EA30" s="26">
        <f t="shared" si="63"/>
        <v>0.16888957098967164</v>
      </c>
      <c r="EB30" s="26">
        <f t="shared" si="64"/>
        <v>-5.9447666950931857E-2</v>
      </c>
      <c r="EC30" s="26">
        <f t="shared" si="65"/>
        <v>5.6598411541794631E-3</v>
      </c>
      <c r="ED30" s="26">
        <f t="shared" si="66"/>
        <v>-5.0651881633016104E-6</v>
      </c>
      <c r="EE30" s="26">
        <f t="shared" si="67"/>
        <v>2.9708342459483319E-3</v>
      </c>
      <c r="EF30" s="26">
        <f t="shared" si="68"/>
        <v>0.97964445079028817</v>
      </c>
      <c r="EG30" s="26">
        <f t="shared" si="69"/>
        <v>0.94912760067467206</v>
      </c>
      <c r="EH30" s="26">
        <f t="shared" si="70"/>
        <v>-6.8235760043966476E-4</v>
      </c>
      <c r="EI30" s="26">
        <f t="shared" si="71"/>
        <v>-0.95144414021565615</v>
      </c>
      <c r="EJ30" s="26">
        <f t="shared" si="72"/>
        <v>0.94909277733763175</v>
      </c>
      <c r="EN30">
        <f t="shared" si="19"/>
        <v>720.50820593934418</v>
      </c>
      <c r="EX30">
        <f t="shared" si="112"/>
        <v>1.9577418736914258</v>
      </c>
      <c r="EY30">
        <f t="shared" si="73"/>
        <v>2.9212354272481048E-2</v>
      </c>
      <c r="EZ30">
        <f t="shared" si="113"/>
        <v>1.0500032701204316</v>
      </c>
      <c r="FA30">
        <f t="shared" si="114"/>
        <v>1.4399264710153332E-2</v>
      </c>
      <c r="FC30" s="41">
        <v>1531.7</v>
      </c>
      <c r="FD30" s="41">
        <v>7932.8</v>
      </c>
      <c r="FE30" s="2"/>
      <c r="FF30" s="45"/>
      <c r="FG30" s="45"/>
    </row>
    <row r="31" spans="3:163">
      <c r="C31" s="6">
        <f t="shared" si="74"/>
        <v>738.89997867156501</v>
      </c>
      <c r="D31" s="6">
        <f>Sheet8!J31</f>
        <v>776.43370630815684</v>
      </c>
      <c r="E31" s="6">
        <f t="shared" si="20"/>
        <v>776.43375387373953</v>
      </c>
      <c r="F31" s="6">
        <f t="shared" si="21"/>
        <v>-4.7565582690367592E-5</v>
      </c>
      <c r="G31" s="6">
        <f>Sheet9!D31</f>
        <v>776.44419883282546</v>
      </c>
      <c r="H31" s="6">
        <f>Sheet9!F31</f>
        <v>1.0081644396791489E-2</v>
      </c>
      <c r="I31" s="6">
        <f t="shared" si="22"/>
        <v>0.96537394949135535</v>
      </c>
      <c r="J31" s="6">
        <f t="shared" si="23"/>
        <v>776.43375557982267</v>
      </c>
      <c r="K31" s="6">
        <f t="shared" si="75"/>
        <v>761.73375557982263</v>
      </c>
      <c r="L31" s="6">
        <f t="shared" si="24"/>
        <v>757.66684248986098</v>
      </c>
      <c r="N31" s="6">
        <f t="shared" si="0"/>
        <v>757.66684248986098</v>
      </c>
      <c r="R31">
        <f t="shared" si="25"/>
        <v>102.24176278961363</v>
      </c>
      <c r="T31">
        <f t="shared" si="26"/>
        <v>1.1280566072405955</v>
      </c>
      <c r="U31">
        <f t="shared" si="27"/>
        <v>2.4048563640638235E-2</v>
      </c>
      <c r="V31">
        <f t="shared" si="28"/>
        <v>5640.2830362029781</v>
      </c>
      <c r="W31">
        <f t="shared" si="76"/>
        <v>31670.189248279723</v>
      </c>
      <c r="X31">
        <f t="shared" si="29"/>
        <v>17766.866854912485</v>
      </c>
      <c r="Y31">
        <f t="shared" si="77"/>
        <v>0.8783152271097584</v>
      </c>
      <c r="Z31">
        <f t="shared" si="1"/>
        <v>54.006116207951074</v>
      </c>
      <c r="AA31">
        <f t="shared" si="115"/>
        <v>1.2221847655944436</v>
      </c>
      <c r="AB31">
        <f t="shared" si="78"/>
        <v>48.958802793277066</v>
      </c>
      <c r="AC31">
        <f t="shared" si="30"/>
        <v>55.228300973545515</v>
      </c>
      <c r="AD31">
        <f t="shared" si="2"/>
        <v>1.1280566072405955</v>
      </c>
      <c r="AE31">
        <f t="shared" si="31"/>
        <v>48.958802793277066</v>
      </c>
      <c r="AJ31">
        <f t="shared" si="116"/>
        <v>0.69577479451588153</v>
      </c>
      <c r="AK31">
        <f t="shared" si="117"/>
        <v>0.83904403868346944</v>
      </c>
      <c r="AL31">
        <f t="shared" si="32"/>
        <v>1.1765820796256119</v>
      </c>
      <c r="AM31">
        <f t="shared" si="3"/>
        <v>0</v>
      </c>
      <c r="AN31">
        <f t="shared" si="4"/>
        <v>1.1765820796256119</v>
      </c>
      <c r="AO31">
        <f t="shared" si="79"/>
        <v>1.1765820796256119</v>
      </c>
      <c r="AP31">
        <f t="shared" si="5"/>
        <v>0</v>
      </c>
      <c r="AQ31">
        <f t="shared" si="6"/>
        <v>30</v>
      </c>
      <c r="AR31">
        <f t="shared" si="80"/>
        <v>30</v>
      </c>
      <c r="AT31">
        <f t="shared" si="81"/>
        <v>1.1359322975859985</v>
      </c>
      <c r="AV31">
        <f t="shared" si="33"/>
        <v>0.94683014342230565</v>
      </c>
      <c r="AX31">
        <f t="shared" si="7"/>
        <v>4.2003794839518775</v>
      </c>
      <c r="AY31">
        <f t="shared" si="7"/>
        <v>2.3563983923945981</v>
      </c>
      <c r="AZ31">
        <f t="shared" si="82"/>
        <v>6.5567778763464757</v>
      </c>
      <c r="BA31">
        <f t="shared" si="34"/>
        <v>0.64061640689472088</v>
      </c>
      <c r="BB31">
        <f t="shared" si="83"/>
        <v>0.35938359310527912</v>
      </c>
      <c r="BC31">
        <f t="shared" si="8"/>
        <v>-27.535435054079386</v>
      </c>
      <c r="BD31">
        <f t="shared" si="84"/>
        <v>0.13</v>
      </c>
      <c r="BE31">
        <f t="shared" si="85"/>
        <v>9.2006748890598438</v>
      </c>
      <c r="BF31">
        <f t="shared" si="86"/>
        <v>5.1615468555541462</v>
      </c>
      <c r="BG31">
        <f t="shared" si="9"/>
        <v>51.470598797762776</v>
      </c>
      <c r="BH31">
        <f t="shared" si="87"/>
        <v>5.4568480711241225E-3</v>
      </c>
      <c r="BI31">
        <f t="shared" si="88"/>
        <v>2.0567441495472349E-3</v>
      </c>
      <c r="BJ31">
        <f t="shared" si="89"/>
        <v>0.94640490056039084</v>
      </c>
      <c r="BK31">
        <f t="shared" si="90"/>
        <v>2.1732179834755543E-3</v>
      </c>
      <c r="BL31">
        <f t="shared" si="35"/>
        <v>3.569787177693455E-2</v>
      </c>
      <c r="BM31">
        <f t="shared" si="36"/>
        <v>173.03716131862157</v>
      </c>
      <c r="BN31">
        <f t="shared" si="91"/>
        <v>2.0630176492090249E-4</v>
      </c>
      <c r="BO31">
        <f t="shared" si="92"/>
        <v>0.26749028272883069</v>
      </c>
      <c r="BP31">
        <f t="shared" si="93"/>
        <v>1.2570805179494524</v>
      </c>
      <c r="BQ31">
        <f t="shared" si="94"/>
        <v>0.46128831866620285</v>
      </c>
      <c r="BR31">
        <f t="shared" si="37"/>
        <v>1.5491056909088522E-4</v>
      </c>
      <c r="BS31">
        <f t="shared" si="95"/>
        <v>1.0778203940617519</v>
      </c>
      <c r="BT31">
        <f t="shared" si="96"/>
        <v>0.99175795876015616</v>
      </c>
      <c r="BU31">
        <f t="shared" si="97"/>
        <v>1.086777660356955</v>
      </c>
      <c r="BV31">
        <f t="shared" si="38"/>
        <v>0.5013178397100494</v>
      </c>
      <c r="BW31">
        <f t="shared" si="39"/>
        <v>0.5013178397100494</v>
      </c>
      <c r="BX31">
        <f t="shared" si="40"/>
        <v>0.5013178397100494</v>
      </c>
      <c r="BY31">
        <f t="shared" si="10"/>
        <v>205.64555081172685</v>
      </c>
      <c r="BZ31">
        <f t="shared" si="11"/>
        <v>4.8628434147191655</v>
      </c>
      <c r="CA31">
        <f t="shared" si="12"/>
        <v>1587199.6111243265</v>
      </c>
      <c r="CB31">
        <f t="shared" si="13"/>
        <v>0.13114743131025533</v>
      </c>
      <c r="CC31">
        <f t="shared" si="14"/>
        <v>798758.87226785521</v>
      </c>
      <c r="CD31">
        <f t="shared" si="98"/>
        <v>1.6187778227438283E-4</v>
      </c>
      <c r="CE31">
        <f t="shared" si="99"/>
        <v>6.3162991675767532E-6</v>
      </c>
      <c r="CF31">
        <f t="shared" si="100"/>
        <v>-3.9090809034567444</v>
      </c>
      <c r="CG31">
        <f t="shared" si="101"/>
        <v>14.91664479570872</v>
      </c>
      <c r="CH31">
        <f t="shared" si="102"/>
        <v>4.4942549317829169E-3</v>
      </c>
      <c r="CI31">
        <f t="shared" si="15"/>
        <v>25.573039785159626</v>
      </c>
      <c r="CJ31" s="20">
        <f t="shared" si="16"/>
        <v>107583264856.89732</v>
      </c>
      <c r="CK31" s="33">
        <f t="shared" si="41"/>
        <v>0.18766887601087245</v>
      </c>
      <c r="CL31" s="33">
        <f t="shared" si="17"/>
        <v>37.533775202174489</v>
      </c>
      <c r="CM31">
        <f t="shared" si="103"/>
        <v>2800</v>
      </c>
      <c r="CN31" s="6">
        <f t="shared" si="42"/>
        <v>776.43375387373953</v>
      </c>
      <c r="CO31" s="20"/>
      <c r="CP31" s="20"/>
      <c r="CQ31" s="20"/>
      <c r="CR31" s="20"/>
      <c r="CS31" s="20"/>
      <c r="CT31" s="20"/>
      <c r="CU31" s="20"/>
      <c r="CV31" s="25">
        <f t="shared" si="18"/>
        <v>1.1359322975859985</v>
      </c>
      <c r="CW31" s="26">
        <v>0.8</v>
      </c>
      <c r="CX31" s="26">
        <f t="shared" si="104"/>
        <v>0.21085743273940094</v>
      </c>
      <c r="CY31" s="26">
        <f t="shared" si="43"/>
        <v>-7.421999098089363E-2</v>
      </c>
      <c r="CZ31" s="26">
        <f t="shared" si="105"/>
        <v>8.8221899994643544E-3</v>
      </c>
      <c r="DA31" s="26">
        <f t="shared" si="106"/>
        <v>-1.5364767518735806E-5</v>
      </c>
      <c r="DB31" s="26">
        <f t="shared" si="44"/>
        <v>4.6828802169208966E-3</v>
      </c>
      <c r="DC31" s="26">
        <f t="shared" si="45"/>
        <v>0.9684520781401087</v>
      </c>
      <c r="DD31" s="26">
        <f t="shared" si="46"/>
        <v>0.93915270886384772</v>
      </c>
      <c r="DE31" s="26">
        <f t="shared" si="47"/>
        <v>0.13915270886384767</v>
      </c>
      <c r="DF31" s="26">
        <v>0.85</v>
      </c>
      <c r="DG31" s="26">
        <f t="shared" si="48"/>
        <v>0.19845405434296565</v>
      </c>
      <c r="DH31" s="26">
        <f t="shared" si="49"/>
        <v>-6.9854109158488137E-2</v>
      </c>
      <c r="DI31" s="26">
        <f t="shared" si="50"/>
        <v>7.8148119026397091E-3</v>
      </c>
      <c r="DJ31" s="26">
        <f t="shared" si="51"/>
        <v>-1.1347006399747257E-5</v>
      </c>
      <c r="DK31" s="26">
        <f t="shared" si="52"/>
        <v>4.1334445564428016E-3</v>
      </c>
      <c r="DL31" s="26">
        <f t="shared" si="107"/>
        <v>0.97200350124429546</v>
      </c>
      <c r="DM31" s="26">
        <f t="shared" si="108"/>
        <v>0.94198977233161285</v>
      </c>
      <c r="DN31" s="26">
        <f t="shared" si="109"/>
        <v>9.1989772331612873E-2</v>
      </c>
      <c r="DO31" s="26">
        <f t="shared" si="110"/>
        <v>-0.94325873064469723</v>
      </c>
      <c r="DP31" s="26">
        <f t="shared" si="111"/>
        <v>0.94752337226578309</v>
      </c>
      <c r="DQ31" s="26">
        <f t="shared" si="53"/>
        <v>0.85</v>
      </c>
      <c r="DR31" s="26">
        <f t="shared" si="54"/>
        <v>0.19845405434296565</v>
      </c>
      <c r="DS31" s="26">
        <f t="shared" si="55"/>
        <v>-6.9854109158488137E-2</v>
      </c>
      <c r="DT31" s="26">
        <f t="shared" si="56"/>
        <v>7.8148119026397091E-3</v>
      </c>
      <c r="DU31" s="26">
        <f t="shared" si="57"/>
        <v>-1.1347006399747257E-5</v>
      </c>
      <c r="DV31" s="26">
        <f t="shared" si="58"/>
        <v>4.1334445564428016E-3</v>
      </c>
      <c r="DW31" s="26">
        <f t="shared" si="59"/>
        <v>0.97200350124429546</v>
      </c>
      <c r="DX31" s="26">
        <f t="shared" si="60"/>
        <v>0.94198977233161285</v>
      </c>
      <c r="DY31" s="26">
        <f t="shared" si="61"/>
        <v>9.1989772331612873E-2</v>
      </c>
      <c r="DZ31" s="26">
        <f t="shared" si="62"/>
        <v>0.94752337226578309</v>
      </c>
      <c r="EA31" s="26">
        <f t="shared" si="63"/>
        <v>0.17802826941160019</v>
      </c>
      <c r="EB31" s="26">
        <f t="shared" si="64"/>
        <v>-6.2664409683880345E-2</v>
      </c>
      <c r="EC31" s="26">
        <f t="shared" si="65"/>
        <v>6.2889264840848089E-3</v>
      </c>
      <c r="ED31" s="26">
        <f t="shared" si="66"/>
        <v>-6.5921377140545178E-6</v>
      </c>
      <c r="EE31" s="26">
        <f t="shared" si="67"/>
        <v>3.3084329167130276E-3</v>
      </c>
      <c r="EF31" s="26">
        <f t="shared" si="68"/>
        <v>0.97740769557980911</v>
      </c>
      <c r="EG31" s="26">
        <f t="shared" si="69"/>
        <v>0.94686479673102342</v>
      </c>
      <c r="EH31" s="26">
        <f t="shared" si="70"/>
        <v>-6.5857553475967556E-4</v>
      </c>
      <c r="EI31" s="26">
        <f t="shared" si="71"/>
        <v>-0.95001173271444583</v>
      </c>
      <c r="EJ31" s="26">
        <f t="shared" si="72"/>
        <v>0.94683014342230565</v>
      </c>
      <c r="EN31">
        <f t="shared" si="19"/>
        <v>757.66684248986098</v>
      </c>
      <c r="EX31">
        <f t="shared" si="112"/>
        <v>2.0636762571279341</v>
      </c>
      <c r="EY31">
        <f t="shared" si="73"/>
        <v>3.0793049245689701E-2</v>
      </c>
      <c r="EZ31">
        <f t="shared" si="113"/>
        <v>1.0536867784519752</v>
      </c>
      <c r="FA31">
        <f t="shared" si="114"/>
        <v>1.4449778659049766E-2</v>
      </c>
      <c r="FC31" s="41">
        <v>1687.1</v>
      </c>
      <c r="FD31" s="41">
        <v>8449.4</v>
      </c>
      <c r="FE31" s="2"/>
      <c r="FF31" s="2"/>
      <c r="FG31" s="2"/>
    </row>
    <row r="32" spans="3:163">
      <c r="C32" s="6">
        <f t="shared" si="74"/>
        <v>776.43375387373953</v>
      </c>
      <c r="D32" s="6">
        <f>Sheet8!J32</f>
        <v>814.74001536034098</v>
      </c>
      <c r="E32" s="6">
        <f t="shared" si="20"/>
        <v>814.74008205799475</v>
      </c>
      <c r="F32" s="6">
        <f t="shared" si="21"/>
        <v>-6.6697653778646782E-5</v>
      </c>
      <c r="G32" s="6">
        <f>Sheet9!D32</f>
        <v>814.75357705162344</v>
      </c>
      <c r="H32" s="6">
        <f>Sheet9!F32</f>
        <v>1.2989030912308408E-2</v>
      </c>
      <c r="I32" s="6">
        <f t="shared" si="22"/>
        <v>0.96269176861230266</v>
      </c>
      <c r="J32" s="6">
        <f t="shared" si="23"/>
        <v>814.74008464280075</v>
      </c>
      <c r="K32" s="6">
        <f t="shared" si="75"/>
        <v>800.04008464280071</v>
      </c>
      <c r="L32" s="6">
        <f t="shared" si="24"/>
        <v>795.58688461704025</v>
      </c>
      <c r="N32" s="6">
        <f t="shared" si="0"/>
        <v>795.58688461704025</v>
      </c>
      <c r="R32">
        <f t="shared" si="25"/>
        <v>108.34373603370493</v>
      </c>
      <c r="T32">
        <f t="shared" si="26"/>
        <v>1.1309650607057609</v>
      </c>
      <c r="U32">
        <f t="shared" si="27"/>
        <v>2.2847534954622765E-2</v>
      </c>
      <c r="V32">
        <f t="shared" si="28"/>
        <v>5654.8253035288044</v>
      </c>
      <c r="W32">
        <f t="shared" si="76"/>
        <v>31751.844079314236</v>
      </c>
      <c r="X32">
        <f t="shared" si="29"/>
        <v>16182.482212555977</v>
      </c>
      <c r="Y32">
        <f t="shared" si="77"/>
        <v>0.87761785873900511</v>
      </c>
      <c r="Z32">
        <f t="shared" si="1"/>
        <v>54.006116207951074</v>
      </c>
      <c r="AA32">
        <f t="shared" si="115"/>
        <v>1.2940986516855608</v>
      </c>
      <c r="AB32">
        <f t="shared" si="78"/>
        <v>48.896483879994847</v>
      </c>
      <c r="AC32">
        <f t="shared" si="30"/>
        <v>55.300214859636633</v>
      </c>
      <c r="AD32">
        <f t="shared" si="2"/>
        <v>1.1309650607057609</v>
      </c>
      <c r="AE32">
        <f t="shared" si="31"/>
        <v>48.896483879994847</v>
      </c>
      <c r="AJ32">
        <f t="shared" si="116"/>
        <v>0.68520456048315692</v>
      </c>
      <c r="AK32">
        <f t="shared" si="117"/>
        <v>0.8322925311908963</v>
      </c>
      <c r="AL32">
        <f t="shared" si="32"/>
        <v>1.153819586778966</v>
      </c>
      <c r="AM32">
        <f t="shared" si="3"/>
        <v>0</v>
      </c>
      <c r="AN32">
        <f t="shared" si="4"/>
        <v>1.153819586778966</v>
      </c>
      <c r="AO32">
        <f t="shared" si="79"/>
        <v>1.153819586778966</v>
      </c>
      <c r="AP32">
        <f t="shared" si="5"/>
        <v>0</v>
      </c>
      <c r="AQ32">
        <f t="shared" si="6"/>
        <v>30</v>
      </c>
      <c r="AR32">
        <f t="shared" si="80"/>
        <v>30</v>
      </c>
      <c r="AT32">
        <f t="shared" si="81"/>
        <v>1.1927839349580813</v>
      </c>
      <c r="AV32">
        <f t="shared" si="33"/>
        <v>0.94456449572475876</v>
      </c>
      <c r="AX32">
        <f t="shared" si="7"/>
        <v>4.2112092669491972</v>
      </c>
      <c r="AY32">
        <f t="shared" si="7"/>
        <v>2.1462633441234797</v>
      </c>
      <c r="AZ32">
        <f t="shared" si="82"/>
        <v>6.3574726110726765</v>
      </c>
      <c r="BA32">
        <f t="shared" si="34"/>
        <v>0.66240305300169477</v>
      </c>
      <c r="BB32">
        <f t="shared" si="83"/>
        <v>0.33759694699830523</v>
      </c>
      <c r="BC32">
        <f t="shared" si="8"/>
        <v>-25.822776553558807</v>
      </c>
      <c r="BD32">
        <f t="shared" si="84"/>
        <v>0.13</v>
      </c>
      <c r="BE32">
        <f t="shared" si="85"/>
        <v>9.2214600670012743</v>
      </c>
      <c r="BF32">
        <f t="shared" si="86"/>
        <v>4.6997621031170764</v>
      </c>
      <c r="BG32">
        <f t="shared" si="9"/>
        <v>51.437830296759785</v>
      </c>
      <c r="BH32">
        <f t="shared" si="87"/>
        <v>5.3529825764913478E-3</v>
      </c>
      <c r="BI32">
        <f t="shared" si="88"/>
        <v>2.0540999530887804E-3</v>
      </c>
      <c r="BJ32">
        <f t="shared" si="89"/>
        <v>0.94740453052221896</v>
      </c>
      <c r="BK32">
        <f t="shared" si="90"/>
        <v>2.1681339775275719E-3</v>
      </c>
      <c r="BL32">
        <f t="shared" si="35"/>
        <v>3.569481665118808E-2</v>
      </c>
      <c r="BM32">
        <f t="shared" si="36"/>
        <v>163.85436032635661</v>
      </c>
      <c r="BN32">
        <f t="shared" si="91"/>
        <v>2.1784477739922816E-4</v>
      </c>
      <c r="BO32">
        <f t="shared" si="92"/>
        <v>0.28402830886611263</v>
      </c>
      <c r="BP32">
        <f t="shared" si="93"/>
        <v>1.2732806247158137</v>
      </c>
      <c r="BQ32">
        <f t="shared" si="94"/>
        <v>0.47230087342194554</v>
      </c>
      <c r="BR32">
        <f t="shared" si="37"/>
        <v>1.4021595618056269E-4</v>
      </c>
      <c r="BS32">
        <f t="shared" si="95"/>
        <v>1.0788381314115514</v>
      </c>
      <c r="BT32">
        <f t="shared" si="96"/>
        <v>0.99253666548930231</v>
      </c>
      <c r="BU32">
        <f t="shared" si="97"/>
        <v>1.0869504058872264</v>
      </c>
      <c r="BV32">
        <f t="shared" si="38"/>
        <v>0.51336762606687525</v>
      </c>
      <c r="BW32">
        <f t="shared" si="39"/>
        <v>0.51336762606687525</v>
      </c>
      <c r="BX32">
        <f t="shared" si="40"/>
        <v>0.51336762606687525</v>
      </c>
      <c r="BY32">
        <f t="shared" si="10"/>
        <v>205.91332603666635</v>
      </c>
      <c r="BZ32">
        <f t="shared" si="11"/>
        <v>4.6621492774799487</v>
      </c>
      <c r="CA32">
        <f t="shared" si="12"/>
        <v>1587705.3917926126</v>
      </c>
      <c r="CB32">
        <f t="shared" si="13"/>
        <v>0.13715110724612589</v>
      </c>
      <c r="CC32">
        <f t="shared" si="14"/>
        <v>764037.25760859589</v>
      </c>
      <c r="CD32">
        <f t="shared" si="98"/>
        <v>1.6187778227438283E-4</v>
      </c>
      <c r="CE32">
        <f t="shared" si="99"/>
        <v>6.6033428995220228E-6</v>
      </c>
      <c r="CF32">
        <f t="shared" si="100"/>
        <v>-3.9049042049902183</v>
      </c>
      <c r="CG32">
        <f t="shared" si="101"/>
        <v>14.906483495209327</v>
      </c>
      <c r="CH32">
        <f t="shared" si="102"/>
        <v>4.5003842163949424E-3</v>
      </c>
      <c r="CI32">
        <f t="shared" si="15"/>
        <v>26.158942866978027</v>
      </c>
      <c r="CJ32" s="20">
        <f t="shared" si="16"/>
        <v>105384203246.08412</v>
      </c>
      <c r="CK32" s="33">
        <f t="shared" si="41"/>
        <v>0.19153164092127617</v>
      </c>
      <c r="CL32" s="33">
        <f t="shared" si="17"/>
        <v>38.306328184255236</v>
      </c>
      <c r="CM32">
        <f t="shared" si="103"/>
        <v>3000</v>
      </c>
      <c r="CN32" s="6">
        <f t="shared" si="42"/>
        <v>814.74008205799475</v>
      </c>
      <c r="CO32" s="20"/>
      <c r="CP32" s="20"/>
      <c r="CQ32" s="20"/>
      <c r="CR32" s="20"/>
      <c r="CS32" s="20"/>
      <c r="CT32" s="20"/>
      <c r="CU32" s="20"/>
      <c r="CV32" s="25">
        <f t="shared" si="18"/>
        <v>1.1927839349580813</v>
      </c>
      <c r="CW32" s="26">
        <v>0.8</v>
      </c>
      <c r="CX32" s="26">
        <f t="shared" si="104"/>
        <v>0.22141051792659389</v>
      </c>
      <c r="CY32" s="26">
        <f t="shared" si="43"/>
        <v>-7.7934585611200452E-2</v>
      </c>
      <c r="CZ32" s="26">
        <f t="shared" si="105"/>
        <v>9.7273618898405349E-3</v>
      </c>
      <c r="DA32" s="26">
        <f t="shared" si="106"/>
        <v>-1.9614293063787514E-5</v>
      </c>
      <c r="DB32" s="26">
        <f t="shared" si="44"/>
        <v>5.1798067251566876E-3</v>
      </c>
      <c r="DC32" s="26">
        <f t="shared" si="45"/>
        <v>0.96527204333525873</v>
      </c>
      <c r="DD32" s="26">
        <f t="shared" si="46"/>
        <v>0.93681231319337754</v>
      </c>
      <c r="DE32" s="26">
        <f t="shared" si="47"/>
        <v>0.1368123131933775</v>
      </c>
      <c r="DF32" s="26">
        <v>0.85</v>
      </c>
      <c r="DG32" s="26">
        <f t="shared" si="48"/>
        <v>0.20838636981326486</v>
      </c>
      <c r="DH32" s="26">
        <f t="shared" si="49"/>
        <v>-7.3350198222306318E-2</v>
      </c>
      <c r="DI32" s="26">
        <f t="shared" si="50"/>
        <v>8.6166250650490592E-3</v>
      </c>
      <c r="DJ32" s="26">
        <f t="shared" si="51"/>
        <v>-1.4485315749159298E-5</v>
      </c>
      <c r="DK32" s="26">
        <f t="shared" si="52"/>
        <v>4.5704546957231794E-3</v>
      </c>
      <c r="DL32" s="26">
        <f t="shared" si="107"/>
        <v>0.96917572396793483</v>
      </c>
      <c r="DM32" s="26">
        <f t="shared" si="108"/>
        <v>0.93971048589708206</v>
      </c>
      <c r="DN32" s="26">
        <f t="shared" si="109"/>
        <v>8.9710485897082082E-2</v>
      </c>
      <c r="DO32" s="26">
        <f t="shared" si="110"/>
        <v>-0.94203654592590957</v>
      </c>
      <c r="DP32" s="26">
        <f t="shared" si="111"/>
        <v>0.94523036689506279</v>
      </c>
      <c r="DQ32" s="26">
        <f t="shared" si="53"/>
        <v>0.85</v>
      </c>
      <c r="DR32" s="26">
        <f t="shared" si="54"/>
        <v>0.20838636981326486</v>
      </c>
      <c r="DS32" s="26">
        <f t="shared" si="55"/>
        <v>-7.3350198222306318E-2</v>
      </c>
      <c r="DT32" s="26">
        <f t="shared" si="56"/>
        <v>8.6166250650490592E-3</v>
      </c>
      <c r="DU32" s="26">
        <f t="shared" si="57"/>
        <v>-1.4485315749159298E-5</v>
      </c>
      <c r="DV32" s="26">
        <f t="shared" si="58"/>
        <v>4.5704546957231794E-3</v>
      </c>
      <c r="DW32" s="26">
        <f t="shared" si="59"/>
        <v>0.96917572396793483</v>
      </c>
      <c r="DX32" s="26">
        <f t="shared" si="60"/>
        <v>0.93971048589708206</v>
      </c>
      <c r="DY32" s="26">
        <f t="shared" si="61"/>
        <v>8.9710485897082082E-2</v>
      </c>
      <c r="DZ32" s="26">
        <f t="shared" si="62"/>
        <v>0.94523036689506279</v>
      </c>
      <c r="EA32" s="26">
        <f t="shared" si="63"/>
        <v>0.18739179415396359</v>
      </c>
      <c r="EB32" s="26">
        <f t="shared" si="64"/>
        <v>-6.5960289335353153E-2</v>
      </c>
      <c r="EC32" s="26">
        <f t="shared" si="65"/>
        <v>6.9678648158197276E-3</v>
      </c>
      <c r="ED32" s="26">
        <f t="shared" si="66"/>
        <v>-8.5179339335420269E-6</v>
      </c>
      <c r="EE32" s="26">
        <f t="shared" si="67"/>
        <v>3.6744448507521816E-3</v>
      </c>
      <c r="EF32" s="26">
        <f t="shared" si="68"/>
        <v>0.97499941446205363</v>
      </c>
      <c r="EG32" s="26">
        <f t="shared" si="69"/>
        <v>0.9445986749923565</v>
      </c>
      <c r="EH32" s="26">
        <f t="shared" si="70"/>
        <v>-6.3169190270628839E-4</v>
      </c>
      <c r="EI32" s="26">
        <f t="shared" si="71"/>
        <v>-0.9486698491809773</v>
      </c>
      <c r="EJ32" s="26">
        <f t="shared" si="72"/>
        <v>0.94456449572475876</v>
      </c>
      <c r="EN32">
        <f t="shared" si="19"/>
        <v>795.58688461704025</v>
      </c>
      <c r="EX32">
        <f t="shared" si="112"/>
        <v>2.1722167926154192</v>
      </c>
      <c r="EY32">
        <f t="shared" si="73"/>
        <v>3.2412631795459987E-2</v>
      </c>
      <c r="EZ32">
        <f t="shared" si="113"/>
        <v>1.0575369907016627</v>
      </c>
      <c r="FA32">
        <f t="shared" si="114"/>
        <v>1.4502578709250721E-2</v>
      </c>
      <c r="FC32" s="41">
        <v>1818.7</v>
      </c>
      <c r="FD32" s="41">
        <v>8851.2999999999993</v>
      </c>
      <c r="FE32" s="2"/>
      <c r="FF32" s="2"/>
      <c r="FG32" s="2"/>
    </row>
    <row r="33" spans="3:163">
      <c r="C33" s="6">
        <f t="shared" si="74"/>
        <v>814.74008205799475</v>
      </c>
      <c r="D33" s="6">
        <f>Sheet8!J33</f>
        <v>853.84479583247457</v>
      </c>
      <c r="E33" s="6">
        <f t="shared" si="20"/>
        <v>853.84488571969757</v>
      </c>
      <c r="F33" s="6">
        <f t="shared" si="21"/>
        <v>-8.9887222998186189E-5</v>
      </c>
      <c r="G33" s="6">
        <f>Sheet9!D33</f>
        <v>853.86191429657333</v>
      </c>
      <c r="H33" s="6">
        <f>Sheet9!F33</f>
        <v>1.6339464961106387E-2</v>
      </c>
      <c r="I33" s="6">
        <f t="shared" si="22"/>
        <v>0.9597445243523306</v>
      </c>
      <c r="J33" s="6">
        <f t="shared" si="23"/>
        <v>853.84488948992271</v>
      </c>
      <c r="K33" s="6">
        <f t="shared" si="75"/>
        <v>839.14488948992266</v>
      </c>
      <c r="L33" s="6">
        <f t="shared" si="24"/>
        <v>834.29243894523461</v>
      </c>
      <c r="N33" s="6">
        <f t="shared" si="0"/>
        <v>834.29243894523461</v>
      </c>
      <c r="R33">
        <f t="shared" si="25"/>
        <v>114.62845514451709</v>
      </c>
      <c r="T33">
        <f t="shared" si="26"/>
        <v>1.1339606184285242</v>
      </c>
      <c r="U33">
        <f t="shared" si="27"/>
        <v>2.1735284960648887E-2</v>
      </c>
      <c r="V33">
        <f t="shared" si="28"/>
        <v>5669.8030921426216</v>
      </c>
      <c r="W33">
        <f t="shared" si="76"/>
        <v>31835.944362380822</v>
      </c>
      <c r="X33">
        <f t="shared" si="29"/>
        <v>14711.69551498592</v>
      </c>
      <c r="Y33">
        <f t="shared" si="77"/>
        <v>0.87689960512634091</v>
      </c>
      <c r="Z33">
        <f t="shared" si="1"/>
        <v>54.006116207951074</v>
      </c>
      <c r="AA33">
        <f t="shared" si="115"/>
        <v>1.3680451763841102</v>
      </c>
      <c r="AB33">
        <f t="shared" si="78"/>
        <v>48.832526001718044</v>
      </c>
      <c r="AC33">
        <f t="shared" si="30"/>
        <v>55.374161384335181</v>
      </c>
      <c r="AD33">
        <f t="shared" si="2"/>
        <v>1.1339606184285242</v>
      </c>
      <c r="AE33">
        <f t="shared" si="31"/>
        <v>48.832526001718044</v>
      </c>
      <c r="AJ33">
        <f t="shared" si="116"/>
        <v>0.6747971133254943</v>
      </c>
      <c r="AK33">
        <f t="shared" si="117"/>
        <v>0.82555830116248785</v>
      </c>
      <c r="AL33">
        <f t="shared" si="32"/>
        <v>1.1315133988895785</v>
      </c>
      <c r="AM33">
        <f t="shared" si="3"/>
        <v>0</v>
      </c>
      <c r="AN33">
        <f t="shared" si="4"/>
        <v>1.1315133988895785</v>
      </c>
      <c r="AO33">
        <f t="shared" si="79"/>
        <v>1.1315133988895785</v>
      </c>
      <c r="AP33">
        <f t="shared" si="5"/>
        <v>0</v>
      </c>
      <c r="AQ33">
        <f t="shared" si="6"/>
        <v>30</v>
      </c>
      <c r="AR33">
        <f t="shared" si="80"/>
        <v>30</v>
      </c>
      <c r="AT33">
        <f t="shared" si="81"/>
        <v>1.2508132517919559</v>
      </c>
      <c r="AV33">
        <f t="shared" si="33"/>
        <v>0.9422980617849428</v>
      </c>
      <c r="AX33">
        <f t="shared" si="7"/>
        <v>4.222363387337241</v>
      </c>
      <c r="AY33">
        <f t="shared" si="7"/>
        <v>1.9511946559855275</v>
      </c>
      <c r="AZ33">
        <f t="shared" si="82"/>
        <v>6.1735580433227684</v>
      </c>
      <c r="BA33">
        <f t="shared" si="34"/>
        <v>0.68394325568933279</v>
      </c>
      <c r="BB33">
        <f t="shared" si="83"/>
        <v>0.31605674431066721</v>
      </c>
      <c r="BC33">
        <f t="shared" si="8"/>
        <v>-24.289269705558752</v>
      </c>
      <c r="BD33">
        <f t="shared" si="84"/>
        <v>0.13</v>
      </c>
      <c r="BE33">
        <f t="shared" si="85"/>
        <v>9.2428597594352606</v>
      </c>
      <c r="BF33">
        <f t="shared" si="86"/>
        <v>4.2712142263072659</v>
      </c>
      <c r="BG33">
        <f t="shared" si="9"/>
        <v>51.404178275838511</v>
      </c>
      <c r="BH33">
        <f t="shared" si="87"/>
        <v>5.2512142009113463E-3</v>
      </c>
      <c r="BI33">
        <f t="shared" si="88"/>
        <v>2.0514969240314658E-3</v>
      </c>
      <c r="BJ33">
        <f t="shared" si="89"/>
        <v>0.94838477922311359</v>
      </c>
      <c r="BK33">
        <f t="shared" si="90"/>
        <v>2.1631483011694749E-3</v>
      </c>
      <c r="BL33">
        <f t="shared" si="35"/>
        <v>3.5695379911210079E-2</v>
      </c>
      <c r="BM33">
        <f t="shared" si="36"/>
        <v>154.98768212426771</v>
      </c>
      <c r="BN33">
        <f t="shared" si="91"/>
        <v>2.3031107648019311E-4</v>
      </c>
      <c r="BO33">
        <f t="shared" si="92"/>
        <v>0.30210749743139687</v>
      </c>
      <c r="BP33">
        <f t="shared" si="93"/>
        <v>1.2909926692611271</v>
      </c>
      <c r="BQ33">
        <f t="shared" si="94"/>
        <v>0.48374764476870558</v>
      </c>
      <c r="BR33">
        <f t="shared" si="37"/>
        <v>1.2668156854325985E-4</v>
      </c>
      <c r="BS33">
        <f t="shared" si="95"/>
        <v>1.0797764022585972</v>
      </c>
      <c r="BT33">
        <f t="shared" si="96"/>
        <v>0.99325446737632628</v>
      </c>
      <c r="BU33">
        <f t="shared" si="97"/>
        <v>1.0871095350930742</v>
      </c>
      <c r="BV33">
        <f t="shared" si="38"/>
        <v>0.5258866772068771</v>
      </c>
      <c r="BW33">
        <f t="shared" si="39"/>
        <v>0.5258866772068771</v>
      </c>
      <c r="BX33">
        <f t="shared" si="40"/>
        <v>0.5258866772068771</v>
      </c>
      <c r="BY33">
        <f t="shared" si="10"/>
        <v>206.18866990084811</v>
      </c>
      <c r="BZ33">
        <f t="shared" si="11"/>
        <v>4.4554453979960904</v>
      </c>
      <c r="CA33">
        <f t="shared" si="12"/>
        <v>1588222.9262948376</v>
      </c>
      <c r="CB33">
        <f t="shared" si="13"/>
        <v>0.1436539568540498</v>
      </c>
      <c r="CC33">
        <f t="shared" si="14"/>
        <v>729689.00704877602</v>
      </c>
      <c r="CD33">
        <f t="shared" si="98"/>
        <v>1.6187778227438283E-4</v>
      </c>
      <c r="CE33">
        <f t="shared" si="99"/>
        <v>6.9141784393947352E-6</v>
      </c>
      <c r="CF33">
        <f t="shared" si="100"/>
        <v>-3.9004466504705957</v>
      </c>
      <c r="CG33">
        <f t="shared" si="101"/>
        <v>14.895567307826267</v>
      </c>
      <c r="CH33">
        <f t="shared" si="102"/>
        <v>4.5069828289503403E-3</v>
      </c>
      <c r="CI33">
        <f t="shared" si="15"/>
        <v>26.762986466203678</v>
      </c>
      <c r="CJ33" s="20">
        <f t="shared" si="16"/>
        <v>103223961978.58411</v>
      </c>
      <c r="CK33" s="33">
        <f t="shared" si="41"/>
        <v>0.19552401830851421</v>
      </c>
      <c r="CL33" s="33">
        <f t="shared" si="17"/>
        <v>39.104803661702839</v>
      </c>
      <c r="CM33">
        <f t="shared" si="103"/>
        <v>3200</v>
      </c>
      <c r="CN33" s="6">
        <f t="shared" si="42"/>
        <v>853.84488571969757</v>
      </c>
      <c r="CO33" s="20"/>
      <c r="CP33" s="20"/>
      <c r="CQ33" s="20"/>
      <c r="CR33" s="20"/>
      <c r="CS33" s="20"/>
      <c r="CT33" s="20"/>
      <c r="CU33" s="20"/>
      <c r="CV33" s="25">
        <f t="shared" si="18"/>
        <v>1.2508132517919559</v>
      </c>
      <c r="CW33" s="26">
        <v>0.8</v>
      </c>
      <c r="CX33" s="26">
        <f t="shared" si="104"/>
        <v>0.23218220986388183</v>
      </c>
      <c r="CY33" s="26">
        <f t="shared" si="43"/>
        <v>-8.1726127925113329E-2</v>
      </c>
      <c r="CZ33" s="26">
        <f t="shared" si="105"/>
        <v>1.06968636127745E-2</v>
      </c>
      <c r="DA33" s="26">
        <f t="shared" si="106"/>
        <v>-2.4872882760058582E-5</v>
      </c>
      <c r="DB33" s="26">
        <f t="shared" si="44"/>
        <v>5.7154459959513773E-3</v>
      </c>
      <c r="DC33" s="26">
        <f t="shared" si="45"/>
        <v>0.96187758671117984</v>
      </c>
      <c r="DD33" s="26">
        <f t="shared" si="46"/>
        <v>0.93449316797198512</v>
      </c>
      <c r="DE33" s="26">
        <f t="shared" si="47"/>
        <v>0.13449316797198507</v>
      </c>
      <c r="DF33" s="26">
        <v>0.85</v>
      </c>
      <c r="DG33" s="26">
        <f t="shared" si="48"/>
        <v>0.21852443281306527</v>
      </c>
      <c r="DH33" s="26">
        <f t="shared" si="49"/>
        <v>-7.691870863540079E-2</v>
      </c>
      <c r="DI33" s="26">
        <f t="shared" si="50"/>
        <v>9.4754224389974832E-3</v>
      </c>
      <c r="DJ33" s="26">
        <f t="shared" si="51"/>
        <v>-1.8368827222045035E-5</v>
      </c>
      <c r="DK33" s="26">
        <f t="shared" si="52"/>
        <v>5.0411879830465694E-3</v>
      </c>
      <c r="DL33" s="26">
        <f t="shared" si="107"/>
        <v>0.96615610263162111</v>
      </c>
      <c r="DM33" s="26">
        <f t="shared" si="108"/>
        <v>0.93744565716515227</v>
      </c>
      <c r="DN33" s="26">
        <f t="shared" si="109"/>
        <v>8.7445657165152291E-2</v>
      </c>
      <c r="DO33" s="26">
        <f t="shared" si="110"/>
        <v>-0.94095021613665686</v>
      </c>
      <c r="DP33" s="26">
        <f t="shared" si="111"/>
        <v>0.94293335148397728</v>
      </c>
      <c r="DQ33" s="26">
        <f t="shared" si="53"/>
        <v>0.85</v>
      </c>
      <c r="DR33" s="26">
        <f t="shared" si="54"/>
        <v>0.21852443281306527</v>
      </c>
      <c r="DS33" s="26">
        <f t="shared" si="55"/>
        <v>-7.691870863540079E-2</v>
      </c>
      <c r="DT33" s="26">
        <f t="shared" si="56"/>
        <v>9.4754224389974832E-3</v>
      </c>
      <c r="DU33" s="26">
        <f t="shared" si="57"/>
        <v>-1.8368827222045035E-5</v>
      </c>
      <c r="DV33" s="26">
        <f t="shared" si="58"/>
        <v>5.0411879830465694E-3</v>
      </c>
      <c r="DW33" s="26">
        <f t="shared" si="59"/>
        <v>0.96615610263162111</v>
      </c>
      <c r="DX33" s="26">
        <f t="shared" si="60"/>
        <v>0.93744565716515227</v>
      </c>
      <c r="DY33" s="26">
        <f t="shared" si="61"/>
        <v>8.7445657165152291E-2</v>
      </c>
      <c r="DZ33" s="26">
        <f t="shared" si="62"/>
        <v>0.94293335148397728</v>
      </c>
      <c r="EA33" s="26">
        <f t="shared" si="63"/>
        <v>0.19698716521033113</v>
      </c>
      <c r="EB33" s="26">
        <f t="shared" si="64"/>
        <v>-6.933777688231621E-2</v>
      </c>
      <c r="EC33" s="26">
        <f t="shared" si="65"/>
        <v>7.6997112448329921E-3</v>
      </c>
      <c r="ED33" s="26">
        <f t="shared" si="66"/>
        <v>-1.0933798674043173E-5</v>
      </c>
      <c r="EE33" s="26">
        <f t="shared" si="67"/>
        <v>4.0709087762401466E-3</v>
      </c>
      <c r="EF33" s="26">
        <f t="shared" si="68"/>
        <v>0.97241010664469918</v>
      </c>
      <c r="EG33" s="26">
        <f t="shared" si="69"/>
        <v>0.94233146099843534</v>
      </c>
      <c r="EH33" s="26">
        <f t="shared" si="70"/>
        <v>-6.0189048554193381E-4</v>
      </c>
      <c r="EI33" s="26">
        <f t="shared" si="71"/>
        <v>-0.94742679828860532</v>
      </c>
      <c r="EJ33" s="26">
        <f t="shared" si="72"/>
        <v>0.9422980617849428</v>
      </c>
      <c r="EN33">
        <f t="shared" si="19"/>
        <v>834.29243894523461</v>
      </c>
      <c r="EX33">
        <f t="shared" si="112"/>
        <v>2.2834448548372497</v>
      </c>
      <c r="EY33">
        <f t="shared" si="73"/>
        <v>3.407231615034334E-2</v>
      </c>
      <c r="EZ33">
        <f t="shared" si="113"/>
        <v>1.0615609218597966</v>
      </c>
      <c r="FA33">
        <f t="shared" si="114"/>
        <v>1.4557761061125451E-2</v>
      </c>
      <c r="FC33" s="41">
        <v>1938.3</v>
      </c>
      <c r="FD33" s="41">
        <v>9234</v>
      </c>
      <c r="FE33" s="2"/>
      <c r="FF33" s="2"/>
      <c r="FG33" s="2"/>
    </row>
    <row r="34" spans="3:163">
      <c r="C34" s="6">
        <f t="shared" si="74"/>
        <v>853.84488571969757</v>
      </c>
      <c r="D34" s="6">
        <f>Sheet8!J34</f>
        <v>893.7781954049974</v>
      </c>
      <c r="E34" s="6">
        <f t="shared" si="20"/>
        <v>893.77831122190639</v>
      </c>
      <c r="F34" s="6">
        <f t="shared" si="21"/>
        <v>-1.1581690898765373E-4</v>
      </c>
      <c r="G34" s="6">
        <f>Sheet9!D34</f>
        <v>893.79930393378754</v>
      </c>
      <c r="H34" s="6">
        <f>Sheet9!F34</f>
        <v>2.0072917208835861E-2</v>
      </c>
      <c r="I34" s="6">
        <f t="shared" si="22"/>
        <v>0.95642544862040879</v>
      </c>
      <c r="J34" s="6">
        <f t="shared" si="23"/>
        <v>893.77831649850145</v>
      </c>
      <c r="K34" s="6">
        <f t="shared" si="75"/>
        <v>879.07831649850141</v>
      </c>
      <c r="L34" s="6">
        <f t="shared" si="24"/>
        <v>873.81154056234755</v>
      </c>
      <c r="N34" s="6">
        <f t="shared" si="0"/>
        <v>873.81154056234755</v>
      </c>
      <c r="R34">
        <f t="shared" si="25"/>
        <v>121.10177497402007</v>
      </c>
      <c r="T34">
        <f t="shared" si="26"/>
        <v>1.1370460710741042</v>
      </c>
      <c r="U34">
        <f t="shared" si="27"/>
        <v>2.0702401791203719E-2</v>
      </c>
      <c r="V34">
        <f t="shared" si="28"/>
        <v>5685.2303553705206</v>
      </c>
      <c r="W34">
        <f t="shared" si="76"/>
        <v>31922.568445405475</v>
      </c>
      <c r="X34">
        <f t="shared" si="29"/>
        <v>13342.514223304133</v>
      </c>
      <c r="Y34">
        <f t="shared" si="77"/>
        <v>0.87615979714582626</v>
      </c>
      <c r="Z34">
        <f t="shared" si="1"/>
        <v>54.006116207951074</v>
      </c>
      <c r="AA34">
        <f t="shared" si="115"/>
        <v>1.4440823347611746</v>
      </c>
      <c r="AB34">
        <f t="shared" si="78"/>
        <v>48.766888126469262</v>
      </c>
      <c r="AC34">
        <f t="shared" si="30"/>
        <v>55.450198542712258</v>
      </c>
      <c r="AD34">
        <f t="shared" si="2"/>
        <v>1.1370460710741042</v>
      </c>
      <c r="AE34">
        <f t="shared" si="31"/>
        <v>48.766888126469262</v>
      </c>
      <c r="AJ34">
        <f t="shared" si="116"/>
        <v>0.66454925798140474</v>
      </c>
      <c r="AK34">
        <f t="shared" si="117"/>
        <v>0.81884209672243657</v>
      </c>
      <c r="AL34">
        <f t="shared" si="32"/>
        <v>1.1096534981948341</v>
      </c>
      <c r="AM34">
        <f t="shared" si="3"/>
        <v>0</v>
      </c>
      <c r="AN34">
        <f t="shared" si="4"/>
        <v>1.1096534981948341</v>
      </c>
      <c r="AO34">
        <f t="shared" si="79"/>
        <v>1.1096534981948341</v>
      </c>
      <c r="AP34">
        <f t="shared" si="5"/>
        <v>0</v>
      </c>
      <c r="AQ34">
        <f t="shared" si="6"/>
        <v>30</v>
      </c>
      <c r="AR34">
        <f t="shared" si="80"/>
        <v>30</v>
      </c>
      <c r="AT34">
        <f t="shared" si="81"/>
        <v>1.3100622797036694</v>
      </c>
      <c r="AV34">
        <f t="shared" si="33"/>
        <v>0.94003313253546172</v>
      </c>
      <c r="AX34">
        <f t="shared" si="7"/>
        <v>4.2338522363081283</v>
      </c>
      <c r="AY34">
        <f t="shared" si="7"/>
        <v>1.7696017718285977</v>
      </c>
      <c r="AZ34">
        <f t="shared" si="82"/>
        <v>6.0034540081367265</v>
      </c>
      <c r="BA34">
        <f t="shared" si="34"/>
        <v>0.70523605753784657</v>
      </c>
      <c r="BB34">
        <f t="shared" si="83"/>
        <v>0.29476394246215343</v>
      </c>
      <c r="BC34">
        <f t="shared" si="8"/>
        <v>-22.910987502506721</v>
      </c>
      <c r="BD34">
        <f t="shared" si="84"/>
        <v>0.13</v>
      </c>
      <c r="BE34">
        <f t="shared" si="85"/>
        <v>9.2648931867128113</v>
      </c>
      <c r="BF34">
        <f t="shared" si="86"/>
        <v>3.8724004721775791</v>
      </c>
      <c r="BG34">
        <f t="shared" si="9"/>
        <v>51.369619387688893</v>
      </c>
      <c r="BH34">
        <f t="shared" si="87"/>
        <v>5.1514970563113589E-3</v>
      </c>
      <c r="BI34">
        <f t="shared" si="88"/>
        <v>2.0489345977273326E-3</v>
      </c>
      <c r="BJ34">
        <f t="shared" si="89"/>
        <v>0.94934603841905907</v>
      </c>
      <c r="BK34">
        <f t="shared" si="90"/>
        <v>2.1582589643913326E-3</v>
      </c>
      <c r="BL34">
        <f t="shared" si="35"/>
        <v>3.5699597561216552E-2</v>
      </c>
      <c r="BM34">
        <f t="shared" si="36"/>
        <v>146.39516497879893</v>
      </c>
      <c r="BN34">
        <f t="shared" si="91"/>
        <v>2.4385776378876037E-4</v>
      </c>
      <c r="BO34">
        <f t="shared" si="92"/>
        <v>0.32201057838148145</v>
      </c>
      <c r="BP34">
        <f t="shared" si="93"/>
        <v>1.3104942027450208</v>
      </c>
      <c r="BQ34">
        <f t="shared" si="94"/>
        <v>0.49569840037267782</v>
      </c>
      <c r="BR34">
        <f t="shared" si="37"/>
        <v>1.1418351106355832E-4</v>
      </c>
      <c r="BS34">
        <f t="shared" si="95"/>
        <v>1.0806435874548843</v>
      </c>
      <c r="BT34">
        <f t="shared" si="96"/>
        <v>0.99391779988609652</v>
      </c>
      <c r="BU34">
        <f t="shared" si="97"/>
        <v>1.0872564990572928</v>
      </c>
      <c r="BV34">
        <f t="shared" si="38"/>
        <v>0.53895130737749797</v>
      </c>
      <c r="BW34">
        <f t="shared" si="39"/>
        <v>0.53895130737749797</v>
      </c>
      <c r="BX34">
        <f t="shared" si="40"/>
        <v>0.53895130737749797</v>
      </c>
      <c r="BY34">
        <f t="shared" si="10"/>
        <v>206.4717983520402</v>
      </c>
      <c r="BZ34">
        <f t="shared" si="11"/>
        <v>4.2425355698598475</v>
      </c>
      <c r="CA34">
        <f t="shared" si="12"/>
        <v>1588752.3634776988</v>
      </c>
      <c r="CB34">
        <f t="shared" si="13"/>
        <v>0.15074489401464994</v>
      </c>
      <c r="CC34">
        <f t="shared" si="14"/>
        <v>695596.73430356907</v>
      </c>
      <c r="CD34">
        <f t="shared" si="98"/>
        <v>1.6187778227438283E-4</v>
      </c>
      <c r="CE34">
        <f t="shared" si="99"/>
        <v>7.253053027989343E-6</v>
      </c>
      <c r="CF34">
        <f t="shared" si="100"/>
        <v>-3.8956613840714986</v>
      </c>
      <c r="CG34">
        <f t="shared" si="101"/>
        <v>14.883767979020002</v>
      </c>
      <c r="CH34">
        <f t="shared" si="102"/>
        <v>4.5141316170485973E-3</v>
      </c>
      <c r="CI34">
        <f t="shared" si="15"/>
        <v>27.388320291183717</v>
      </c>
      <c r="CJ34" s="20">
        <f t="shared" si="16"/>
        <v>101094496199.2453</v>
      </c>
      <c r="CK34" s="33">
        <f t="shared" si="41"/>
        <v>0.19966712751104423</v>
      </c>
      <c r="CL34" s="33">
        <f t="shared" si="17"/>
        <v>39.933425502208848</v>
      </c>
      <c r="CM34">
        <f t="shared" si="103"/>
        <v>3400</v>
      </c>
      <c r="CN34" s="6">
        <f t="shared" si="42"/>
        <v>893.77831122190639</v>
      </c>
      <c r="CO34" s="20"/>
      <c r="CP34" s="20"/>
      <c r="CQ34" s="20"/>
      <c r="CR34" s="20"/>
      <c r="CS34" s="20"/>
      <c r="CT34" s="20"/>
      <c r="CU34" s="20"/>
      <c r="CV34" s="25">
        <f t="shared" si="18"/>
        <v>1.3100622797036694</v>
      </c>
      <c r="CW34" s="26">
        <v>0.8</v>
      </c>
      <c r="CX34" s="26">
        <f t="shared" si="104"/>
        <v>0.24318031066999363</v>
      </c>
      <c r="CY34" s="26">
        <f t="shared" si="43"/>
        <v>-8.559736420088368E-2</v>
      </c>
      <c r="CZ34" s="26">
        <f t="shared" si="105"/>
        <v>1.1734251591165772E-2</v>
      </c>
      <c r="DA34" s="26">
        <f t="shared" si="106"/>
        <v>-3.1348983661550731E-5</v>
      </c>
      <c r="DB34" s="26">
        <f t="shared" si="44"/>
        <v>6.2924824544723359E-3</v>
      </c>
      <c r="DC34" s="26">
        <f t="shared" si="45"/>
        <v>0.95825866294470963</v>
      </c>
      <c r="DD34" s="26">
        <f t="shared" si="46"/>
        <v>0.93219806219736934</v>
      </c>
      <c r="DE34" s="26">
        <f t="shared" si="47"/>
        <v>0.13219806219736929</v>
      </c>
      <c r="DF34" s="26">
        <v>0.85</v>
      </c>
      <c r="DG34" s="26">
        <f t="shared" si="48"/>
        <v>0.22887558651293519</v>
      </c>
      <c r="DH34" s="26">
        <f t="shared" si="49"/>
        <v>-8.056222513024347E-2</v>
      </c>
      <c r="DI34" s="26">
        <f t="shared" si="50"/>
        <v>1.0394354350652035E-2</v>
      </c>
      <c r="DJ34" s="26">
        <f t="shared" si="51"/>
        <v>-2.3151480671570606E-5</v>
      </c>
      <c r="DK34" s="26">
        <f t="shared" si="52"/>
        <v>5.5479358068337148E-3</v>
      </c>
      <c r="DL34" s="26">
        <f t="shared" si="107"/>
        <v>0.96293546055143642</v>
      </c>
      <c r="DM34" s="26">
        <f t="shared" si="108"/>
        <v>0.93519758482234339</v>
      </c>
      <c r="DN34" s="26">
        <f t="shared" si="109"/>
        <v>8.5197584822343408E-2</v>
      </c>
      <c r="DO34" s="26">
        <f t="shared" si="110"/>
        <v>-0.9400095475005189</v>
      </c>
      <c r="DP34" s="26">
        <f t="shared" si="111"/>
        <v>0.94063480796432697</v>
      </c>
      <c r="DQ34" s="26">
        <f t="shared" si="53"/>
        <v>0.85</v>
      </c>
      <c r="DR34" s="26">
        <f t="shared" si="54"/>
        <v>0.22887558651293519</v>
      </c>
      <c r="DS34" s="26">
        <f t="shared" si="55"/>
        <v>-8.056222513024347E-2</v>
      </c>
      <c r="DT34" s="26">
        <f t="shared" si="56"/>
        <v>1.0394354350652035E-2</v>
      </c>
      <c r="DU34" s="26">
        <f t="shared" si="57"/>
        <v>-2.3151480671570606E-5</v>
      </c>
      <c r="DV34" s="26">
        <f t="shared" si="58"/>
        <v>5.5479358068337157E-3</v>
      </c>
      <c r="DW34" s="26">
        <f t="shared" si="59"/>
        <v>0.96293546055143642</v>
      </c>
      <c r="DX34" s="26">
        <f t="shared" si="60"/>
        <v>0.93519758482234339</v>
      </c>
      <c r="DY34" s="26">
        <f t="shared" si="61"/>
        <v>8.5197584822343408E-2</v>
      </c>
      <c r="DZ34" s="26">
        <f t="shared" si="62"/>
        <v>0.94063480796432697</v>
      </c>
      <c r="EA34" s="26">
        <f t="shared" si="63"/>
        <v>0.20682229371993738</v>
      </c>
      <c r="EB34" s="26">
        <f t="shared" si="64"/>
        <v>-7.2799656977295207E-2</v>
      </c>
      <c r="EC34" s="26">
        <f t="shared" si="65"/>
        <v>8.487763660018556E-3</v>
      </c>
      <c r="ED34" s="26">
        <f t="shared" si="66"/>
        <v>-1.3949806134897191E-5</v>
      </c>
      <c r="EE34" s="26">
        <f t="shared" si="67"/>
        <v>4.5000596394688423E-3</v>
      </c>
      <c r="EF34" s="26">
        <f t="shared" si="68"/>
        <v>0.9696296277021037</v>
      </c>
      <c r="EG34" s="26">
        <f t="shared" si="69"/>
        <v>0.94006544764171374</v>
      </c>
      <c r="EH34" s="26">
        <f t="shared" si="70"/>
        <v>-5.6936032261323266E-4</v>
      </c>
      <c r="EI34" s="26">
        <f t="shared" si="71"/>
        <v>-0.9462914642982827</v>
      </c>
      <c r="EJ34" s="26">
        <f t="shared" si="72"/>
        <v>0.94003313253546172</v>
      </c>
      <c r="EN34">
        <f t="shared" si="19"/>
        <v>873.81154056234755</v>
      </c>
      <c r="EX34">
        <f t="shared" si="112"/>
        <v>2.3974521484999824</v>
      </c>
      <c r="EY34">
        <f t="shared" si="73"/>
        <v>3.5773470677851527E-2</v>
      </c>
      <c r="EZ34">
        <f t="shared" si="113"/>
        <v>1.0657663014877117</v>
      </c>
      <c r="FA34">
        <f t="shared" si="114"/>
        <v>1.4615431714343598E-2</v>
      </c>
      <c r="FC34" s="41">
        <v>2093.8000000000002</v>
      </c>
      <c r="FD34" s="41">
        <v>9712.4</v>
      </c>
      <c r="FE34" s="2"/>
      <c r="FF34" s="2"/>
      <c r="FG34" s="2"/>
    </row>
    <row r="35" spans="3:163">
      <c r="C35" s="6">
        <f t="shared" si="74"/>
        <v>893.77831122190639</v>
      </c>
      <c r="D35" s="6">
        <f>Sheet8!J35</f>
        <v>934.57535394877743</v>
      </c>
      <c r="E35" s="6">
        <f t="shared" si="20"/>
        <v>934.57549458013841</v>
      </c>
      <c r="F35" s="6">
        <f t="shared" si="21"/>
        <v>-1.4063136097774986E-4</v>
      </c>
      <c r="G35" s="6">
        <f>Sheet9!D35</f>
        <v>934.60074765789864</v>
      </c>
      <c r="H35" s="6">
        <f>Sheet9!F35</f>
        <v>2.4048473068205567E-2</v>
      </c>
      <c r="I35" s="6">
        <f t="shared" si="22"/>
        <v>0.95256286955675196</v>
      </c>
      <c r="J35" s="6">
        <f t="shared" si="23"/>
        <v>934.57550158350625</v>
      </c>
      <c r="K35" s="6">
        <f t="shared" si="75"/>
        <v>919.87550158350621</v>
      </c>
      <c r="L35" s="6">
        <f t="shared" si="24"/>
        <v>914.17683258534191</v>
      </c>
      <c r="N35" s="6">
        <f t="shared" si="0"/>
        <v>914.17683258534191</v>
      </c>
      <c r="R35">
        <f t="shared" si="25"/>
        <v>127.77046305738374</v>
      </c>
      <c r="T35">
        <f t="shared" si="26"/>
        <v>1.1402246443303778</v>
      </c>
      <c r="U35">
        <f t="shared" si="27"/>
        <v>1.9740694566671761E-2</v>
      </c>
      <c r="V35">
        <f t="shared" si="28"/>
        <v>5701.1232216518893</v>
      </c>
      <c r="W35">
        <f t="shared" si="76"/>
        <v>32011.80688957536</v>
      </c>
      <c r="X35">
        <f t="shared" si="29"/>
        <v>12064.47977904955</v>
      </c>
      <c r="Y35">
        <f t="shared" si="77"/>
        <v>0.87539766136487041</v>
      </c>
      <c r="Z35">
        <f t="shared" si="1"/>
        <v>54.006116207951074</v>
      </c>
      <c r="AA35">
        <f t="shared" si="115"/>
        <v>1.5222780175519075</v>
      </c>
      <c r="AB35">
        <f t="shared" si="78"/>
        <v>48.699521187873692</v>
      </c>
      <c r="AC35">
        <f t="shared" si="30"/>
        <v>55.528394225502979</v>
      </c>
      <c r="AD35">
        <f t="shared" si="2"/>
        <v>1.1402246443303778</v>
      </c>
      <c r="AE35">
        <f t="shared" si="31"/>
        <v>48.699521187873692</v>
      </c>
      <c r="AJ35">
        <f t="shared" si="116"/>
        <v>0.65445684134182347</v>
      </c>
      <c r="AK35">
        <f t="shared" si="117"/>
        <v>0.81214394448904648</v>
      </c>
      <c r="AL35">
        <f t="shared" si="32"/>
        <v>1.0882278949297668</v>
      </c>
      <c r="AM35">
        <f t="shared" si="3"/>
        <v>0</v>
      </c>
      <c r="AN35">
        <f t="shared" si="4"/>
        <v>1.0882278949297668</v>
      </c>
      <c r="AO35">
        <f t="shared" si="79"/>
        <v>1.0882278949297668</v>
      </c>
      <c r="AP35">
        <f t="shared" si="5"/>
        <v>0</v>
      </c>
      <c r="AQ35">
        <f t="shared" si="6"/>
        <v>30</v>
      </c>
      <c r="AR35">
        <f t="shared" si="80"/>
        <v>30</v>
      </c>
      <c r="AT35">
        <f t="shared" si="81"/>
        <v>1.3705799588985637</v>
      </c>
      <c r="AV35">
        <f t="shared" si="33"/>
        <v>0.9377720656825328</v>
      </c>
      <c r="AX35">
        <f t="shared" si="7"/>
        <v>4.2456878248842633</v>
      </c>
      <c r="AY35">
        <f t="shared" si="7"/>
        <v>1.6000975854991024</v>
      </c>
      <c r="AZ35">
        <f t="shared" si="82"/>
        <v>5.8457854103833657</v>
      </c>
      <c r="BA35">
        <f t="shared" si="34"/>
        <v>0.7262818469769714</v>
      </c>
      <c r="BB35">
        <f t="shared" si="83"/>
        <v>0.2737181530230286</v>
      </c>
      <c r="BC35">
        <f t="shared" si="8"/>
        <v>-21.667851980552626</v>
      </c>
      <c r="BD35">
        <f t="shared" si="84"/>
        <v>0.13</v>
      </c>
      <c r="BE35">
        <f t="shared" si="85"/>
        <v>9.2875826216317829</v>
      </c>
      <c r="BF35">
        <f t="shared" si="86"/>
        <v>3.5002664211190679</v>
      </c>
      <c r="BG35">
        <f t="shared" si="9"/>
        <v>51.334125940356323</v>
      </c>
      <c r="BH35">
        <f t="shared" si="87"/>
        <v>5.0537762672010871E-3</v>
      </c>
      <c r="BI35">
        <f t="shared" si="88"/>
        <v>2.046412244339036E-3</v>
      </c>
      <c r="BJ35">
        <f t="shared" si="89"/>
        <v>0.95028878919225057</v>
      </c>
      <c r="BK35">
        <f t="shared" si="90"/>
        <v>2.1534635235237226E-3</v>
      </c>
      <c r="BL35">
        <f t="shared" si="35"/>
        <v>3.5707509486226412E-2</v>
      </c>
      <c r="BM35">
        <f t="shared" si="36"/>
        <v>138.03716738951923</v>
      </c>
      <c r="BN35">
        <f t="shared" si="91"/>
        <v>2.5868039863108334E-4</v>
      </c>
      <c r="BO35">
        <f t="shared" si="92"/>
        <v>0.34409506487510005</v>
      </c>
      <c r="BP35">
        <f t="shared" si="93"/>
        <v>1.3321362357508935</v>
      </c>
      <c r="BQ35">
        <f t="shared" si="94"/>
        <v>0.50823538765697673</v>
      </c>
      <c r="BR35">
        <f t="shared" si="37"/>
        <v>1.026138491175489E-4</v>
      </c>
      <c r="BS35">
        <f t="shared" si="95"/>
        <v>1.0814470041503148</v>
      </c>
      <c r="BT35">
        <f t="shared" si="96"/>
        <v>0.99453227981577497</v>
      </c>
      <c r="BU35">
        <f t="shared" si="97"/>
        <v>1.0873925624119911</v>
      </c>
      <c r="BV35">
        <f t="shared" si="38"/>
        <v>0.55265138049277163</v>
      </c>
      <c r="BW35">
        <f t="shared" si="39"/>
        <v>0.55265138049277163</v>
      </c>
      <c r="BX35">
        <f t="shared" si="40"/>
        <v>0.55265138049277163</v>
      </c>
      <c r="BY35">
        <f t="shared" si="10"/>
        <v>206.76296418504856</v>
      </c>
      <c r="BZ35">
        <f t="shared" si="11"/>
        <v>4.0231935053820322</v>
      </c>
      <c r="CA35">
        <f t="shared" si="12"/>
        <v>1589293.9032006161</v>
      </c>
      <c r="CB35">
        <f t="shared" si="13"/>
        <v>0.15853454142504733</v>
      </c>
      <c r="CC35">
        <f t="shared" si="14"/>
        <v>661643.80751580663</v>
      </c>
      <c r="CD35">
        <f t="shared" si="98"/>
        <v>1.6187778227438283E-4</v>
      </c>
      <c r="CE35">
        <f t="shared" si="99"/>
        <v>7.6252508414498697E-6</v>
      </c>
      <c r="CF35">
        <f t="shared" si="100"/>
        <v>-3.890491318116625</v>
      </c>
      <c r="CG35">
        <f t="shared" si="101"/>
        <v>14.870928016702878</v>
      </c>
      <c r="CH35">
        <f t="shared" si="102"/>
        <v>4.5219302295443778E-3</v>
      </c>
      <c r="CI35">
        <f t="shared" si="15"/>
        <v>28.038645299862484</v>
      </c>
      <c r="CJ35" s="20">
        <f t="shared" si="16"/>
        <v>98987769610.127213</v>
      </c>
      <c r="CK35" s="33">
        <f t="shared" si="41"/>
        <v>0.20398591679116015</v>
      </c>
      <c r="CL35" s="33">
        <f t="shared" si="17"/>
        <v>40.797183358232033</v>
      </c>
      <c r="CM35">
        <f t="shared" si="103"/>
        <v>3600</v>
      </c>
      <c r="CN35" s="6">
        <f t="shared" si="42"/>
        <v>934.57549458013841</v>
      </c>
      <c r="CO35" s="20"/>
      <c r="CP35" s="20"/>
      <c r="CQ35" s="20"/>
      <c r="CR35" s="20"/>
      <c r="CS35" s="20"/>
      <c r="CT35" s="20"/>
      <c r="CU35" s="20"/>
      <c r="CV35" s="25">
        <f t="shared" si="18"/>
        <v>1.3705799588985637</v>
      </c>
      <c r="CW35" s="26">
        <v>0.8</v>
      </c>
      <c r="CX35" s="26">
        <f t="shared" si="104"/>
        <v>0.25441390487054588</v>
      </c>
      <c r="CY35" s="26">
        <f t="shared" si="43"/>
        <v>-8.9551492112885947E-2</v>
      </c>
      <c r="CZ35" s="26">
        <f t="shared" si="105"/>
        <v>1.2843407589619247E-2</v>
      </c>
      <c r="DA35" s="26">
        <f t="shared" si="106"/>
        <v>-3.9290326670712343E-5</v>
      </c>
      <c r="DB35" s="26">
        <f t="shared" si="44"/>
        <v>6.9138885499637898E-3</v>
      </c>
      <c r="DC35" s="26">
        <f t="shared" si="45"/>
        <v>0.95440443660511354</v>
      </c>
      <c r="DD35" s="26">
        <f t="shared" si="46"/>
        <v>0.92992985170968279</v>
      </c>
      <c r="DE35" s="26">
        <f t="shared" si="47"/>
        <v>0.12992985170968274</v>
      </c>
      <c r="DF35" s="26">
        <v>0.85</v>
      </c>
      <c r="DG35" s="26">
        <f t="shared" si="48"/>
        <v>0.23944838105463145</v>
      </c>
      <c r="DH35" s="26">
        <f t="shared" si="49"/>
        <v>-8.4283757282716198E-2</v>
      </c>
      <c r="DI35" s="26">
        <f t="shared" si="50"/>
        <v>1.1376859318140234E-2</v>
      </c>
      <c r="DJ35" s="26">
        <f t="shared" si="51"/>
        <v>-2.9016227394074814E-5</v>
      </c>
      <c r="DK35" s="26">
        <f t="shared" si="52"/>
        <v>6.0932324829979113E-3</v>
      </c>
      <c r="DL35" s="26">
        <f t="shared" si="107"/>
        <v>0.95950388447704316</v>
      </c>
      <c r="DM35" s="26">
        <f t="shared" si="108"/>
        <v>0.93296859849927627</v>
      </c>
      <c r="DN35" s="26">
        <f t="shared" si="109"/>
        <v>8.2968598499276291E-2</v>
      </c>
      <c r="DO35" s="26">
        <f t="shared" si="110"/>
        <v>-0.93922506420813023</v>
      </c>
      <c r="DP35" s="26">
        <f t="shared" si="111"/>
        <v>0.93833729173233671</v>
      </c>
      <c r="DQ35" s="26">
        <f t="shared" si="53"/>
        <v>0.85</v>
      </c>
      <c r="DR35" s="26">
        <f t="shared" si="54"/>
        <v>0.23944838105463145</v>
      </c>
      <c r="DS35" s="26">
        <f t="shared" si="55"/>
        <v>-8.4283757282716198E-2</v>
      </c>
      <c r="DT35" s="26">
        <f t="shared" si="56"/>
        <v>1.1376859318140234E-2</v>
      </c>
      <c r="DU35" s="26">
        <f t="shared" si="57"/>
        <v>-2.9016227394074814E-5</v>
      </c>
      <c r="DV35" s="26">
        <f t="shared" si="58"/>
        <v>6.0932324829979113E-3</v>
      </c>
      <c r="DW35" s="26">
        <f t="shared" si="59"/>
        <v>0.95950388447704316</v>
      </c>
      <c r="DX35" s="26">
        <f t="shared" si="60"/>
        <v>0.93296859849927627</v>
      </c>
      <c r="DY35" s="26">
        <f t="shared" si="61"/>
        <v>8.2968598499276291E-2</v>
      </c>
      <c r="DZ35" s="26">
        <f t="shared" si="62"/>
        <v>0.93833729173233671</v>
      </c>
      <c r="EA35" s="26">
        <f t="shared" si="63"/>
        <v>0.21690614418689708</v>
      </c>
      <c r="EB35" s="26">
        <f t="shared" si="64"/>
        <v>-7.6349085048134924E-2</v>
      </c>
      <c r="EC35" s="26">
        <f t="shared" si="65"/>
        <v>9.3356010917477888E-3</v>
      </c>
      <c r="ED35" s="26">
        <f t="shared" si="66"/>
        <v>-1.7698672451498306E-5</v>
      </c>
      <c r="EE35" s="26">
        <f t="shared" si="67"/>
        <v>4.9643597266453626E-3</v>
      </c>
      <c r="EF35" s="26">
        <f t="shared" si="68"/>
        <v>0.96664708714990177</v>
      </c>
      <c r="EG35" s="26">
        <f t="shared" si="69"/>
        <v>0.93780299858539029</v>
      </c>
      <c r="EH35" s="26">
        <f t="shared" si="70"/>
        <v>-5.342931469464185E-4</v>
      </c>
      <c r="EI35" s="26">
        <f t="shared" si="71"/>
        <v>-0.94527339483349426</v>
      </c>
      <c r="EJ35" s="26">
        <f t="shared" si="72"/>
        <v>0.9377720656825328</v>
      </c>
      <c r="EN35">
        <f t="shared" si="19"/>
        <v>914.17683258534191</v>
      </c>
      <c r="EX35">
        <f t="shared" si="112"/>
        <v>2.5143425887534963</v>
      </c>
      <c r="EY35">
        <f t="shared" si="73"/>
        <v>3.7517645943058182E-2</v>
      </c>
      <c r="EZ35">
        <f t="shared" si="113"/>
        <v>1.0701616921719701</v>
      </c>
      <c r="FA35">
        <f t="shared" si="114"/>
        <v>1.4675708092301849E-2</v>
      </c>
      <c r="FC35" s="41">
        <v>2189.6999999999998</v>
      </c>
      <c r="FD35" s="41">
        <v>9961.2999999999993</v>
      </c>
      <c r="FE35" s="2"/>
      <c r="FF35" s="2"/>
      <c r="FG35" s="2"/>
    </row>
    <row r="36" spans="3:163">
      <c r="C36" s="6">
        <f t="shared" si="74"/>
        <v>934.57549458013841</v>
      </c>
      <c r="D36" s="6">
        <f>Sheet8!J36</f>
        <v>976.27740676217275</v>
      </c>
      <c r="E36" s="6">
        <f t="shared" si="20"/>
        <v>976.27756195430061</v>
      </c>
      <c r="F36" s="6">
        <f t="shared" si="21"/>
        <v>-1.5519212786330172E-4</v>
      </c>
      <c r="G36" s="6">
        <f>Sheet9!D36</f>
        <v>976.30710113670887</v>
      </c>
      <c r="H36" s="6">
        <f>Sheet9!F36</f>
        <v>2.7990900831127874E-2</v>
      </c>
      <c r="I36" s="6">
        <f t="shared" si="22"/>
        <v>0.94785943124527061</v>
      </c>
      <c r="J36" s="6">
        <f t="shared" si="23"/>
        <v>976.27757049122658</v>
      </c>
      <c r="K36" s="6">
        <f t="shared" si="75"/>
        <v>961.57757049122654</v>
      </c>
      <c r="L36" s="6">
        <f t="shared" si="24"/>
        <v>955.42645067115564</v>
      </c>
      <c r="N36" s="6">
        <f t="shared" si="0"/>
        <v>955.42645067115564</v>
      </c>
      <c r="R36">
        <f t="shared" si="25"/>
        <v>134.64237272265939</v>
      </c>
      <c r="T36">
        <f t="shared" si="26"/>
        <v>1.143500081419131</v>
      </c>
      <c r="U36">
        <f t="shared" si="27"/>
        <v>1.8842993785404747E-2</v>
      </c>
      <c r="V36">
        <f t="shared" si="28"/>
        <v>5717.5004070956547</v>
      </c>
      <c r="W36">
        <f t="shared" si="76"/>
        <v>32103.764785842104</v>
      </c>
      <c r="X36">
        <f t="shared" si="29"/>
        <v>10868.415269429832</v>
      </c>
      <c r="Y36">
        <f t="shared" si="77"/>
        <v>0.87461230026026748</v>
      </c>
      <c r="Z36">
        <f t="shared" si="1"/>
        <v>54.006116207951074</v>
      </c>
      <c r="AA36">
        <f t="shared" si="115"/>
        <v>1.6027119030979244</v>
      </c>
      <c r="AB36">
        <f t="shared" si="78"/>
        <v>48.630366551470765</v>
      </c>
      <c r="AC36">
        <f t="shared" si="30"/>
        <v>55.608828111049</v>
      </c>
      <c r="AD36">
        <f t="shared" si="2"/>
        <v>1.143500081419131</v>
      </c>
      <c r="AE36">
        <f t="shared" si="31"/>
        <v>48.630366551470765</v>
      </c>
      <c r="AJ36">
        <f t="shared" si="116"/>
        <v>0.6445147457330348</v>
      </c>
      <c r="AK36">
        <f t="shared" si="117"/>
        <v>0.8054631041408522</v>
      </c>
      <c r="AL36">
        <f t="shared" si="32"/>
        <v>1.0672226665931548</v>
      </c>
      <c r="AM36">
        <f t="shared" si="3"/>
        <v>0</v>
      </c>
      <c r="AN36">
        <f t="shared" si="4"/>
        <v>1.0672226665931548</v>
      </c>
      <c r="AO36">
        <f t="shared" si="79"/>
        <v>1.0672226665931548</v>
      </c>
      <c r="AP36">
        <f t="shared" si="5"/>
        <v>0</v>
      </c>
      <c r="AQ36">
        <f t="shared" si="6"/>
        <v>30</v>
      </c>
      <c r="AR36">
        <f t="shared" si="80"/>
        <v>30</v>
      </c>
      <c r="AT36">
        <f t="shared" si="81"/>
        <v>1.4324234642745961</v>
      </c>
      <c r="AV36">
        <f t="shared" si="33"/>
        <v>0.93551728707170556</v>
      </c>
      <c r="AX36">
        <f t="shared" si="7"/>
        <v>4.2578840911534073</v>
      </c>
      <c r="AY36">
        <f t="shared" si="7"/>
        <v>1.4414649739821843</v>
      </c>
      <c r="AZ36">
        <f t="shared" si="82"/>
        <v>5.6993490651355918</v>
      </c>
      <c r="BA36">
        <f t="shared" si="34"/>
        <v>0.74708252512554418</v>
      </c>
      <c r="BB36">
        <f t="shared" si="83"/>
        <v>0.25291747487445582</v>
      </c>
      <c r="BC36">
        <f t="shared" si="8"/>
        <v>-20.542908576470698</v>
      </c>
      <c r="BD36">
        <f t="shared" si="84"/>
        <v>0.13</v>
      </c>
      <c r="BE36">
        <f t="shared" si="85"/>
        <v>9.3109539693642667</v>
      </c>
      <c r="BF36">
        <f t="shared" si="86"/>
        <v>3.1521323112305031</v>
      </c>
      <c r="BG36">
        <f t="shared" si="9"/>
        <v>51.297665068720548</v>
      </c>
      <c r="BH36">
        <f t="shared" si="87"/>
        <v>4.95798815774389E-3</v>
      </c>
      <c r="BI36">
        <f t="shared" si="88"/>
        <v>2.043928869399018E-3</v>
      </c>
      <c r="BJ36">
        <f t="shared" si="89"/>
        <v>0.95121360038271141</v>
      </c>
      <c r="BK36">
        <f t="shared" si="90"/>
        <v>2.148759088996061E-3</v>
      </c>
      <c r="BL36">
        <f t="shared" si="35"/>
        <v>3.5719161592855223E-2</v>
      </c>
      <c r="BM36">
        <f t="shared" si="36"/>
        <v>129.87539559807982</v>
      </c>
      <c r="BN36">
        <f t="shared" si="91"/>
        <v>2.7502639301591722E-4</v>
      </c>
      <c r="BO36">
        <f t="shared" si="92"/>
        <v>0.36882089172322025</v>
      </c>
      <c r="BP36">
        <f t="shared" si="93"/>
        <v>1.3563703996575773</v>
      </c>
      <c r="BQ36">
        <f t="shared" si="94"/>
        <v>0.52145712395717347</v>
      </c>
      <c r="BR36">
        <f t="shared" si="37"/>
        <v>9.1878027765899501E-5</v>
      </c>
      <c r="BS36">
        <f t="shared" si="95"/>
        <v>1.0821930756068809</v>
      </c>
      <c r="BT36">
        <f t="shared" si="96"/>
        <v>0.99510283625163565</v>
      </c>
      <c r="BU36">
        <f t="shared" si="97"/>
        <v>1.0875188334135373</v>
      </c>
      <c r="BV36">
        <f t="shared" si="38"/>
        <v>0.56709444312108359</v>
      </c>
      <c r="BW36">
        <f t="shared" si="39"/>
        <v>0.56709444312108359</v>
      </c>
      <c r="BX36">
        <f t="shared" si="40"/>
        <v>0.56709444312108359</v>
      </c>
      <c r="BY36">
        <f t="shared" si="10"/>
        <v>207.06246408646615</v>
      </c>
      <c r="BZ36">
        <f t="shared" si="11"/>
        <v>3.7971571572257989</v>
      </c>
      <c r="CA36">
        <f t="shared" si="12"/>
        <v>1589847.8066380383</v>
      </c>
      <c r="CB36">
        <f t="shared" si="13"/>
        <v>0.16716268836769954</v>
      </c>
      <c r="CC36">
        <f t="shared" si="14"/>
        <v>627711.58003454271</v>
      </c>
      <c r="CD36">
        <f t="shared" si="98"/>
        <v>1.6187778227438283E-4</v>
      </c>
      <c r="CE36">
        <f t="shared" si="99"/>
        <v>8.0374493007160469E-6</v>
      </c>
      <c r="CF36">
        <f t="shared" si="100"/>
        <v>-3.8848658686502273</v>
      </c>
      <c r="CG36">
        <f t="shared" si="101"/>
        <v>14.856851160597877</v>
      </c>
      <c r="CH36">
        <f t="shared" si="102"/>
        <v>4.530503340602148E-3</v>
      </c>
      <c r="CI36">
        <f t="shared" si="15"/>
        <v>28.718385509245554</v>
      </c>
      <c r="CJ36" s="20">
        <f t="shared" si="16"/>
        <v>96895545401.209579</v>
      </c>
      <c r="CK36" s="33">
        <f t="shared" si="41"/>
        <v>0.20851033687081089</v>
      </c>
      <c r="CL36" s="33">
        <f t="shared" si="17"/>
        <v>41.702067374162176</v>
      </c>
      <c r="CM36">
        <f t="shared" si="103"/>
        <v>3800</v>
      </c>
      <c r="CN36" s="6">
        <f t="shared" si="42"/>
        <v>976.27756195430061</v>
      </c>
      <c r="CO36" s="20"/>
      <c r="CP36" s="20"/>
      <c r="CQ36" s="20"/>
      <c r="CR36" s="20"/>
      <c r="CS36" s="20"/>
      <c r="CT36" s="20"/>
      <c r="CU36" s="20"/>
      <c r="CV36" s="25">
        <f t="shared" si="18"/>
        <v>1.4324234642745961</v>
      </c>
      <c r="CW36" s="26">
        <v>0.8</v>
      </c>
      <c r="CX36" s="26">
        <f t="shared" si="104"/>
        <v>0.26589360555597191</v>
      </c>
      <c r="CY36" s="26">
        <f t="shared" si="43"/>
        <v>-9.3592247377077636E-2</v>
      </c>
      <c r="CZ36" s="26">
        <f t="shared" si="105"/>
        <v>1.4028601024596432E-2</v>
      </c>
      <c r="DA36" s="26">
        <f t="shared" si="106"/>
        <v>-4.8991516905773006E-5</v>
      </c>
      <c r="DB36" s="26">
        <f t="shared" si="44"/>
        <v>7.5829765322998179E-3</v>
      </c>
      <c r="DC36" s="26">
        <f t="shared" si="45"/>
        <v>0.95030311749561625</v>
      </c>
      <c r="DD36" s="26">
        <f t="shared" si="46"/>
        <v>0.92769147140296526</v>
      </c>
      <c r="DE36" s="26">
        <f t="shared" si="47"/>
        <v>0.12769147140296522</v>
      </c>
      <c r="DF36" s="26">
        <v>0.85</v>
      </c>
      <c r="DG36" s="26">
        <f t="shared" si="48"/>
        <v>0.25025280522915005</v>
      </c>
      <c r="DH36" s="26">
        <f t="shared" si="49"/>
        <v>-8.8086821060778961E-2</v>
      </c>
      <c r="DI36" s="26">
        <f t="shared" si="50"/>
        <v>1.2426719246701341E-2</v>
      </c>
      <c r="DJ36" s="26">
        <f t="shared" si="51"/>
        <v>-3.6180635677387135E-5</v>
      </c>
      <c r="DK36" s="26">
        <f t="shared" si="52"/>
        <v>6.6798991237223687E-3</v>
      </c>
      <c r="DL36" s="26">
        <f t="shared" si="107"/>
        <v>0.95585057316849587</v>
      </c>
      <c r="DM36" s="26">
        <f t="shared" si="108"/>
        <v>0.93076106422771754</v>
      </c>
      <c r="DN36" s="26">
        <f t="shared" si="109"/>
        <v>8.0761064227717561E-2</v>
      </c>
      <c r="DO36" s="26">
        <f t="shared" si="110"/>
        <v>-0.93860814350495436</v>
      </c>
      <c r="DP36" s="26">
        <f t="shared" si="111"/>
        <v>0.93604343014342417</v>
      </c>
      <c r="DQ36" s="26">
        <f t="shared" si="53"/>
        <v>0.85</v>
      </c>
      <c r="DR36" s="26">
        <f t="shared" si="54"/>
        <v>0.25025280522915005</v>
      </c>
      <c r="DS36" s="26">
        <f t="shared" si="55"/>
        <v>-8.8086821060778961E-2</v>
      </c>
      <c r="DT36" s="26">
        <f t="shared" si="56"/>
        <v>1.2426719246701341E-2</v>
      </c>
      <c r="DU36" s="26">
        <f t="shared" si="57"/>
        <v>-3.6180635677387135E-5</v>
      </c>
      <c r="DV36" s="26">
        <f t="shared" si="58"/>
        <v>6.6798991237223687E-3</v>
      </c>
      <c r="DW36" s="26">
        <f t="shared" si="59"/>
        <v>0.95585057316849587</v>
      </c>
      <c r="DX36" s="26">
        <f t="shared" si="60"/>
        <v>0.93076106422771754</v>
      </c>
      <c r="DY36" s="26">
        <f t="shared" si="61"/>
        <v>8.0761064227717561E-2</v>
      </c>
      <c r="DZ36" s="26">
        <f t="shared" si="62"/>
        <v>0.93604343014342417</v>
      </c>
      <c r="EA36" s="26">
        <f t="shared" si="63"/>
        <v>0.22724894763930406</v>
      </c>
      <c r="EB36" s="26">
        <f t="shared" si="64"/>
        <v>-7.9989662328156796E-2</v>
      </c>
      <c r="EC36" s="26">
        <f t="shared" si="65"/>
        <v>1.024713220009844E-2</v>
      </c>
      <c r="ED36" s="26">
        <f t="shared" si="66"/>
        <v>-2.2340393808842066E-5</v>
      </c>
      <c r="EE36" s="26">
        <f t="shared" si="67"/>
        <v>5.4665373769128313E-3</v>
      </c>
      <c r="EF36" s="26">
        <f t="shared" si="68"/>
        <v>0.96345071671047056</v>
      </c>
      <c r="EG36" s="26">
        <f t="shared" si="69"/>
        <v>0.93554654961946171</v>
      </c>
      <c r="EH36" s="26">
        <f t="shared" si="70"/>
        <v>-4.9688052396246185E-4</v>
      </c>
      <c r="EI36" s="26">
        <f t="shared" si="71"/>
        <v>-0.94438290775057043</v>
      </c>
      <c r="EJ36" s="26">
        <f t="shared" si="72"/>
        <v>0.93551728707170556</v>
      </c>
      <c r="EN36">
        <f t="shared" si="19"/>
        <v>955.42645067115564</v>
      </c>
      <c r="EX36">
        <f t="shared" si="112"/>
        <v>2.6342347720984094</v>
      </c>
      <c r="EY36">
        <f t="shared" si="73"/>
        <v>3.9306611578128869E-2</v>
      </c>
      <c r="EZ36">
        <f t="shared" si="113"/>
        <v>1.0747566417105963</v>
      </c>
      <c r="FA36">
        <f t="shared" si="114"/>
        <v>1.473872112913638E-2</v>
      </c>
    </row>
    <row r="37" spans="3:163">
      <c r="C37" s="6">
        <f t="shared" si="74"/>
        <v>976.27756195430061</v>
      </c>
      <c r="D37" s="6">
        <f>Sheet8!J37</f>
        <v>1018.9328151638435</v>
      </c>
      <c r="E37" s="6">
        <f t="shared" si="20"/>
        <v>1018.9329544355373</v>
      </c>
      <c r="F37" s="6">
        <f t="shared" si="21"/>
        <v>-1.3927169379712723E-4</v>
      </c>
      <c r="G37" s="6">
        <f>Sheet9!D37</f>
        <v>1018.9663050642007</v>
      </c>
      <c r="H37" s="6">
        <f>Sheet9!F37</f>
        <v>3.1399726755580559E-2</v>
      </c>
      <c r="I37" s="6">
        <f t="shared" si="22"/>
        <v>0.94174655979950705</v>
      </c>
      <c r="J37" s="6">
        <f t="shared" si="23"/>
        <v>1018.9329630504403</v>
      </c>
      <c r="K37" s="6">
        <f t="shared" si="75"/>
        <v>1004.2329630504403</v>
      </c>
      <c r="L37" s="6">
        <f t="shared" si="24"/>
        <v>997.60518855907208</v>
      </c>
      <c r="N37" s="6">
        <f t="shared" si="0"/>
        <v>997.60518855907208</v>
      </c>
      <c r="R37">
        <f t="shared" si="25"/>
        <v>141.72667037609432</v>
      </c>
      <c r="T37">
        <f t="shared" si="26"/>
        <v>1.1468767514296634</v>
      </c>
      <c r="U37">
        <f t="shared" si="27"/>
        <v>1.8002986446155406E-2</v>
      </c>
      <c r="V37">
        <f t="shared" si="28"/>
        <v>5734.3837571483173</v>
      </c>
      <c r="W37">
        <f t="shared" si="76"/>
        <v>32198.564796387804</v>
      </c>
      <c r="X37">
        <f t="shared" si="29"/>
        <v>9746.2164284964529</v>
      </c>
      <c r="Y37">
        <f t="shared" si="77"/>
        <v>0.87380266624273206</v>
      </c>
      <c r="Z37">
        <f t="shared" si="1"/>
        <v>54.006116207951074</v>
      </c>
      <c r="AA37">
        <f t="shared" si="115"/>
        <v>1.6854779487762936</v>
      </c>
      <c r="AB37">
        <f t="shared" si="78"/>
        <v>48.55935399100543</v>
      </c>
      <c r="AC37">
        <f t="shared" si="30"/>
        <v>55.691594156727369</v>
      </c>
      <c r="AD37">
        <f t="shared" si="2"/>
        <v>1.1468767514296634</v>
      </c>
      <c r="AE37">
        <f t="shared" si="31"/>
        <v>48.55935399100543</v>
      </c>
      <c r="AJ37">
        <f t="shared" si="116"/>
        <v>0.63471684129430395</v>
      </c>
      <c r="AK37">
        <f t="shared" si="117"/>
        <v>0.79879799478583213</v>
      </c>
      <c r="AL37">
        <f t="shared" si="32"/>
        <v>1.0466219112109469</v>
      </c>
      <c r="AM37">
        <f t="shared" si="3"/>
        <v>0</v>
      </c>
      <c r="AN37">
        <f t="shared" si="4"/>
        <v>1.0466219112109469</v>
      </c>
      <c r="AO37">
        <f t="shared" si="79"/>
        <v>1.0466219112109469</v>
      </c>
      <c r="AP37">
        <f t="shared" si="5"/>
        <v>0</v>
      </c>
      <c r="AQ37">
        <f t="shared" si="6"/>
        <v>30</v>
      </c>
      <c r="AR37">
        <f t="shared" si="80"/>
        <v>30</v>
      </c>
      <c r="AT37">
        <f t="shared" si="81"/>
        <v>1.495659952862177</v>
      </c>
      <c r="AV37">
        <f t="shared" si="33"/>
        <v>0.93327128914172131</v>
      </c>
      <c r="AX37">
        <f t="shared" si="7"/>
        <v>4.2704573036546938</v>
      </c>
      <c r="AY37">
        <f t="shared" si="7"/>
        <v>1.2926290781364662</v>
      </c>
      <c r="AZ37">
        <f t="shared" si="82"/>
        <v>5.5630863817911598</v>
      </c>
      <c r="BA37">
        <f t="shared" si="34"/>
        <v>0.76764173887943921</v>
      </c>
      <c r="BB37">
        <f t="shared" si="83"/>
        <v>0.23235826112056079</v>
      </c>
      <c r="BC37">
        <f t="shared" si="8"/>
        <v>-19.521752682731229</v>
      </c>
      <c r="BD37">
        <f t="shared" si="84"/>
        <v>0.13</v>
      </c>
      <c r="BE37">
        <f t="shared" si="85"/>
        <v>9.3350375293603207</v>
      </c>
      <c r="BF37">
        <f t="shared" si="86"/>
        <v>2.8256320337448466</v>
      </c>
      <c r="BG37">
        <f t="shared" si="9"/>
        <v>51.260197642338767</v>
      </c>
      <c r="BH37">
        <f t="shared" si="87"/>
        <v>4.8640600472498966E-3</v>
      </c>
      <c r="BI37">
        <f t="shared" si="88"/>
        <v>2.0414832045346819E-3</v>
      </c>
      <c r="BJ37">
        <f t="shared" si="89"/>
        <v>0.95212113077808802</v>
      </c>
      <c r="BK37">
        <f t="shared" si="90"/>
        <v>2.1441423139788428E-3</v>
      </c>
      <c r="BL37">
        <f t="shared" si="35"/>
        <v>3.5734608298844603E-2</v>
      </c>
      <c r="BM37">
        <f t="shared" si="36"/>
        <v>121.87187223582187</v>
      </c>
      <c r="BN37">
        <f t="shared" si="91"/>
        <v>2.9321456742453415E-4</v>
      </c>
      <c r="BO37">
        <f t="shared" si="92"/>
        <v>0.39679150105077388</v>
      </c>
      <c r="BP37">
        <f t="shared" si="93"/>
        <v>1.3837893284043106</v>
      </c>
      <c r="BQ37">
        <f t="shared" si="94"/>
        <v>0.5354836218269029</v>
      </c>
      <c r="BR37">
        <f t="shared" si="37"/>
        <v>8.1892740837672019E-5</v>
      </c>
      <c r="BS37">
        <f t="shared" si="95"/>
        <v>1.082887471937708</v>
      </c>
      <c r="BT37">
        <f t="shared" si="96"/>
        <v>0.99563381904004533</v>
      </c>
      <c r="BU37">
        <f t="shared" si="97"/>
        <v>1.0876362887931925</v>
      </c>
      <c r="BV37">
        <f t="shared" si="38"/>
        <v>0.58241141915335004</v>
      </c>
      <c r="BW37">
        <f t="shared" si="39"/>
        <v>0.58241141915335004</v>
      </c>
      <c r="BX37">
        <f t="shared" si="40"/>
        <v>0.58241141915335004</v>
      </c>
      <c r="BY37">
        <f t="shared" si="10"/>
        <v>207.37064791164283</v>
      </c>
      <c r="BZ37">
        <f t="shared" si="11"/>
        <v>3.5641212533847391</v>
      </c>
      <c r="CA37">
        <f t="shared" si="12"/>
        <v>1590414.4099412414</v>
      </c>
      <c r="CB37">
        <f t="shared" si="13"/>
        <v>0.17680908808120779</v>
      </c>
      <c r="CC37">
        <f t="shared" si="14"/>
        <v>593676.21990059025</v>
      </c>
      <c r="CD37">
        <f t="shared" si="98"/>
        <v>1.6187778227438283E-4</v>
      </c>
      <c r="CE37">
        <f t="shared" si="99"/>
        <v>8.4982349484114551E-6</v>
      </c>
      <c r="CF37">
        <f t="shared" si="100"/>
        <v>-3.8786963387282842</v>
      </c>
      <c r="CG37">
        <f t="shared" si="101"/>
        <v>14.841288808724633</v>
      </c>
      <c r="CH37">
        <f t="shared" si="102"/>
        <v>4.5400095571375872E-3</v>
      </c>
      <c r="CI37">
        <f t="shared" si="15"/>
        <v>29.432924758714606</v>
      </c>
      <c r="CJ37" s="20">
        <f t="shared" si="16"/>
        <v>94809143773.025787</v>
      </c>
      <c r="CK37" s="33">
        <f t="shared" si="41"/>
        <v>0.21327696240618388</v>
      </c>
      <c r="CL37" s="33">
        <f t="shared" si="17"/>
        <v>42.655392481236774</v>
      </c>
      <c r="CM37">
        <f t="shared" si="103"/>
        <v>4000</v>
      </c>
      <c r="CN37" s="6">
        <f t="shared" si="42"/>
        <v>1018.9329544355373</v>
      </c>
      <c r="CO37" s="20"/>
      <c r="CP37" s="20"/>
      <c r="CQ37" s="20"/>
      <c r="CR37" s="20"/>
      <c r="CS37" s="20"/>
      <c r="CT37" s="20"/>
      <c r="CU37" s="20"/>
      <c r="CV37" s="25">
        <f t="shared" si="18"/>
        <v>1.495659952862177</v>
      </c>
      <c r="CW37" s="26">
        <v>0.8</v>
      </c>
      <c r="CX37" s="26">
        <f t="shared" si="104"/>
        <v>0.27763187875004164</v>
      </c>
      <c r="CY37" s="26">
        <f t="shared" si="43"/>
        <v>-9.7724017925910303E-2</v>
      </c>
      <c r="CZ37" s="26">
        <f t="shared" si="105"/>
        <v>1.5294568949460874E-2</v>
      </c>
      <c r="DA37" s="26">
        <f t="shared" si="106"/>
        <v>-6.080343023064221E-5</v>
      </c>
      <c r="DB37" s="26">
        <f t="shared" si="44"/>
        <v>8.3034640216848553E-3</v>
      </c>
      <c r="DC37" s="26">
        <f t="shared" si="45"/>
        <v>0.94594174635630424</v>
      </c>
      <c r="DD37" s="26">
        <f t="shared" si="46"/>
        <v>0.92548594771126047</v>
      </c>
      <c r="DE37" s="26">
        <f t="shared" si="47"/>
        <v>0.12548594771126043</v>
      </c>
      <c r="DF37" s="26">
        <v>0.85</v>
      </c>
      <c r="DG37" s="26">
        <f t="shared" si="48"/>
        <v>0.26130059176474507</v>
      </c>
      <c r="DH37" s="26">
        <f t="shared" si="49"/>
        <v>-9.1975546283209697E-2</v>
      </c>
      <c r="DI37" s="26">
        <f t="shared" si="50"/>
        <v>1.3548130280491295E-2</v>
      </c>
      <c r="DJ37" s="26">
        <f t="shared" si="51"/>
        <v>-4.4903830214962424E-5</v>
      </c>
      <c r="DK37" s="26">
        <f t="shared" si="52"/>
        <v>7.3110992487295298E-3</v>
      </c>
      <c r="DL37" s="26">
        <f t="shared" si="107"/>
        <v>0.95196364069821926</v>
      </c>
      <c r="DM37" s="26">
        <f t="shared" si="108"/>
        <v>0.92857738848582305</v>
      </c>
      <c r="DN37" s="26">
        <f t="shared" si="109"/>
        <v>7.8577388485823074E-2</v>
      </c>
      <c r="DO37" s="26">
        <f t="shared" si="110"/>
        <v>-0.93817118450874826</v>
      </c>
      <c r="DP37" s="26">
        <f t="shared" si="111"/>
        <v>0.93375591766546129</v>
      </c>
      <c r="DQ37" s="26">
        <f t="shared" si="53"/>
        <v>0.85</v>
      </c>
      <c r="DR37" s="26">
        <f t="shared" si="54"/>
        <v>0.26130059176474507</v>
      </c>
      <c r="DS37" s="26">
        <f t="shared" si="55"/>
        <v>-9.1975546283209697E-2</v>
      </c>
      <c r="DT37" s="26">
        <f t="shared" si="56"/>
        <v>1.3548130280491295E-2</v>
      </c>
      <c r="DU37" s="26">
        <f t="shared" si="57"/>
        <v>-4.4903830214962424E-5</v>
      </c>
      <c r="DV37" s="26">
        <f t="shared" si="58"/>
        <v>7.3110992487295298E-3</v>
      </c>
      <c r="DW37" s="26">
        <f t="shared" si="59"/>
        <v>0.95196364069821926</v>
      </c>
      <c r="DX37" s="26">
        <f t="shared" si="60"/>
        <v>0.92857738848582305</v>
      </c>
      <c r="DY37" s="26">
        <f t="shared" si="61"/>
        <v>7.8577388485823074E-2</v>
      </c>
      <c r="DZ37" s="26">
        <f t="shared" si="62"/>
        <v>0.93375591766546129</v>
      </c>
      <c r="EA37" s="26">
        <f t="shared" si="63"/>
        <v>0.23786248504355664</v>
      </c>
      <c r="EB37" s="26">
        <f t="shared" si="64"/>
        <v>-8.372553561554795E-2</v>
      </c>
      <c r="EC37" s="26">
        <f t="shared" si="65"/>
        <v>1.1226657701960055E-2</v>
      </c>
      <c r="ED37" s="26">
        <f t="shared" si="66"/>
        <v>-2.8067981386141884E-5</v>
      </c>
      <c r="EE37" s="26">
        <f t="shared" si="67"/>
        <v>6.0096359759704981E-3</v>
      </c>
      <c r="EF37" s="26">
        <f t="shared" si="68"/>
        <v>0.96002769780967911</v>
      </c>
      <c r="EG37" s="26">
        <f t="shared" si="69"/>
        <v>0.93329860705848344</v>
      </c>
      <c r="EH37" s="26">
        <f t="shared" si="70"/>
        <v>-4.5731060697784542E-4</v>
      </c>
      <c r="EI37" s="26">
        <f t="shared" si="71"/>
        <v>-0.94363122386745346</v>
      </c>
      <c r="EJ37" s="26">
        <f t="shared" si="72"/>
        <v>0.93327128914172131</v>
      </c>
      <c r="EN37">
        <f t="shared" si="19"/>
        <v>997.60518855907208</v>
      </c>
      <c r="EX37">
        <f t="shared" si="112"/>
        <v>2.7572652616812521</v>
      </c>
      <c r="EY37">
        <f t="shared" si="73"/>
        <v>4.11424053037001E-2</v>
      </c>
      <c r="EZ37">
        <f t="shared" si="113"/>
        <v>1.0795618816504395</v>
      </c>
      <c r="FA37">
        <f t="shared" si="114"/>
        <v>1.4804617992373452E-2</v>
      </c>
    </row>
    <row r="38" spans="3:163">
      <c r="C38" s="6">
        <f t="shared" si="74"/>
        <v>1018.9329544355373</v>
      </c>
      <c r="D38" s="6">
        <f>Sheet8!J38</f>
        <v>1062.5991634683912</v>
      </c>
      <c r="E38" s="6">
        <f t="shared" si="20"/>
        <v>1062.5992121451854</v>
      </c>
      <c r="F38" s="6">
        <f t="shared" si="21"/>
        <v>-4.8676794222046738E-5</v>
      </c>
      <c r="G38" s="6">
        <f>Sheet9!D38</f>
        <v>1062.6350044732346</v>
      </c>
      <c r="H38" s="6">
        <f>Sheet9!F38</f>
        <v>3.3390035383263239E-2</v>
      </c>
      <c r="I38" s="6">
        <f t="shared" si="22"/>
        <v>0.93297362402600215</v>
      </c>
      <c r="J38" s="6">
        <f t="shared" si="23"/>
        <v>1062.5992156422074</v>
      </c>
      <c r="K38" s="6">
        <f t="shared" si="75"/>
        <v>1047.8992156422073</v>
      </c>
      <c r="L38" s="6">
        <f t="shared" si="24"/>
        <v>1040.7660589519642</v>
      </c>
      <c r="N38" s="6">
        <f t="shared" si="0"/>
        <v>1040.7660589519642</v>
      </c>
      <c r="R38">
        <f t="shared" si="25"/>
        <v>149.03413887827296</v>
      </c>
      <c r="T38">
        <f t="shared" si="26"/>
        <v>1.1503597939204393</v>
      </c>
      <c r="U38">
        <f t="shared" si="27"/>
        <v>1.7215077929733785E-2</v>
      </c>
      <c r="V38">
        <f t="shared" si="28"/>
        <v>5751.7989696021968</v>
      </c>
      <c r="W38">
        <f t="shared" si="76"/>
        <v>32296.351214316335</v>
      </c>
      <c r="X38">
        <f t="shared" si="29"/>
        <v>8690.6758372660479</v>
      </c>
      <c r="Y38">
        <f t="shared" si="77"/>
        <v>0.87296752698534019</v>
      </c>
      <c r="Z38">
        <f t="shared" si="1"/>
        <v>54.006116207951074</v>
      </c>
      <c r="AA38">
        <f t="shared" si="115"/>
        <v>1.7706877253167268</v>
      </c>
      <c r="AB38">
        <f t="shared" si="78"/>
        <v>48.486398975384752</v>
      </c>
      <c r="AC38">
        <f t="shared" si="30"/>
        <v>55.7768039332678</v>
      </c>
      <c r="AD38">
        <f t="shared" si="2"/>
        <v>1.1503597939204393</v>
      </c>
      <c r="AE38">
        <f t="shared" si="31"/>
        <v>48.486398975384752</v>
      </c>
      <c r="AJ38">
        <f t="shared" si="116"/>
        <v>0.62505588550373181</v>
      </c>
      <c r="AK38">
        <f t="shared" si="117"/>
        <v>0.79214608255101793</v>
      </c>
      <c r="AL38">
        <f t="shared" si="32"/>
        <v>1.0264075929910201</v>
      </c>
      <c r="AM38">
        <f t="shared" si="3"/>
        <v>0</v>
      </c>
      <c r="AN38">
        <f t="shared" si="4"/>
        <v>1.0264075929910201</v>
      </c>
      <c r="AO38">
        <f t="shared" si="79"/>
        <v>1.0264075929910201</v>
      </c>
      <c r="AP38">
        <f t="shared" si="5"/>
        <v>0</v>
      </c>
      <c r="AQ38">
        <f t="shared" si="6"/>
        <v>30</v>
      </c>
      <c r="AR38">
        <f t="shared" si="80"/>
        <v>30</v>
      </c>
      <c r="AT38">
        <f t="shared" si="81"/>
        <v>1.5603689039759583</v>
      </c>
      <c r="AV38">
        <f t="shared" si="33"/>
        <v>0.93103662499895912</v>
      </c>
      <c r="AX38">
        <f t="shared" si="7"/>
        <v>4.2834265998106504</v>
      </c>
      <c r="AY38">
        <f t="shared" si="7"/>
        <v>1.152633986565504</v>
      </c>
      <c r="AZ38">
        <f t="shared" si="82"/>
        <v>5.4360605863761542</v>
      </c>
      <c r="BA38">
        <f t="shared" si="34"/>
        <v>0.78796520600704245</v>
      </c>
      <c r="BB38">
        <f t="shared" si="83"/>
        <v>0.21203479399295755</v>
      </c>
      <c r="BC38">
        <f t="shared" si="8"/>
        <v>-18.592072176549749</v>
      </c>
      <c r="BD38">
        <f t="shared" si="84"/>
        <v>0.13</v>
      </c>
      <c r="BE38">
        <f t="shared" si="85"/>
        <v>9.3598690129001678</v>
      </c>
      <c r="BF38">
        <f t="shared" si="86"/>
        <v>2.5186618429616505</v>
      </c>
      <c r="BG38">
        <f t="shared" si="9"/>
        <v>51.221676802535086</v>
      </c>
      <c r="BH38">
        <f t="shared" si="87"/>
        <v>4.7719095561180617E-3</v>
      </c>
      <c r="BI38">
        <f t="shared" si="88"/>
        <v>2.0390736854663774E-3</v>
      </c>
      <c r="BJ38">
        <f t="shared" si="89"/>
        <v>0.95301213603073431</v>
      </c>
      <c r="BK38">
        <f t="shared" si="90"/>
        <v>2.1396093589731769E-3</v>
      </c>
      <c r="BL38">
        <f t="shared" si="35"/>
        <v>3.5753915554784216E-2</v>
      </c>
      <c r="BM38">
        <f t="shared" si="36"/>
        <v>113.98775390099327</v>
      </c>
      <c r="BN38">
        <f t="shared" si="91"/>
        <v>3.1366453264654304E-4</v>
      </c>
      <c r="BO38">
        <f t="shared" si="92"/>
        <v>0.42881680131931921</v>
      </c>
      <c r="BP38">
        <f t="shared" si="93"/>
        <v>1.4151885475722694</v>
      </c>
      <c r="BQ38">
        <f t="shared" si="94"/>
        <v>0.55046377455981221</v>
      </c>
      <c r="BR38">
        <f t="shared" si="37"/>
        <v>7.2584148493622639E-5</v>
      </c>
      <c r="BS38">
        <f t="shared" si="95"/>
        <v>1.0835352282830772</v>
      </c>
      <c r="BT38">
        <f t="shared" si="96"/>
        <v>0.99612908981402881</v>
      </c>
      <c r="BU38">
        <f t="shared" si="97"/>
        <v>1.087745794558983</v>
      </c>
      <c r="BV38">
        <f t="shared" si="38"/>
        <v>0.59876465583449978</v>
      </c>
      <c r="BW38">
        <f t="shared" si="39"/>
        <v>0.59876465583449978</v>
      </c>
      <c r="BX38">
        <f t="shared" si="40"/>
        <v>0.59876465583449978</v>
      </c>
      <c r="BY38">
        <f t="shared" si="10"/>
        <v>207.6879311001949</v>
      </c>
      <c r="BZ38">
        <f t="shared" si="11"/>
        <v>3.3237273226600097</v>
      </c>
      <c r="CA38">
        <f t="shared" si="12"/>
        <v>1590994.1426429781</v>
      </c>
      <c r="CB38">
        <f t="shared" si="13"/>
        <v>0.18770950821471769</v>
      </c>
      <c r="CC38">
        <f t="shared" si="14"/>
        <v>559404.87199147337</v>
      </c>
      <c r="CD38">
        <f t="shared" si="98"/>
        <v>1.6187778227438283E-4</v>
      </c>
      <c r="CE38">
        <f t="shared" si="99"/>
        <v>9.0188703256000618E-6</v>
      </c>
      <c r="CF38">
        <f t="shared" si="100"/>
        <v>-3.8718692280752487</v>
      </c>
      <c r="CG38">
        <f t="shared" si="101"/>
        <v>14.82392020188359</v>
      </c>
      <c r="CH38">
        <f t="shared" si="102"/>
        <v>4.550654492463703E-3</v>
      </c>
      <c r="CI38">
        <f t="shared" si="15"/>
        <v>30.188941434489841</v>
      </c>
      <c r="CJ38" s="20">
        <f t="shared" si="16"/>
        <v>92719143952.944397</v>
      </c>
      <c r="CK38" s="33">
        <f t="shared" si="41"/>
        <v>0.21833128854824072</v>
      </c>
      <c r="CL38" s="33">
        <f t="shared" si="17"/>
        <v>43.666257709648143</v>
      </c>
      <c r="CM38">
        <f t="shared" si="103"/>
        <v>4200</v>
      </c>
      <c r="CN38" s="6">
        <f t="shared" si="42"/>
        <v>1062.5992121451854</v>
      </c>
      <c r="CO38" s="20"/>
      <c r="CP38" s="20"/>
      <c r="CQ38" s="20"/>
      <c r="CR38" s="20"/>
      <c r="CS38" s="20"/>
      <c r="CT38" s="20"/>
      <c r="CU38" s="20"/>
      <c r="CV38" s="25">
        <f t="shared" si="18"/>
        <v>1.5603689039759583</v>
      </c>
      <c r="CW38" s="26">
        <v>0.8</v>
      </c>
      <c r="CX38" s="26">
        <f t="shared" si="104"/>
        <v>0.28964347780053723</v>
      </c>
      <c r="CY38" s="26">
        <f t="shared" si="43"/>
        <v>-0.10195199681008699</v>
      </c>
      <c r="CZ38" s="26">
        <f t="shared" si="105"/>
        <v>1.6646620722656279E-2</v>
      </c>
      <c r="DA38" s="26">
        <f t="shared" si="106"/>
        <v>-7.5145017203305986E-5</v>
      </c>
      <c r="DB38" s="26">
        <f t="shared" si="44"/>
        <v>9.079558635324279E-3</v>
      </c>
      <c r="DC38" s="26">
        <f t="shared" si="45"/>
        <v>0.94130591066473035</v>
      </c>
      <c r="DD38" s="26">
        <f t="shared" si="46"/>
        <v>0.9233164111394303</v>
      </c>
      <c r="DE38" s="26">
        <f t="shared" si="47"/>
        <v>0.12331641113943026</v>
      </c>
      <c r="DF38" s="26">
        <v>0.85</v>
      </c>
      <c r="DG38" s="26">
        <f t="shared" si="48"/>
        <v>0.27260562616521156</v>
      </c>
      <c r="DH38" s="26">
        <f t="shared" si="49"/>
        <v>-9.5954820527140702E-2</v>
      </c>
      <c r="DI38" s="26">
        <f t="shared" si="50"/>
        <v>1.4745795519031171E-2</v>
      </c>
      <c r="DJ38" s="26">
        <f t="shared" si="51"/>
        <v>-5.5495209418253961E-5</v>
      </c>
      <c r="DK38" s="26">
        <f t="shared" si="52"/>
        <v>7.9904106339656038E-3</v>
      </c>
      <c r="DL38" s="26">
        <f t="shared" si="107"/>
        <v>0.94782985605748282</v>
      </c>
      <c r="DM38" s="26">
        <f t="shared" si="108"/>
        <v>0.92642001996234058</v>
      </c>
      <c r="DN38" s="26">
        <f t="shared" si="109"/>
        <v>7.6420019962340602E-2</v>
      </c>
      <c r="DO38" s="26">
        <f t="shared" si="110"/>
        <v>-0.93792782354179438</v>
      </c>
      <c r="DP38" s="26">
        <f t="shared" si="111"/>
        <v>0.93147750609824542</v>
      </c>
      <c r="DQ38" s="26">
        <f t="shared" si="53"/>
        <v>0.85</v>
      </c>
      <c r="DR38" s="26">
        <f t="shared" si="54"/>
        <v>0.27260562616521156</v>
      </c>
      <c r="DS38" s="26">
        <f t="shared" si="55"/>
        <v>-9.5954820527140702E-2</v>
      </c>
      <c r="DT38" s="26">
        <f t="shared" si="56"/>
        <v>1.4745795519031171E-2</v>
      </c>
      <c r="DU38" s="26">
        <f t="shared" si="57"/>
        <v>-5.5495209418253961E-5</v>
      </c>
      <c r="DV38" s="26">
        <f t="shared" si="58"/>
        <v>7.9904106339656038E-3</v>
      </c>
      <c r="DW38" s="26">
        <f t="shared" si="59"/>
        <v>0.94782985605748282</v>
      </c>
      <c r="DX38" s="26">
        <f t="shared" si="60"/>
        <v>0.92642001996234058</v>
      </c>
      <c r="DY38" s="26">
        <f t="shared" si="61"/>
        <v>7.6420019962340602E-2</v>
      </c>
      <c r="DZ38" s="26">
        <f t="shared" si="62"/>
        <v>0.93147750609824542</v>
      </c>
      <c r="EA38" s="26">
        <f t="shared" si="63"/>
        <v>0.24876047003113594</v>
      </c>
      <c r="EB38" s="26">
        <f t="shared" si="64"/>
        <v>-8.7561531989874028E-2</v>
      </c>
      <c r="EC38" s="26">
        <f t="shared" si="65"/>
        <v>1.2278952381759859E-2</v>
      </c>
      <c r="ED38" s="26">
        <f t="shared" si="66"/>
        <v>-3.5114643567440716E-5</v>
      </c>
      <c r="EE38" s="26">
        <f t="shared" si="67"/>
        <v>6.5970771940181581E-3</v>
      </c>
      <c r="EF38" s="26">
        <f t="shared" si="68"/>
        <v>0.95636393118503327</v>
      </c>
      <c r="EG38" s="26">
        <f t="shared" si="69"/>
        <v>0.93106174171505562</v>
      </c>
      <c r="EH38" s="26">
        <f t="shared" si="70"/>
        <v>-4.1576438318979836E-4</v>
      </c>
      <c r="EI38" s="26">
        <f t="shared" si="71"/>
        <v>-0.94303063538643339</v>
      </c>
      <c r="EJ38" s="26">
        <f t="shared" si="72"/>
        <v>0.93103662499895912</v>
      </c>
      <c r="EN38">
        <f t="shared" si="19"/>
        <v>1040.7660589519642</v>
      </c>
      <c r="EX38">
        <f t="shared" si="112"/>
        <v>2.8835930238042855</v>
      </c>
      <c r="EY38">
        <f t="shared" si="73"/>
        <v>4.3027399128054207E-2</v>
      </c>
      <c r="EZ38">
        <f t="shared" si="113"/>
        <v>1.0845895910200891</v>
      </c>
      <c r="FA38">
        <f t="shared" si="114"/>
        <v>1.487356569964202E-2</v>
      </c>
    </row>
    <row r="39" spans="3:163">
      <c r="C39" s="6">
        <f t="shared" si="74"/>
        <v>1062.5992121451854</v>
      </c>
      <c r="D39" s="6">
        <f>Sheet8!J39</f>
        <v>1107.3456424612527</v>
      </c>
      <c r="E39" s="6">
        <f t="shared" si="20"/>
        <v>1107.345427178089</v>
      </c>
      <c r="F39" s="6">
        <f t="shared" si="21"/>
        <v>2.1528316369767708E-4</v>
      </c>
      <c r="G39" s="6">
        <f>Sheet9!D39</f>
        <v>1107.3807015930045</v>
      </c>
      <c r="H39" s="6">
        <f>Sheet9!F39</f>
        <v>3.240371650031193E-2</v>
      </c>
      <c r="I39" s="6">
        <f t="shared" si="22"/>
        <v>0.9181183825247613</v>
      </c>
      <c r="J39" s="6">
        <f t="shared" si="23"/>
        <v>1107.3454079782407</v>
      </c>
      <c r="K39" s="6">
        <f t="shared" si="75"/>
        <v>1092.6454079782407</v>
      </c>
      <c r="L39" s="6">
        <f t="shared" si="24"/>
        <v>1084.9724273032191</v>
      </c>
      <c r="N39" s="6">
        <f t="shared" si="0"/>
        <v>1084.9724273032191</v>
      </c>
      <c r="R39">
        <f t="shared" si="25"/>
        <v>156.57759095846544</v>
      </c>
      <c r="T39">
        <f t="shared" si="26"/>
        <v>1.153955315969506</v>
      </c>
      <c r="U39">
        <f t="shared" si="27"/>
        <v>1.6474274042054839E-2</v>
      </c>
      <c r="V39">
        <f t="shared" si="28"/>
        <v>5769.7765798475302</v>
      </c>
      <c r="W39">
        <f t="shared" si="76"/>
        <v>32397.295495843882</v>
      </c>
      <c r="X39">
        <f t="shared" si="29"/>
        <v>7695.3318410959118</v>
      </c>
      <c r="Y39">
        <f t="shared" si="77"/>
        <v>0.87210541817617537</v>
      </c>
      <c r="Z39">
        <f t="shared" si="1"/>
        <v>54.006116207951074</v>
      </c>
      <c r="AA39">
        <f t="shared" si="115"/>
        <v>1.8584749716363673</v>
      </c>
      <c r="AB39">
        <f t="shared" si="78"/>
        <v>48.411398956685169</v>
      </c>
      <c r="AC39">
        <f t="shared" si="30"/>
        <v>55.864591179587443</v>
      </c>
      <c r="AD39">
        <f t="shared" si="2"/>
        <v>1.153955315969506</v>
      </c>
      <c r="AE39">
        <f t="shared" si="31"/>
        <v>48.411398956685169</v>
      </c>
      <c r="AJ39">
        <f t="shared" si="116"/>
        <v>0.61552335045214113</v>
      </c>
      <c r="AK39">
        <f t="shared" si="117"/>
        <v>0.78550371262161345</v>
      </c>
      <c r="AL39">
        <f t="shared" si="32"/>
        <v>1.006559243894569</v>
      </c>
      <c r="AM39">
        <f t="shared" si="3"/>
        <v>0</v>
      </c>
      <c r="AN39">
        <f t="shared" si="4"/>
        <v>1.006559243894569</v>
      </c>
      <c r="AO39">
        <f t="shared" si="79"/>
        <v>1.006559243894569</v>
      </c>
      <c r="AP39">
        <f t="shared" si="5"/>
        <v>0</v>
      </c>
      <c r="AQ39">
        <f t="shared" si="6"/>
        <v>30</v>
      </c>
      <c r="AR39">
        <f t="shared" si="80"/>
        <v>30</v>
      </c>
      <c r="AT39">
        <f t="shared" si="81"/>
        <v>1.6266453182956808</v>
      </c>
      <c r="AV39">
        <f t="shared" si="33"/>
        <v>0.92881589562807387</v>
      </c>
      <c r="AX39">
        <f t="shared" si="7"/>
        <v>4.2968147196550435</v>
      </c>
      <c r="AY39">
        <f t="shared" si="7"/>
        <v>1.0206226977092236</v>
      </c>
      <c r="AZ39">
        <f t="shared" si="82"/>
        <v>5.3174374173642676</v>
      </c>
      <c r="BA39">
        <f t="shared" si="34"/>
        <v>0.80806117353138052</v>
      </c>
      <c r="BB39">
        <f t="shared" si="83"/>
        <v>0.19193882646861948</v>
      </c>
      <c r="BC39">
        <f t="shared" si="8"/>
        <v>-17.74327861351944</v>
      </c>
      <c r="BD39">
        <f t="shared" si="84"/>
        <v>0.13</v>
      </c>
      <c r="BE39">
        <f t="shared" si="85"/>
        <v>9.3854909304544627</v>
      </c>
      <c r="BF39">
        <f t="shared" si="86"/>
        <v>2.2293363102086259</v>
      </c>
      <c r="BG39">
        <f t="shared" si="9"/>
        <v>51.182045962430919</v>
      </c>
      <c r="BH39">
        <f t="shared" si="87"/>
        <v>4.6814432567005319E-3</v>
      </c>
      <c r="BI39">
        <f t="shared" si="88"/>
        <v>2.0366984125397003E-3</v>
      </c>
      <c r="BJ39">
        <f t="shared" si="89"/>
        <v>0.95388748192897688</v>
      </c>
      <c r="BK39">
        <f t="shared" si="90"/>
        <v>2.1351558240611714E-3</v>
      </c>
      <c r="BL39">
        <f t="shared" si="35"/>
        <v>3.577716467277877E-2</v>
      </c>
      <c r="BM39">
        <f t="shared" si="36"/>
        <v>106.18186277184975</v>
      </c>
      <c r="BN39">
        <f t="shared" si="91"/>
        <v>3.3694233401849663E-4</v>
      </c>
      <c r="BO39">
        <f t="shared" si="92"/>
        <v>0.46601312102051451</v>
      </c>
      <c r="BP39">
        <f t="shared" si="93"/>
        <v>1.4516647443425748</v>
      </c>
      <c r="BQ39">
        <f t="shared" si="94"/>
        <v>0.56658608934699228</v>
      </c>
      <c r="BR39">
        <f t="shared" si="37"/>
        <v>6.3886360078221896E-5</v>
      </c>
      <c r="BS39">
        <f t="shared" si="95"/>
        <v>1.0841408458141661</v>
      </c>
      <c r="BT39">
        <f t="shared" si="96"/>
        <v>0.99659209974268881</v>
      </c>
      <c r="BU39">
        <f t="shared" si="97"/>
        <v>1.0878481237148896</v>
      </c>
      <c r="BV39">
        <f t="shared" si="38"/>
        <v>0.61635961421908236</v>
      </c>
      <c r="BW39">
        <f t="shared" si="39"/>
        <v>0.61635961421908236</v>
      </c>
      <c r="BX39">
        <f t="shared" si="40"/>
        <v>0.61635961421908236</v>
      </c>
      <c r="BY39">
        <f t="shared" si="10"/>
        <v>208.01481163617765</v>
      </c>
      <c r="BZ39">
        <f t="shared" si="11"/>
        <v>3.0755500911341374</v>
      </c>
      <c r="CA39">
        <f t="shared" si="12"/>
        <v>1591587.5529660545</v>
      </c>
      <c r="CB39">
        <f t="shared" si="13"/>
        <v>0.20018032686696269</v>
      </c>
      <c r="CC39">
        <f t="shared" si="14"/>
        <v>524750.75917710457</v>
      </c>
      <c r="CD39">
        <f t="shared" si="98"/>
        <v>1.6187778227438283E-4</v>
      </c>
      <c r="CE39">
        <f t="shared" si="99"/>
        <v>9.6144691775419303E-6</v>
      </c>
      <c r="CF39">
        <f t="shared" si="100"/>
        <v>-3.8642362629464677</v>
      </c>
      <c r="CG39">
        <f t="shared" si="101"/>
        <v>14.804322662088781</v>
      </c>
      <c r="CH39">
        <f t="shared" si="102"/>
        <v>4.5627105199625975E-3</v>
      </c>
      <c r="CI39">
        <f t="shared" si="15"/>
        <v>30.994895248480944</v>
      </c>
      <c r="CJ39" s="20">
        <f t="shared" si="16"/>
        <v>90614997910.294647</v>
      </c>
      <c r="CK39" s="33">
        <f t="shared" si="41"/>
        <v>0.22373107516451829</v>
      </c>
      <c r="CL39" s="33">
        <f t="shared" si="17"/>
        <v>44.746215032903656</v>
      </c>
      <c r="CM39">
        <f t="shared" si="103"/>
        <v>4400</v>
      </c>
      <c r="CN39" s="6">
        <f t="shared" si="42"/>
        <v>1107.345427178089</v>
      </c>
      <c r="CO39" s="20"/>
      <c r="CP39" s="20"/>
      <c r="CQ39" s="20"/>
      <c r="CR39" s="20"/>
      <c r="CS39" s="20"/>
      <c r="CT39" s="20"/>
      <c r="CU39" s="20"/>
      <c r="CV39" s="25">
        <f t="shared" si="18"/>
        <v>1.6266453182956808</v>
      </c>
      <c r="CW39" s="26">
        <v>0.8</v>
      </c>
      <c r="CX39" s="26">
        <f t="shared" si="104"/>
        <v>0.30194603720863572</v>
      </c>
      <c r="CY39" s="26">
        <f t="shared" si="43"/>
        <v>-0.10628239122136426</v>
      </c>
      <c r="CZ39" s="26">
        <f t="shared" si="105"/>
        <v>1.8090778078826201E-2</v>
      </c>
      <c r="DA39" s="26">
        <f t="shared" si="106"/>
        <v>-9.2518395389100893E-5</v>
      </c>
      <c r="DB39" s="26">
        <f t="shared" si="44"/>
        <v>9.916069652964727E-3</v>
      </c>
      <c r="DC39" s="26">
        <f t="shared" si="45"/>
        <v>0.93637935934776828</v>
      </c>
      <c r="DD39" s="26">
        <f t="shared" si="46"/>
        <v>0.92118610820174207</v>
      </c>
      <c r="DE39" s="26">
        <f t="shared" si="47"/>
        <v>0.12118610820174203</v>
      </c>
      <c r="DF39" s="26">
        <v>0.85</v>
      </c>
      <c r="DG39" s="26">
        <f t="shared" si="48"/>
        <v>0.28418450560812786</v>
      </c>
      <c r="DH39" s="26">
        <f t="shared" si="49"/>
        <v>-0.10003048585540171</v>
      </c>
      <c r="DI39" s="26">
        <f t="shared" si="50"/>
        <v>1.6025049094046753E-2</v>
      </c>
      <c r="DJ39" s="26">
        <f t="shared" si="51"/>
        <v>-6.8325591213426489E-5</v>
      </c>
      <c r="DK39" s="26">
        <f t="shared" si="52"/>
        <v>8.7219202184886865E-3</v>
      </c>
      <c r="DL39" s="26">
        <f t="shared" si="107"/>
        <v>0.94343429073655094</v>
      </c>
      <c r="DM39" s="26">
        <f t="shared" si="108"/>
        <v>0.9242914474450491</v>
      </c>
      <c r="DN39" s="26">
        <f t="shared" si="109"/>
        <v>7.4291447445049119E-2</v>
      </c>
      <c r="DO39" s="26">
        <f t="shared" si="110"/>
        <v>-0.93789321513385937</v>
      </c>
      <c r="DP39" s="26">
        <f t="shared" si="111"/>
        <v>0.92921098718519457</v>
      </c>
      <c r="DQ39" s="26">
        <f t="shared" si="53"/>
        <v>0.85</v>
      </c>
      <c r="DR39" s="26">
        <f t="shared" si="54"/>
        <v>0.28418450560812786</v>
      </c>
      <c r="DS39" s="26">
        <f t="shared" si="55"/>
        <v>-0.10003048585540171</v>
      </c>
      <c r="DT39" s="26">
        <f t="shared" si="56"/>
        <v>1.6025049094046753E-2</v>
      </c>
      <c r="DU39" s="26">
        <f t="shared" si="57"/>
        <v>-6.8325591213426489E-5</v>
      </c>
      <c r="DV39" s="26">
        <f t="shared" si="58"/>
        <v>8.7219202184886865E-3</v>
      </c>
      <c r="DW39" s="26">
        <f t="shared" si="59"/>
        <v>0.94343429073655094</v>
      </c>
      <c r="DX39" s="26">
        <f t="shared" si="60"/>
        <v>0.9242914474450491</v>
      </c>
      <c r="DY39" s="26">
        <f t="shared" si="61"/>
        <v>7.4291447445049119E-2</v>
      </c>
      <c r="DZ39" s="26">
        <f t="shared" si="62"/>
        <v>0.92921098718519457</v>
      </c>
      <c r="EA39" s="26">
        <f t="shared" si="63"/>
        <v>0.25995907613904012</v>
      </c>
      <c r="EB39" s="26">
        <f t="shared" si="64"/>
        <v>-9.1503344396147906E-2</v>
      </c>
      <c r="EC39" s="26">
        <f t="shared" si="65"/>
        <v>1.3409375346138293E-2</v>
      </c>
      <c r="ED39" s="26">
        <f t="shared" si="66"/>
        <v>-4.3762925373544033E-5</v>
      </c>
      <c r="EE39" s="26">
        <f t="shared" si="67"/>
        <v>7.2327444989621278E-3</v>
      </c>
      <c r="EF39" s="26">
        <f t="shared" si="68"/>
        <v>0.95244372219784423</v>
      </c>
      <c r="EG39" s="26">
        <f t="shared" si="69"/>
        <v>0.9288385759676614</v>
      </c>
      <c r="EH39" s="26">
        <f t="shared" si="70"/>
        <v>-3.7241121753317508E-4</v>
      </c>
      <c r="EI39" s="26">
        <f t="shared" si="71"/>
        <v>-0.94259472474467276</v>
      </c>
      <c r="EJ39" s="26">
        <f t="shared" si="72"/>
        <v>0.92881589562807387</v>
      </c>
      <c r="EN39">
        <f t="shared" si="19"/>
        <v>1084.9724273032191</v>
      </c>
      <c r="EX39">
        <f t="shared" si="112"/>
        <v>3.0134055396153498</v>
      </c>
      <c r="EY39">
        <f t="shared" si="73"/>
        <v>4.4964390542414974E-2</v>
      </c>
      <c r="EZ39">
        <f t="shared" si="113"/>
        <v>1.0898537543346802</v>
      </c>
      <c r="FA39">
        <f t="shared" si="114"/>
        <v>1.494575602818793E-2</v>
      </c>
    </row>
    <row r="40" spans="3:163">
      <c r="C40" s="6">
        <f t="shared" si="74"/>
        <v>1107.345427178089</v>
      </c>
      <c r="D40" s="6">
        <f>Sheet8!J40</f>
        <v>1153.2565874342092</v>
      </c>
      <c r="E40" s="6">
        <f t="shared" si="20"/>
        <v>1153.2557020959011</v>
      </c>
      <c r="F40" s="6">
        <f t="shared" si="21"/>
        <v>8.8533830808046332E-4</v>
      </c>
      <c r="G40" s="6">
        <f>Sheet9!D40</f>
        <v>1153.2846432903079</v>
      </c>
      <c r="H40" s="6">
        <f>Sheet9!F40</f>
        <v>2.5662263492677084E-2</v>
      </c>
      <c r="I40" s="6">
        <f t="shared" si="22"/>
        <v>0.88312846692029157</v>
      </c>
      <c r="J40" s="6">
        <f t="shared" si="23"/>
        <v>1153.2555849319219</v>
      </c>
      <c r="K40" s="6">
        <f t="shared" si="75"/>
        <v>1138.5555849319219</v>
      </c>
      <c r="L40" s="6">
        <f t="shared" si="24"/>
        <v>1130.3010073061491</v>
      </c>
      <c r="N40" s="6">
        <f t="shared" si="0"/>
        <v>1130.3010073061491</v>
      </c>
      <c r="R40">
        <f t="shared" si="25"/>
        <v>164.37244768103287</v>
      </c>
      <c r="T40">
        <f t="shared" si="26"/>
        <v>1.1576706678955688</v>
      </c>
      <c r="U40">
        <f t="shared" si="27"/>
        <v>1.5776077288838945E-2</v>
      </c>
      <c r="V40">
        <f t="shared" si="28"/>
        <v>5788.3533394778442</v>
      </c>
      <c r="W40">
        <f t="shared" si="76"/>
        <v>32501.604001168096</v>
      </c>
      <c r="X40">
        <f t="shared" si="29"/>
        <v>6754.3344171906292</v>
      </c>
      <c r="Y40">
        <f t="shared" si="77"/>
        <v>0.871214577407882</v>
      </c>
      <c r="Z40">
        <f t="shared" si="1"/>
        <v>54.006116207951074</v>
      </c>
      <c r="AA40">
        <f t="shared" si="115"/>
        <v>1.9490019833228907</v>
      </c>
      <c r="AB40">
        <f t="shared" si="78"/>
        <v>48.334228155741414</v>
      </c>
      <c r="AC40">
        <f t="shared" si="30"/>
        <v>55.955118191273968</v>
      </c>
      <c r="AD40">
        <f t="shared" si="2"/>
        <v>1.1576706678955688</v>
      </c>
      <c r="AE40">
        <f t="shared" si="31"/>
        <v>48.334228155741414</v>
      </c>
      <c r="AJ40">
        <f t="shared" si="116"/>
        <v>0.60610914473630328</v>
      </c>
      <c r="AK40">
        <f t="shared" si="117"/>
        <v>0.7788658578615566</v>
      </c>
      <c r="AL40">
        <f t="shared" si="32"/>
        <v>0.98705345795910382</v>
      </c>
      <c r="AM40">
        <f t="shared" si="3"/>
        <v>0</v>
      </c>
      <c r="AN40">
        <f t="shared" si="4"/>
        <v>0.98705345795910382</v>
      </c>
      <c r="AO40">
        <f t="shared" si="79"/>
        <v>0.98705345795910382</v>
      </c>
      <c r="AP40">
        <f t="shared" si="5"/>
        <v>0</v>
      </c>
      <c r="AQ40">
        <f t="shared" si="6"/>
        <v>30</v>
      </c>
      <c r="AR40">
        <f t="shared" si="80"/>
        <v>30</v>
      </c>
      <c r="AT40">
        <f t="shared" si="81"/>
        <v>1.6946042088547963</v>
      </c>
      <c r="AV40">
        <f t="shared" si="33"/>
        <v>0.92661172578020801</v>
      </c>
      <c r="AX40">
        <f t="shared" si="7"/>
        <v>4.3106490324951325</v>
      </c>
      <c r="AY40">
        <f t="shared" si="7"/>
        <v>0.89581933001106517</v>
      </c>
      <c r="AZ40">
        <f t="shared" si="82"/>
        <v>5.2064683625061976</v>
      </c>
      <c r="BA40">
        <f t="shared" si="34"/>
        <v>0.82794107874308653</v>
      </c>
      <c r="BB40">
        <f t="shared" si="83"/>
        <v>0.17205892125691347</v>
      </c>
      <c r="BC40">
        <f t="shared" si="8"/>
        <v>-16.966205943626257</v>
      </c>
      <c r="BD40">
        <f t="shared" si="84"/>
        <v>0.13</v>
      </c>
      <c r="BE40">
        <f t="shared" si="85"/>
        <v>9.4119545339314943</v>
      </c>
      <c r="BF40">
        <f t="shared" si="86"/>
        <v>1.9559492645126724</v>
      </c>
      <c r="BG40">
        <f t="shared" si="9"/>
        <v>51.141235999665916</v>
      </c>
      <c r="BH40">
        <f t="shared" si="87"/>
        <v>4.5925543822874946E-3</v>
      </c>
      <c r="BI40">
        <f t="shared" si="88"/>
        <v>2.0343550857275425E-3</v>
      </c>
      <c r="BJ40">
        <f t="shared" si="89"/>
        <v>0.9547481668314578</v>
      </c>
      <c r="BK40">
        <f t="shared" si="90"/>
        <v>2.1307766345119031E-3</v>
      </c>
      <c r="BL40">
        <f t="shared" si="35"/>
        <v>3.5804457394521712E-2</v>
      </c>
      <c r="BM40">
        <f t="shared" si="36"/>
        <v>98.408715943932535</v>
      </c>
      <c r="BN40">
        <f t="shared" si="91"/>
        <v>3.6383420971492988E-4</v>
      </c>
      <c r="BO40">
        <f t="shared" si="92"/>
        <v>0.50996867785844235</v>
      </c>
      <c r="BP40">
        <f t="shared" si="93"/>
        <v>1.4947784761431289</v>
      </c>
      <c r="BQ40">
        <f t="shared" si="94"/>
        <v>0.58409479142466214</v>
      </c>
      <c r="BR40">
        <f t="shared" si="37"/>
        <v>5.574010872706244E-5</v>
      </c>
      <c r="BS40">
        <f t="shared" si="95"/>
        <v>1.084708380389851</v>
      </c>
      <c r="BT40">
        <f t="shared" si="96"/>
        <v>0.99702595772626001</v>
      </c>
      <c r="BU40">
        <f t="shared" si="97"/>
        <v>1.0879439717533059</v>
      </c>
      <c r="BV40">
        <f t="shared" si="38"/>
        <v>0.63546240726296577</v>
      </c>
      <c r="BW40">
        <f t="shared" si="39"/>
        <v>0.63546240726296577</v>
      </c>
      <c r="BX40">
        <f t="shared" si="40"/>
        <v>0.63546240726296577</v>
      </c>
      <c r="BY40">
        <f t="shared" si="10"/>
        <v>208.35189383594573</v>
      </c>
      <c r="BZ40">
        <f t="shared" si="11"/>
        <v>2.8190784357498737</v>
      </c>
      <c r="CA40">
        <f t="shared" si="12"/>
        <v>1592195.343573021</v>
      </c>
      <c r="CB40">
        <f t="shared" si="13"/>
        <v>0.21465758740334057</v>
      </c>
      <c r="CC40">
        <f t="shared" si="14"/>
        <v>489546.60278728179</v>
      </c>
      <c r="CD40">
        <f t="shared" si="98"/>
        <v>1.6187778227438283E-4</v>
      </c>
      <c r="CE40">
        <f t="shared" si="99"/>
        <v>1.0305862549703454E-5</v>
      </c>
      <c r="CF40">
        <f t="shared" si="100"/>
        <v>-3.8555990471568848</v>
      </c>
      <c r="CG40">
        <f t="shared" si="101"/>
        <v>14.781925388725799</v>
      </c>
      <c r="CH40">
        <f t="shared" si="102"/>
        <v>4.5765476476618333E-3</v>
      </c>
      <c r="CI40">
        <f t="shared" si="15"/>
        <v>31.861758332516491</v>
      </c>
      <c r="CJ40" s="20">
        <f t="shared" si="16"/>
        <v>88484504163.883652</v>
      </c>
      <c r="CK40" s="33">
        <f t="shared" si="41"/>
        <v>0.22955137458906005</v>
      </c>
      <c r="CL40" s="33">
        <f t="shared" si="17"/>
        <v>45.910274917812011</v>
      </c>
      <c r="CM40">
        <f t="shared" si="103"/>
        <v>4600</v>
      </c>
      <c r="CN40" s="6">
        <f t="shared" si="42"/>
        <v>1153.2557020959011</v>
      </c>
      <c r="CO40" s="20"/>
      <c r="CP40" s="20"/>
      <c r="CQ40" s="20"/>
      <c r="CR40" s="20"/>
      <c r="CS40" s="20"/>
      <c r="CT40" s="20"/>
      <c r="CU40" s="20"/>
      <c r="CV40" s="25">
        <f t="shared" si="18"/>
        <v>1.6946042088547963</v>
      </c>
      <c r="CW40" s="26">
        <v>0.8</v>
      </c>
      <c r="CX40" s="26">
        <f t="shared" si="104"/>
        <v>0.31456090626867156</v>
      </c>
      <c r="CY40" s="26">
        <f t="shared" si="43"/>
        <v>-0.11072271592653204</v>
      </c>
      <c r="CZ40" s="26">
        <f t="shared" si="105"/>
        <v>1.9633967711167051E-2</v>
      </c>
      <c r="DA40" s="26">
        <f t="shared" si="106"/>
        <v>-1.1352856742021063E-4</v>
      </c>
      <c r="DB40" s="26">
        <f t="shared" si="44"/>
        <v>1.0818559331330571E-2</v>
      </c>
      <c r="DC40" s="26">
        <f t="shared" si="45"/>
        <v>0.9311434662728223</v>
      </c>
      <c r="DD40" s="26">
        <f t="shared" si="46"/>
        <v>0.91909841118790858</v>
      </c>
      <c r="DE40" s="26">
        <f t="shared" si="47"/>
        <v>0.11909841118790854</v>
      </c>
      <c r="DF40" s="26">
        <v>0.85</v>
      </c>
      <c r="DG40" s="26">
        <f t="shared" si="48"/>
        <v>0.29605732354698505</v>
      </c>
      <c r="DH40" s="26">
        <f t="shared" si="49"/>
        <v>-0.10420961498967724</v>
      </c>
      <c r="DI40" s="26">
        <f t="shared" si="50"/>
        <v>1.739202676144902E-2</v>
      </c>
      <c r="DJ40" s="26">
        <f t="shared" si="51"/>
        <v>-8.3841774989463648E-5</v>
      </c>
      <c r="DK40" s="26">
        <f t="shared" si="52"/>
        <v>9.5103528542226767E-3</v>
      </c>
      <c r="DL40" s="26">
        <f t="shared" si="107"/>
        <v>0.93875982877370512</v>
      </c>
      <c r="DM40" s="26">
        <f t="shared" si="108"/>
        <v>0.92219419076376885</v>
      </c>
      <c r="DN40" s="26">
        <f t="shared" si="109"/>
        <v>7.2194190763768873E-2</v>
      </c>
      <c r="DO40" s="26">
        <f t="shared" si="110"/>
        <v>-0.93808440848279451</v>
      </c>
      <c r="DP40" s="26">
        <f t="shared" si="111"/>
        <v>0.92695916285457902</v>
      </c>
      <c r="DQ40" s="26">
        <f t="shared" si="53"/>
        <v>0.85</v>
      </c>
      <c r="DR40" s="26">
        <f t="shared" si="54"/>
        <v>0.29605732354698505</v>
      </c>
      <c r="DS40" s="26">
        <f t="shared" si="55"/>
        <v>-0.10420961498967724</v>
      </c>
      <c r="DT40" s="26">
        <f t="shared" si="56"/>
        <v>1.739202676144902E-2</v>
      </c>
      <c r="DU40" s="26">
        <f t="shared" si="57"/>
        <v>-8.3841774989463648E-5</v>
      </c>
      <c r="DV40" s="26">
        <f t="shared" si="58"/>
        <v>9.5103528542226767E-3</v>
      </c>
      <c r="DW40" s="26">
        <f t="shared" si="59"/>
        <v>0.93875982877370512</v>
      </c>
      <c r="DX40" s="26">
        <f t="shared" si="60"/>
        <v>0.92219419076376885</v>
      </c>
      <c r="DY40" s="26">
        <f t="shared" si="61"/>
        <v>7.2194190763768873E-2</v>
      </c>
      <c r="DZ40" s="26">
        <f t="shared" si="62"/>
        <v>0.92695916285457902</v>
      </c>
      <c r="EA40" s="26">
        <f t="shared" si="63"/>
        <v>0.27147768218826684</v>
      </c>
      <c r="EB40" s="26">
        <f t="shared" si="64"/>
        <v>-9.5557794011602817E-2</v>
      </c>
      <c r="EC40" s="26">
        <f t="shared" si="65"/>
        <v>1.4624022377610704E-2</v>
      </c>
      <c r="ED40" s="26">
        <f t="shared" si="66"/>
        <v>-5.4356574978931593E-5</v>
      </c>
      <c r="EE40" s="26">
        <f t="shared" si="67"/>
        <v>7.9210965048257115E-3</v>
      </c>
      <c r="EF40" s="26">
        <f t="shared" si="68"/>
        <v>0.94824933934900901</v>
      </c>
      <c r="EG40" s="26">
        <f t="shared" si="69"/>
        <v>0.92663175946860765</v>
      </c>
      <c r="EH40" s="26">
        <f t="shared" si="70"/>
        <v>-3.2740338597136986E-4</v>
      </c>
      <c r="EI40" s="26">
        <f t="shared" si="71"/>
        <v>-0.94233865675976791</v>
      </c>
      <c r="EJ40" s="26">
        <f t="shared" si="72"/>
        <v>0.92661172578020801</v>
      </c>
      <c r="EN40">
        <f t="shared" si="19"/>
        <v>1130.3010073061491</v>
      </c>
      <c r="EX40">
        <f t="shared" si="112"/>
        <v>3.1469274454203311</v>
      </c>
      <c r="EY40">
        <f t="shared" si="73"/>
        <v>4.6956731446968124E-2</v>
      </c>
      <c r="EZ40">
        <f t="shared" si="113"/>
        <v>1.0953706607441713</v>
      </c>
      <c r="FA40">
        <f t="shared" si="114"/>
        <v>1.5021412359965158E-2</v>
      </c>
    </row>
    <row r="41" spans="3:163">
      <c r="C41" s="6">
        <f t="shared" si="74"/>
        <v>1153.2557020959011</v>
      </c>
      <c r="D41" s="6">
        <f>Sheet8!J41</f>
        <v>1200.4367443706435</v>
      </c>
      <c r="E41" s="6">
        <f t="shared" si="20"/>
        <v>1200.4341783594655</v>
      </c>
      <c r="F41" s="6">
        <f t="shared" si="21"/>
        <v>2.5660111780325678E-3</v>
      </c>
      <c r="G41" s="6">
        <f>Sheet9!D41</f>
        <v>1200.4457006838538</v>
      </c>
      <c r="H41" s="6">
        <f>Sheet9!F41</f>
        <v>8.0711485454685317E-3</v>
      </c>
      <c r="I41" s="6">
        <f t="shared" si="22"/>
        <v>0.61466557032563018</v>
      </c>
      <c r="J41" s="6">
        <f t="shared" si="23"/>
        <v>1200.4325697246215</v>
      </c>
      <c r="K41" s="6">
        <f t="shared" si="75"/>
        <v>1185.7325697246215</v>
      </c>
      <c r="L41" s="6">
        <f t="shared" si="24"/>
        <v>1176.8462232332722</v>
      </c>
      <c r="N41" s="6">
        <f t="shared" si="0"/>
        <v>1176.8462232332722</v>
      </c>
      <c r="R41">
        <f t="shared" si="25"/>
        <v>172.43757766116116</v>
      </c>
      <c r="T41">
        <f t="shared" si="26"/>
        <v>1.1615148432630087</v>
      </c>
      <c r="U41">
        <f t="shared" si="27"/>
        <v>1.5116391115213009E-2</v>
      </c>
      <c r="V41">
        <f t="shared" si="28"/>
        <v>5807.5742163150435</v>
      </c>
      <c r="W41">
        <f t="shared" si="76"/>
        <v>32609.52922460897</v>
      </c>
      <c r="X41">
        <f t="shared" si="29"/>
        <v>5862.3195595861125</v>
      </c>
      <c r="Y41">
        <f t="shared" si="77"/>
        <v>0.87029284826729592</v>
      </c>
      <c r="Z41">
        <f t="shared" si="1"/>
        <v>54.006116207951074</v>
      </c>
      <c r="AA41">
        <f t="shared" si="115"/>
        <v>2.0424689042163222</v>
      </c>
      <c r="AB41">
        <f t="shared" si="78"/>
        <v>48.254729965147746</v>
      </c>
      <c r="AC41">
        <f t="shared" si="30"/>
        <v>56.048585112167395</v>
      </c>
      <c r="AD41">
        <f t="shared" si="2"/>
        <v>1.1615148432630087</v>
      </c>
      <c r="AE41">
        <f t="shared" si="31"/>
        <v>48.254729965147746</v>
      </c>
      <c r="AJ41">
        <f t="shared" si="116"/>
        <v>0.59680116899073687</v>
      </c>
      <c r="AK41">
        <f t="shared" si="117"/>
        <v>0.77222573382909476</v>
      </c>
      <c r="AL41">
        <f t="shared" si="32"/>
        <v>0.96786306080278528</v>
      </c>
      <c r="AM41">
        <f t="shared" si="3"/>
        <v>0</v>
      </c>
      <c r="AN41">
        <f t="shared" si="4"/>
        <v>0.96786306080278528</v>
      </c>
      <c r="AO41">
        <f t="shared" si="79"/>
        <v>0.96786306080278528</v>
      </c>
      <c r="AP41">
        <f t="shared" si="5"/>
        <v>0</v>
      </c>
      <c r="AQ41">
        <f t="shared" si="6"/>
        <v>30</v>
      </c>
      <c r="AR41">
        <f t="shared" si="80"/>
        <v>30</v>
      </c>
      <c r="AT41">
        <f t="shared" si="81"/>
        <v>1.7643871412792687</v>
      </c>
      <c r="AV41">
        <f t="shared" si="33"/>
        <v>0.92442671964536594</v>
      </c>
      <c r="AX41">
        <f t="shared" si="7"/>
        <v>4.3249630263518819</v>
      </c>
      <c r="AY41">
        <f t="shared" si="7"/>
        <v>0.77751246174800959</v>
      </c>
      <c r="AZ41">
        <f t="shared" si="82"/>
        <v>5.1024754880998913</v>
      </c>
      <c r="BA41">
        <f t="shared" si="34"/>
        <v>0.84762053956724703</v>
      </c>
      <c r="BB41">
        <f t="shared" si="83"/>
        <v>0.15237946043275297</v>
      </c>
      <c r="BC41">
        <f t="shared" si="8"/>
        <v>-16.252859413371713</v>
      </c>
      <c r="BD41">
        <f t="shared" si="84"/>
        <v>0.13</v>
      </c>
      <c r="BE41">
        <f t="shared" si="85"/>
        <v>9.4393226359488516</v>
      </c>
      <c r="BF41">
        <f t="shared" si="86"/>
        <v>1.6969372767334223</v>
      </c>
      <c r="BG41">
        <f t="shared" si="9"/>
        <v>51.099161169813797</v>
      </c>
      <c r="BH41">
        <f t="shared" si="87"/>
        <v>4.5051190601379486E-3</v>
      </c>
      <c r="BI41">
        <f t="shared" si="88"/>
        <v>2.0320408992594964E-3</v>
      </c>
      <c r="BJ41">
        <f t="shared" si="89"/>
        <v>0.95559535848356525</v>
      </c>
      <c r="BK41">
        <f t="shared" si="90"/>
        <v>2.1264658531662847E-3</v>
      </c>
      <c r="BL41">
        <f t="shared" si="35"/>
        <v>3.5835922926616838E-2</v>
      </c>
      <c r="BM41">
        <f t="shared" si="36"/>
        <v>90.61567578253981</v>
      </c>
      <c r="BN41">
        <f t="shared" si="91"/>
        <v>3.9547156291827649E-4</v>
      </c>
      <c r="BO41">
        <f t="shared" si="92"/>
        <v>0.56303165956428425</v>
      </c>
      <c r="BP41">
        <f t="shared" si="93"/>
        <v>1.5468374965403711</v>
      </c>
      <c r="BQ41">
        <f t="shared" si="94"/>
        <v>0.60331491572455809</v>
      </c>
      <c r="BR41">
        <f t="shared" si="37"/>
        <v>4.8091542155414175E-5</v>
      </c>
      <c r="BS41">
        <f t="shared" si="95"/>
        <v>1.0852415239145921</v>
      </c>
      <c r="BT41">
        <f t="shared" si="96"/>
        <v>0.99743349292059746</v>
      </c>
      <c r="BU41">
        <f t="shared" si="97"/>
        <v>1.0880339708032891</v>
      </c>
      <c r="BV41">
        <f t="shared" si="38"/>
        <v>0.65642712340064269</v>
      </c>
      <c r="BW41">
        <f t="shared" si="39"/>
        <v>0.65642712340064269</v>
      </c>
      <c r="BX41">
        <f t="shared" si="40"/>
        <v>0.65642712340064269</v>
      </c>
      <c r="BY41">
        <f t="shared" si="10"/>
        <v>208.69992294585825</v>
      </c>
      <c r="BZ41">
        <f t="shared" si="11"/>
        <v>2.5536877403378138</v>
      </c>
      <c r="CA41">
        <f t="shared" si="12"/>
        <v>1592818.4239962085</v>
      </c>
      <c r="CB41">
        <f t="shared" si="13"/>
        <v>0.23176168584058807</v>
      </c>
      <c r="CC41">
        <f t="shared" si="14"/>
        <v>453595.31970292225</v>
      </c>
      <c r="CD41">
        <f t="shared" si="98"/>
        <v>1.6187778227438283E-4</v>
      </c>
      <c r="CE41">
        <f t="shared" si="99"/>
        <v>1.112268972110273E-5</v>
      </c>
      <c r="CF41">
        <f t="shared" si="100"/>
        <v>-3.8456845029936888</v>
      </c>
      <c r="CG41">
        <f t="shared" si="101"/>
        <v>14.755934857672361</v>
      </c>
      <c r="CH41">
        <f t="shared" si="102"/>
        <v>4.5926837527792202E-3</v>
      </c>
      <c r="CI41">
        <f t="shared" si="15"/>
        <v>32.80415574294048</v>
      </c>
      <c r="CJ41" s="20">
        <f t="shared" si="16"/>
        <v>86313055476.803391</v>
      </c>
      <c r="CK41" s="33">
        <f t="shared" si="41"/>
        <v>0.235892381317822</v>
      </c>
      <c r="CL41" s="33">
        <f t="shared" si="17"/>
        <v>47.178476263564399</v>
      </c>
      <c r="CM41">
        <f t="shared" si="103"/>
        <v>4800</v>
      </c>
      <c r="CN41" s="6">
        <f t="shared" si="42"/>
        <v>1200.4341783594655</v>
      </c>
      <c r="CO41" s="20"/>
      <c r="CP41" s="20"/>
      <c r="CQ41" s="20"/>
      <c r="CR41" s="20"/>
      <c r="CS41" s="20"/>
      <c r="CT41" s="20"/>
      <c r="CU41" s="20"/>
      <c r="CV41" s="25">
        <f t="shared" si="18"/>
        <v>1.7643871412792687</v>
      </c>
      <c r="CW41" s="26">
        <v>0.8</v>
      </c>
      <c r="CX41" s="26">
        <f t="shared" si="104"/>
        <v>0.32751436309996423</v>
      </c>
      <c r="CY41" s="26">
        <f t="shared" si="43"/>
        <v>-0.11528222059610724</v>
      </c>
      <c r="CZ41" s="26">
        <f t="shared" si="105"/>
        <v>2.1284295461605155E-2</v>
      </c>
      <c r="DA41" s="26">
        <f t="shared" si="106"/>
        <v>-1.3890989215024753E-4</v>
      </c>
      <c r="DB41" s="26">
        <f t="shared" si="44"/>
        <v>1.1793555021597379E-2</v>
      </c>
      <c r="DC41" s="26">
        <f t="shared" si="45"/>
        <v>0.92557645642142106</v>
      </c>
      <c r="DD41" s="26">
        <f t="shared" si="46"/>
        <v>0.91705682162314928</v>
      </c>
      <c r="DE41" s="26">
        <f t="shared" si="47"/>
        <v>0.11705682162314923</v>
      </c>
      <c r="DF41" s="26">
        <v>0.85</v>
      </c>
      <c r="DG41" s="26">
        <f t="shared" si="48"/>
        <v>0.30824881232937812</v>
      </c>
      <c r="DH41" s="26">
        <f t="shared" si="49"/>
        <v>-0.10850091350221859</v>
      </c>
      <c r="DI41" s="26">
        <f t="shared" si="50"/>
        <v>1.8853908782598343E-2</v>
      </c>
      <c r="DJ41" s="26">
        <f t="shared" si="51"/>
        <v>-1.0258609076219508E-4</v>
      </c>
      <c r="DK41" s="26">
        <f t="shared" si="52"/>
        <v>1.0361252011167882E-2</v>
      </c>
      <c r="DL41" s="26">
        <f t="shared" si="107"/>
        <v>0.93378646120948983</v>
      </c>
      <c r="DM41" s="26">
        <f t="shared" si="108"/>
        <v>0.92013077822035005</v>
      </c>
      <c r="DN41" s="26">
        <f t="shared" si="109"/>
        <v>7.0130778220350076E-2</v>
      </c>
      <c r="DO41" s="26">
        <f t="shared" si="110"/>
        <v>-0.93852086805598434</v>
      </c>
      <c r="DP41" s="26">
        <f t="shared" si="111"/>
        <v>0.92472479366986926</v>
      </c>
      <c r="DQ41" s="26">
        <f t="shared" si="53"/>
        <v>0.85</v>
      </c>
      <c r="DR41" s="26">
        <f t="shared" si="54"/>
        <v>0.30824881232937812</v>
      </c>
      <c r="DS41" s="26">
        <f t="shared" si="55"/>
        <v>-0.10850091350221859</v>
      </c>
      <c r="DT41" s="26">
        <f t="shared" si="56"/>
        <v>1.8853908782598343E-2</v>
      </c>
      <c r="DU41" s="26">
        <f t="shared" si="57"/>
        <v>-1.0258609076219508E-4</v>
      </c>
      <c r="DV41" s="26">
        <f t="shared" si="58"/>
        <v>1.0361252011167882E-2</v>
      </c>
      <c r="DW41" s="26">
        <f t="shared" si="59"/>
        <v>0.93378646120948983</v>
      </c>
      <c r="DX41" s="26">
        <f t="shared" si="60"/>
        <v>0.92013077822035005</v>
      </c>
      <c r="DY41" s="26">
        <f t="shared" si="61"/>
        <v>7.0130778220350076E-2</v>
      </c>
      <c r="DZ41" s="26">
        <f t="shared" si="62"/>
        <v>0.92472479366986926</v>
      </c>
      <c r="EA41" s="26">
        <f t="shared" si="63"/>
        <v>0.28333996479120105</v>
      </c>
      <c r="EB41" s="26">
        <f t="shared" si="64"/>
        <v>-9.9733214798835387E-2</v>
      </c>
      <c r="EC41" s="26">
        <f t="shared" si="65"/>
        <v>1.5929943992466045E-2</v>
      </c>
      <c r="ED41" s="26">
        <f t="shared" si="66"/>
        <v>-6.7316356039289445E-5</v>
      </c>
      <c r="EE41" s="26">
        <f t="shared" si="67"/>
        <v>8.667326248352366E-3</v>
      </c>
      <c r="EF41" s="26">
        <f t="shared" si="68"/>
        <v>0.94376037301784377</v>
      </c>
      <c r="EG41" s="26">
        <f t="shared" si="69"/>
        <v>0.92444392460288238</v>
      </c>
      <c r="EH41" s="26">
        <f t="shared" si="70"/>
        <v>-2.8086906698687741E-4</v>
      </c>
      <c r="EI41" s="26">
        <f t="shared" si="71"/>
        <v>-0.94227958123795419</v>
      </c>
      <c r="EJ41" s="26">
        <f t="shared" si="72"/>
        <v>0.92442671964536594</v>
      </c>
      <c r="EN41">
        <f t="shared" si="19"/>
        <v>1176.8462232332722</v>
      </c>
      <c r="EX41">
        <f t="shared" si="112"/>
        <v>3.284433196860399</v>
      </c>
      <c r="EY41">
        <f t="shared" si="73"/>
        <v>4.9008517118792658E-2</v>
      </c>
      <c r="EZ41">
        <f t="shared" si="113"/>
        <v>1.1011596251595579</v>
      </c>
      <c r="FA41">
        <f t="shared" si="114"/>
        <v>1.5100799570830938E-2</v>
      </c>
    </row>
    <row r="42" spans="3:163">
      <c r="C42" s="6">
        <f t="shared" si="74"/>
        <v>1200.4341783594655</v>
      </c>
      <c r="D42" s="6">
        <f>Sheet8!J42</f>
        <v>1249.0197481217963</v>
      </c>
      <c r="E42" s="6">
        <f t="shared" si="20"/>
        <v>1249.0126329191694</v>
      </c>
      <c r="F42" s="6">
        <f t="shared" si="21"/>
        <v>7.1152026268919144E-3</v>
      </c>
      <c r="G42" s="6">
        <f>Sheet9!D42</f>
        <v>1248.9854818087028</v>
      </c>
      <c r="H42" s="6">
        <f>Sheet9!F42</f>
        <v>-3.0133762023751842E-2</v>
      </c>
      <c r="I42" s="6">
        <f t="shared" si="22"/>
        <v>1.0870432587559307</v>
      </c>
      <c r="J42" s="6">
        <f t="shared" si="23"/>
        <v>1249.0132026576948</v>
      </c>
      <c r="K42" s="6">
        <f t="shared" si="75"/>
        <v>1234.3132026576948</v>
      </c>
      <c r="L42" s="6">
        <f t="shared" si="24"/>
        <v>1224.726963240631</v>
      </c>
      <c r="N42" s="6">
        <f t="shared" si="0"/>
        <v>1224.726963240631</v>
      </c>
      <c r="R42">
        <f t="shared" si="25"/>
        <v>180.79658904615025</v>
      </c>
      <c r="T42">
        <f t="shared" si="26"/>
        <v>1.1654990946937354</v>
      </c>
      <c r="U42">
        <f t="shared" si="27"/>
        <v>1.4491422910277116E-2</v>
      </c>
      <c r="V42">
        <f t="shared" si="28"/>
        <v>5827.4954734686771</v>
      </c>
      <c r="W42">
        <f t="shared" si="76"/>
        <v>32721.387083526624</v>
      </c>
      <c r="X42">
        <f t="shared" si="29"/>
        <v>5014.2794748297038</v>
      </c>
      <c r="Y42">
        <f t="shared" si="77"/>
        <v>0.86933753268044001</v>
      </c>
      <c r="Z42">
        <f t="shared" si="1"/>
        <v>54.006116207951074</v>
      </c>
      <c r="AA42">
        <f t="shared" si="115"/>
        <v>2.1391280772888925</v>
      </c>
      <c r="AB42">
        <f t="shared" si="78"/>
        <v>48.172705187723516</v>
      </c>
      <c r="AC42">
        <f t="shared" si="30"/>
        <v>56.145244285239968</v>
      </c>
      <c r="AD42">
        <f t="shared" si="2"/>
        <v>1.1654990946937354</v>
      </c>
      <c r="AE42">
        <f t="shared" si="31"/>
        <v>48.172705187723516</v>
      </c>
      <c r="AJ42">
        <f t="shared" si="116"/>
        <v>0.58758457178483858</v>
      </c>
      <c r="AK42">
        <f t="shared" si="117"/>
        <v>0.76557417321006294</v>
      </c>
      <c r="AL42">
        <f t="shared" si="32"/>
        <v>0.9489556941136571</v>
      </c>
      <c r="AM42">
        <f t="shared" si="3"/>
        <v>0</v>
      </c>
      <c r="AN42">
        <f t="shared" si="4"/>
        <v>0.9489556941136571</v>
      </c>
      <c r="AO42">
        <f t="shared" si="79"/>
        <v>0.9489556941136571</v>
      </c>
      <c r="AP42">
        <f t="shared" si="5"/>
        <v>0</v>
      </c>
      <c r="AQ42">
        <f t="shared" si="6"/>
        <v>30</v>
      </c>
      <c r="AR42">
        <f t="shared" si="80"/>
        <v>30</v>
      </c>
      <c r="AT42">
        <f t="shared" si="81"/>
        <v>1.8361723586816057</v>
      </c>
      <c r="AV42">
        <f t="shared" si="33"/>
        <v>0.92226337424336924</v>
      </c>
      <c r="AX42">
        <f t="shared" si="7"/>
        <v>4.339798600968539</v>
      </c>
      <c r="AY42">
        <f t="shared" si="7"/>
        <v>0.66503791523821509</v>
      </c>
      <c r="AZ42">
        <f t="shared" si="82"/>
        <v>5.0048365162067538</v>
      </c>
      <c r="BA42">
        <f t="shared" si="34"/>
        <v>0.86712095128688482</v>
      </c>
      <c r="BB42">
        <f t="shared" si="83"/>
        <v>0.13287904871311518</v>
      </c>
      <c r="BC42">
        <f t="shared" si="8"/>
        <v>-15.596197743802692</v>
      </c>
      <c r="BD42">
        <f t="shared" si="84"/>
        <v>0.13</v>
      </c>
      <c r="BE42">
        <f t="shared" si="85"/>
        <v>9.4676739531772238</v>
      </c>
      <c r="BF42">
        <f t="shared" si="86"/>
        <v>1.4508420152425816</v>
      </c>
      <c r="BG42">
        <f t="shared" si="9"/>
        <v>51.055712786573281</v>
      </c>
      <c r="BH42">
        <f t="shared" si="87"/>
        <v>4.4189898859166871E-3</v>
      </c>
      <c r="BI42">
        <f t="shared" si="88"/>
        <v>2.0297523633503603E-3</v>
      </c>
      <c r="BJ42">
        <f t="shared" si="89"/>
        <v>0.95643045675116145</v>
      </c>
      <c r="BK42">
        <f t="shared" si="90"/>
        <v>2.1222163608686185E-3</v>
      </c>
      <c r="BL42">
        <f t="shared" si="35"/>
        <v>3.5871728326009704E-2</v>
      </c>
      <c r="BM42">
        <f t="shared" si="36"/>
        <v>82.738501016322019</v>
      </c>
      <c r="BN42">
        <f t="shared" si="91"/>
        <v>4.3355545345126814E-4</v>
      </c>
      <c r="BO42">
        <f t="shared" si="92"/>
        <v>0.62884392122129285</v>
      </c>
      <c r="BP42">
        <f t="shared" si="93"/>
        <v>1.6114217481508648</v>
      </c>
      <c r="BQ42">
        <f t="shared" si="94"/>
        <v>0.62469326427951366</v>
      </c>
      <c r="BR42">
        <f t="shared" si="37"/>
        <v>4.089102257127271E-5</v>
      </c>
      <c r="BS42">
        <f t="shared" si="95"/>
        <v>1.0857436857045886</v>
      </c>
      <c r="BT42">
        <f t="shared" si="96"/>
        <v>0.99781731719444755</v>
      </c>
      <c r="BU42">
        <f t="shared" si="97"/>
        <v>1.0881187036895317</v>
      </c>
      <c r="BV42">
        <f t="shared" si="38"/>
        <v>0.67974042493140641</v>
      </c>
      <c r="BW42">
        <f t="shared" si="39"/>
        <v>0.67974042493140641</v>
      </c>
      <c r="BX42">
        <f t="shared" si="40"/>
        <v>0.67974042493140641</v>
      </c>
      <c r="BY42">
        <f t="shared" si="10"/>
        <v>209.05983857855239</v>
      </c>
      <c r="BZ42">
        <f t="shared" si="11"/>
        <v>2.2785973260243542</v>
      </c>
      <c r="CA42">
        <f t="shared" si="12"/>
        <v>1593457.9925707639</v>
      </c>
      <c r="CB42">
        <f t="shared" si="13"/>
        <v>0.25241016990999632</v>
      </c>
      <c r="CC42">
        <f t="shared" si="14"/>
        <v>416656.06242082489</v>
      </c>
      <c r="CD42">
        <f t="shared" si="98"/>
        <v>1.6187778227438283E-4</v>
      </c>
      <c r="CE42">
        <f t="shared" si="99"/>
        <v>1.2108788170959867E-5</v>
      </c>
      <c r="CF42">
        <f t="shared" si="100"/>
        <v>-3.8341036777739075</v>
      </c>
      <c r="CG42">
        <f t="shared" si="101"/>
        <v>14.72520846443094</v>
      </c>
      <c r="CH42">
        <f t="shared" si="102"/>
        <v>4.6118704200544458E-3</v>
      </c>
      <c r="CI42">
        <f t="shared" si="15"/>
        <v>33.842229842057563</v>
      </c>
      <c r="CJ42" s="20">
        <f t="shared" si="16"/>
        <v>84082504096.085449</v>
      </c>
      <c r="CK42" s="33">
        <f t="shared" si="41"/>
        <v>0.24289227279851955</v>
      </c>
      <c r="CL42" s="33">
        <f t="shared" si="17"/>
        <v>48.578454559703907</v>
      </c>
      <c r="CM42">
        <f t="shared" si="103"/>
        <v>5000</v>
      </c>
      <c r="CN42" s="6">
        <f t="shared" si="42"/>
        <v>1249.0126329191694</v>
      </c>
      <c r="CO42" s="20"/>
      <c r="CP42" s="20"/>
      <c r="CQ42" s="20"/>
      <c r="CR42" s="20"/>
      <c r="CS42" s="20"/>
      <c r="CT42" s="20"/>
      <c r="CU42" s="20"/>
      <c r="CV42" s="25">
        <f t="shared" si="18"/>
        <v>1.8361723586816057</v>
      </c>
      <c r="CW42" s="26">
        <v>0.8</v>
      </c>
      <c r="CX42" s="26">
        <f t="shared" si="104"/>
        <v>0.34083949408027309</v>
      </c>
      <c r="CY42" s="26">
        <f t="shared" si="43"/>
        <v>-0.11997255134864014</v>
      </c>
      <c r="CZ42" s="26">
        <f t="shared" si="105"/>
        <v>2.3051458108398315E-2</v>
      </c>
      <c r="DA42" s="26">
        <f t="shared" si="106"/>
        <v>-1.6956295666392264E-4</v>
      </c>
      <c r="DB42" s="26">
        <f t="shared" si="44"/>
        <v>1.2848861855032902E-2</v>
      </c>
      <c r="DC42" s="26">
        <f t="shared" si="45"/>
        <v>0.9196522263122725</v>
      </c>
      <c r="DD42" s="26">
        <f t="shared" si="46"/>
        <v>0.91506495412698197</v>
      </c>
      <c r="DE42" s="26">
        <f t="shared" si="47"/>
        <v>0.11506495412698192</v>
      </c>
      <c r="DF42" s="26">
        <v>0.85</v>
      </c>
      <c r="DG42" s="26">
        <f t="shared" si="48"/>
        <v>0.32079011207555114</v>
      </c>
      <c r="DH42" s="26">
        <f t="shared" si="49"/>
        <v>-0.11291534244577896</v>
      </c>
      <c r="DI42" s="26">
        <f t="shared" si="50"/>
        <v>2.0419284691176359E-2</v>
      </c>
      <c r="DJ42" s="26">
        <f t="shared" si="51"/>
        <v>-1.2522362945481785E-4</v>
      </c>
      <c r="DK42" s="26">
        <f t="shared" si="52"/>
        <v>1.1281246553092495E-2</v>
      </c>
      <c r="DL42" s="26">
        <f t="shared" si="107"/>
        <v>0.92849021251902142</v>
      </c>
      <c r="DM42" s="26">
        <f t="shared" si="108"/>
        <v>0.91810369288441251</v>
      </c>
      <c r="DN42" s="26">
        <f t="shared" si="109"/>
        <v>6.8103692884412537E-2</v>
      </c>
      <c r="DO42" s="26">
        <f t="shared" si="110"/>
        <v>-0.93922522485138893</v>
      </c>
      <c r="DP42" s="26">
        <f t="shared" si="111"/>
        <v>0.92251050236133547</v>
      </c>
      <c r="DQ42" s="26">
        <f t="shared" si="53"/>
        <v>0.85</v>
      </c>
      <c r="DR42" s="26">
        <f t="shared" si="54"/>
        <v>0.32079011207555114</v>
      </c>
      <c r="DS42" s="26">
        <f t="shared" si="55"/>
        <v>-0.11291534244577896</v>
      </c>
      <c r="DT42" s="26">
        <f t="shared" si="56"/>
        <v>2.0419284691176359E-2</v>
      </c>
      <c r="DU42" s="26">
        <f t="shared" si="57"/>
        <v>-1.2522362945481785E-4</v>
      </c>
      <c r="DV42" s="26">
        <f t="shared" si="58"/>
        <v>1.1281246553092494E-2</v>
      </c>
      <c r="DW42" s="26">
        <f t="shared" si="59"/>
        <v>0.92849021251902142</v>
      </c>
      <c r="DX42" s="26">
        <f t="shared" si="60"/>
        <v>0.91810369288441251</v>
      </c>
      <c r="DY42" s="26">
        <f t="shared" si="61"/>
        <v>6.8103692884412537E-2</v>
      </c>
      <c r="DZ42" s="26">
        <f t="shared" si="62"/>
        <v>0.92251050236133547</v>
      </c>
      <c r="EA42" s="26">
        <f t="shared" si="63"/>
        <v>0.29557560002435235</v>
      </c>
      <c r="EB42" s="26">
        <f t="shared" si="64"/>
        <v>-0.10404005247987816</v>
      </c>
      <c r="EC42" s="26">
        <f t="shared" si="65"/>
        <v>1.7335474657742149E-2</v>
      </c>
      <c r="ED42" s="26">
        <f t="shared" si="66"/>
        <v>-8.3161884122383349E-5</v>
      </c>
      <c r="EE42" s="26">
        <f t="shared" si="67"/>
        <v>9.4775967650020682E-3</v>
      </c>
      <c r="EF42" s="26">
        <f t="shared" si="68"/>
        <v>0.93895275202438777</v>
      </c>
      <c r="EG42" s="26">
        <f t="shared" si="69"/>
        <v>0.92227759962706246</v>
      </c>
      <c r="EH42" s="26">
        <f t="shared" si="70"/>
        <v>-2.3290273427301056E-4</v>
      </c>
      <c r="EI42" s="26">
        <f t="shared" si="71"/>
        <v>-0.94243721106977763</v>
      </c>
      <c r="EJ42" s="26">
        <f t="shared" si="72"/>
        <v>0.92226337424336924</v>
      </c>
      <c r="EN42">
        <f t="shared" si="19"/>
        <v>1224.726963240631</v>
      </c>
      <c r="EX42">
        <f t="shared" si="112"/>
        <v>3.4262667944400822</v>
      </c>
      <c r="EY42">
        <f t="shared" si="73"/>
        <v>5.1124880545410194E-2</v>
      </c>
      <c r="EZ42">
        <f t="shared" si="113"/>
        <v>1.1072440908100112</v>
      </c>
      <c r="FA42">
        <f t="shared" si="114"/>
        <v>1.5184239150510211E-2</v>
      </c>
    </row>
    <row r="43" spans="3:163">
      <c r="C43" s="6">
        <f t="shared" si="74"/>
        <v>1249.0126329191694</v>
      </c>
      <c r="D43" s="6">
        <f>Sheet8!J43</f>
        <v>1299.1850355740623</v>
      </c>
      <c r="E43" s="6">
        <f t="shared" si="20"/>
        <v>1299.1625594277568</v>
      </c>
      <c r="F43" s="6">
        <f t="shared" si="21"/>
        <v>2.2476146305507427E-2</v>
      </c>
      <c r="G43" s="6">
        <f>Sheet9!D43</f>
        <v>1299.0544804902088</v>
      </c>
      <c r="H43" s="6">
        <f>Sheet9!F43</f>
        <v>-0.10893273269198289</v>
      </c>
      <c r="I43" s="6">
        <f t="shared" si="22"/>
        <v>1.0065397311137809</v>
      </c>
      <c r="J43" s="6">
        <f t="shared" si="23"/>
        <v>1299.162705460694</v>
      </c>
      <c r="K43" s="6">
        <f t="shared" si="75"/>
        <v>1284.462705460694</v>
      </c>
      <c r="L43" s="6">
        <f t="shared" si="24"/>
        <v>1274.0988342466158</v>
      </c>
      <c r="N43" s="6">
        <f t="shared" si="0"/>
        <v>1274.0988342466158</v>
      </c>
      <c r="R43">
        <f t="shared" si="25"/>
        <v>189.48014557301772</v>
      </c>
      <c r="T43">
        <f t="shared" si="26"/>
        <v>1.1696380377962774</v>
      </c>
      <c r="U43">
        <f t="shared" si="27"/>
        <v>1.3897558873100305E-2</v>
      </c>
      <c r="V43">
        <f t="shared" si="28"/>
        <v>5848.1901889813871</v>
      </c>
      <c r="W43">
        <f t="shared" si="76"/>
        <v>32837.587911130489</v>
      </c>
      <c r="X43">
        <f t="shared" si="29"/>
        <v>4205.3911994522314</v>
      </c>
      <c r="Y43">
        <f t="shared" si="77"/>
        <v>0.86834512622022653</v>
      </c>
      <c r="Z43">
        <f t="shared" si="1"/>
        <v>54.006116207951074</v>
      </c>
      <c r="AA43">
        <f t="shared" si="115"/>
        <v>2.2393099301733121</v>
      </c>
      <c r="AB43">
        <f t="shared" si="78"/>
        <v>48.087890715401798</v>
      </c>
      <c r="AC43">
        <f t="shared" si="30"/>
        <v>56.245426138124387</v>
      </c>
      <c r="AD43">
        <f t="shared" si="2"/>
        <v>1.1696380377962774</v>
      </c>
      <c r="AE43">
        <f t="shared" si="31"/>
        <v>48.087890715401798</v>
      </c>
      <c r="AJ43">
        <f t="shared" si="116"/>
        <v>0.57844024643298275</v>
      </c>
      <c r="AK43">
        <f t="shared" si="117"/>
        <v>0.75889840375986006</v>
      </c>
      <c r="AL43">
        <f t="shared" si="32"/>
        <v>0.93029090243790413</v>
      </c>
      <c r="AM43">
        <f t="shared" si="3"/>
        <v>0</v>
      </c>
      <c r="AN43">
        <f t="shared" si="4"/>
        <v>0.93029090243790413</v>
      </c>
      <c r="AO43">
        <f t="shared" si="79"/>
        <v>0.93029090243790413</v>
      </c>
      <c r="AP43">
        <f t="shared" si="5"/>
        <v>0</v>
      </c>
      <c r="AQ43">
        <f t="shared" si="6"/>
        <v>30</v>
      </c>
      <c r="AR43">
        <f t="shared" si="80"/>
        <v>30</v>
      </c>
      <c r="AT43">
        <f t="shared" si="81"/>
        <v>1.9101931547925273</v>
      </c>
      <c r="AV43">
        <f t="shared" si="33"/>
        <v>0.9201238598571404</v>
      </c>
      <c r="AX43">
        <f t="shared" si="7"/>
        <v>4.3552101783500037</v>
      </c>
      <c r="AY43">
        <f t="shared" si="7"/>
        <v>0.55775602658043555</v>
      </c>
      <c r="AZ43">
        <f t="shared" si="82"/>
        <v>4.9129662049304397</v>
      </c>
      <c r="BA43">
        <f t="shared" si="34"/>
        <v>0.88647265148685606</v>
      </c>
      <c r="BB43">
        <f t="shared" si="83"/>
        <v>0.11352734851314394</v>
      </c>
      <c r="BC43">
        <f t="shared" si="8"/>
        <v>-14.98991745374674</v>
      </c>
      <c r="BD43">
        <f t="shared" si="84"/>
        <v>0.13</v>
      </c>
      <c r="BE43">
        <f t="shared" si="85"/>
        <v>9.4971109028708849</v>
      </c>
      <c r="BF43">
        <f t="shared" si="86"/>
        <v>1.2162606680869357</v>
      </c>
      <c r="BG43">
        <f t="shared" si="9"/>
        <v>51.010747790281407</v>
      </c>
      <c r="BH43">
        <f t="shared" si="87"/>
        <v>4.3339826878383003E-3</v>
      </c>
      <c r="BI43">
        <f t="shared" si="88"/>
        <v>2.0274849402107482E-3</v>
      </c>
      <c r="BJ43">
        <f t="shared" si="89"/>
        <v>0.95725522268107455</v>
      </c>
      <c r="BK43">
        <f t="shared" si="90"/>
        <v>2.1180191992394471E-3</v>
      </c>
      <c r="BL43">
        <f t="shared" si="35"/>
        <v>3.5912095906504231E-2</v>
      </c>
      <c r="BM43">
        <f t="shared" si="36"/>
        <v>74.693662427082245</v>
      </c>
      <c r="BN43">
        <f t="shared" si="91"/>
        <v>4.8079173974850258E-4</v>
      </c>
      <c r="BO43">
        <f t="shared" si="92"/>
        <v>0.71341231073854772</v>
      </c>
      <c r="BP43">
        <f t="shared" si="93"/>
        <v>1.6944374455445734</v>
      </c>
      <c r="BQ43">
        <f t="shared" si="94"/>
        <v>0.64886975214239884</v>
      </c>
      <c r="BR43">
        <f t="shared" si="37"/>
        <v>3.4091630380275956E-5</v>
      </c>
      <c r="BS43">
        <f t="shared" si="95"/>
        <v>1.0862180950641738</v>
      </c>
      <c r="BT43">
        <f t="shared" si="96"/>
        <v>0.99817990373556231</v>
      </c>
      <c r="BU43">
        <f t="shared" si="97"/>
        <v>1.0881987214921274</v>
      </c>
      <c r="BV43">
        <f t="shared" si="38"/>
        <v>0.706099234696272</v>
      </c>
      <c r="BW43">
        <f t="shared" si="39"/>
        <v>0.706099234696272</v>
      </c>
      <c r="BX43">
        <f t="shared" si="40"/>
        <v>0.706099234696272</v>
      </c>
      <c r="BY43">
        <f t="shared" si="10"/>
        <v>209.43287109910054</v>
      </c>
      <c r="BZ43">
        <f t="shared" si="11"/>
        <v>1.9927941365904809</v>
      </c>
      <c r="CA43">
        <f t="shared" si="12"/>
        <v>1594115.6877706724</v>
      </c>
      <c r="CB43">
        <f t="shared" si="13"/>
        <v>0.27802797409726376</v>
      </c>
      <c r="CC43">
        <f t="shared" si="14"/>
        <v>378421.04102825903</v>
      </c>
      <c r="CD43">
        <f t="shared" si="98"/>
        <v>1.6187778227438283E-4</v>
      </c>
      <c r="CE43">
        <f t="shared" si="99"/>
        <v>1.3332239629939722E-5</v>
      </c>
      <c r="CF43">
        <f t="shared" si="100"/>
        <v>-3.8202781808987045</v>
      </c>
      <c r="CG43">
        <f t="shared" si="101"/>
        <v>14.688026596252669</v>
      </c>
      <c r="CH43">
        <f t="shared" si="102"/>
        <v>4.6352493266800235E-3</v>
      </c>
      <c r="CI43">
        <f t="shared" si="15"/>
        <v>35.004894358069578</v>
      </c>
      <c r="CJ43" s="20">
        <f t="shared" si="16"/>
        <v>81769298735.041321</v>
      </c>
      <c r="CK43" s="33">
        <f t="shared" si="41"/>
        <v>0.25074963254293686</v>
      </c>
      <c r="CL43" s="33">
        <f t="shared" si="17"/>
        <v>50.14992650858737</v>
      </c>
      <c r="CM43">
        <f t="shared" si="103"/>
        <v>5200</v>
      </c>
      <c r="CN43" s="6">
        <f t="shared" si="42"/>
        <v>1299.1625594277568</v>
      </c>
      <c r="CO43" s="20"/>
      <c r="CP43" s="20"/>
      <c r="CQ43" s="20"/>
      <c r="CR43" s="20"/>
      <c r="CS43" s="20"/>
      <c r="CT43" s="20"/>
      <c r="CU43" s="20"/>
      <c r="CV43" s="25">
        <f t="shared" si="18"/>
        <v>1.9101931547925273</v>
      </c>
      <c r="CW43" s="26">
        <v>0.8</v>
      </c>
      <c r="CX43" s="26">
        <f t="shared" si="104"/>
        <v>0.35457960435836289</v>
      </c>
      <c r="CY43" s="26">
        <f t="shared" si="43"/>
        <v>-0.12480895122161341</v>
      </c>
      <c r="CZ43" s="26">
        <f t="shared" si="105"/>
        <v>2.4947445346155037E-2</v>
      </c>
      <c r="DA43" s="26">
        <f t="shared" si="106"/>
        <v>-2.0660944743823077E-4</v>
      </c>
      <c r="DB43" s="26">
        <f t="shared" si="44"/>
        <v>1.3994079183781169E-2</v>
      </c>
      <c r="DC43" s="26">
        <f t="shared" si="45"/>
        <v>0.91333828414033114</v>
      </c>
      <c r="DD43" s="26">
        <f t="shared" si="46"/>
        <v>0.91312643184181841</v>
      </c>
      <c r="DE43" s="26">
        <f t="shared" si="47"/>
        <v>0.11312643184181836</v>
      </c>
      <c r="DF43" s="26">
        <v>0.85</v>
      </c>
      <c r="DG43" s="26">
        <f t="shared" si="48"/>
        <v>0.33372198057257685</v>
      </c>
      <c r="DH43" s="26">
        <f t="shared" si="49"/>
        <v>-0.11746724820857733</v>
      </c>
      <c r="DI43" s="26">
        <f t="shared" si="50"/>
        <v>2.2098775116317266E-2</v>
      </c>
      <c r="DJ43" s="26">
        <f t="shared" si="51"/>
        <v>-1.5258276569893325E-4</v>
      </c>
      <c r="DK43" s="26">
        <f t="shared" si="52"/>
        <v>1.227849248928436E-2</v>
      </c>
      <c r="DL43" s="26">
        <f t="shared" si="107"/>
        <v>0.92284127120925463</v>
      </c>
      <c r="DM43" s="26">
        <f t="shared" si="108"/>
        <v>0.91611520929078338</v>
      </c>
      <c r="DN43" s="26">
        <f t="shared" si="109"/>
        <v>6.6115209290783405E-2</v>
      </c>
      <c r="DO43" s="26">
        <f t="shared" si="110"/>
        <v>-0.9402244510207004</v>
      </c>
      <c r="DP43" s="26">
        <f t="shared" si="111"/>
        <v>0.92031853853514367</v>
      </c>
      <c r="DQ43" s="26">
        <f t="shared" si="53"/>
        <v>0.85</v>
      </c>
      <c r="DR43" s="26">
        <f t="shared" si="54"/>
        <v>0.33372198057257685</v>
      </c>
      <c r="DS43" s="26">
        <f t="shared" si="55"/>
        <v>-0.11746724820857733</v>
      </c>
      <c r="DT43" s="26">
        <f t="shared" si="56"/>
        <v>2.2098775116317266E-2</v>
      </c>
      <c r="DU43" s="26">
        <f t="shared" si="57"/>
        <v>-1.5258276569893325E-4</v>
      </c>
      <c r="DV43" s="26">
        <f t="shared" si="58"/>
        <v>1.227849248928436E-2</v>
      </c>
      <c r="DW43" s="26">
        <f t="shared" si="59"/>
        <v>0.92284127120925463</v>
      </c>
      <c r="DX43" s="26">
        <f t="shared" si="60"/>
        <v>0.91611520929078338</v>
      </c>
      <c r="DY43" s="26">
        <f t="shared" si="61"/>
        <v>6.6115209290783405E-2</v>
      </c>
      <c r="DZ43" s="26">
        <f t="shared" si="62"/>
        <v>0.92031853853514367</v>
      </c>
      <c r="EA43" s="26">
        <f t="shared" si="63"/>
        <v>0.30822337224478091</v>
      </c>
      <c r="EB43" s="26">
        <f t="shared" si="64"/>
        <v>-0.10849195881266922</v>
      </c>
      <c r="EC43" s="26">
        <f t="shared" si="65"/>
        <v>1.885079684689939E-2</v>
      </c>
      <c r="ED43" s="26">
        <f t="shared" si="66"/>
        <v>-1.0254376508274356E-4</v>
      </c>
      <c r="EE43" s="26">
        <f t="shared" si="67"/>
        <v>1.0359432202419305E-2</v>
      </c>
      <c r="EF43" s="26">
        <f t="shared" si="68"/>
        <v>0.93379702007674548</v>
      </c>
      <c r="EG43" s="26">
        <f t="shared" si="69"/>
        <v>0.92013498871961918</v>
      </c>
      <c r="EH43" s="26">
        <f t="shared" si="70"/>
        <v>-1.8354981552448635E-4</v>
      </c>
      <c r="EI43" s="26">
        <f t="shared" si="71"/>
        <v>-0.9428347131130036</v>
      </c>
      <c r="EJ43" s="26">
        <f t="shared" si="72"/>
        <v>0.9201238598571404</v>
      </c>
      <c r="EN43">
        <f t="shared" si="19"/>
        <v>1274.0988342466158</v>
      </c>
      <c r="EX43">
        <f t="shared" si="112"/>
        <v>3.5728778204480673</v>
      </c>
      <c r="EY43">
        <f t="shared" si="73"/>
        <v>5.3312530148021821E-2</v>
      </c>
      <c r="EZ43">
        <f t="shared" si="113"/>
        <v>1.1136535708567254</v>
      </c>
      <c r="FA43">
        <f t="shared" si="114"/>
        <v>1.5272135829000078E-2</v>
      </c>
    </row>
    <row r="44" spans="3:163">
      <c r="C44" s="6">
        <f t="shared" si="74"/>
        <v>1299.1625594277568</v>
      </c>
      <c r="D44" s="6">
        <f>Sheet8!J44</f>
        <v>1351.2576062952296</v>
      </c>
      <c r="E44" s="6">
        <f t="shared" si="20"/>
        <v>1351.1169037125899</v>
      </c>
      <c r="F44" s="6">
        <f t="shared" si="21"/>
        <v>0.14070258263973301</v>
      </c>
      <c r="G44" s="6">
        <f>Sheet9!D44</f>
        <v>1350.836524362174</v>
      </c>
      <c r="H44" s="6">
        <f>Sheet9!F44</f>
        <v>-0.27337057048634961</v>
      </c>
      <c r="I44" s="6">
        <f t="shared" si="22"/>
        <v>0.98335530598847276</v>
      </c>
      <c r="J44" s="6">
        <f t="shared" si="23"/>
        <v>1351.1145221202798</v>
      </c>
      <c r="K44" s="6">
        <f t="shared" si="75"/>
        <v>1336.4145221202798</v>
      </c>
      <c r="L44" s="6">
        <f t="shared" si="24"/>
        <v>1325.2100828614932</v>
      </c>
      <c r="N44" s="6">
        <f t="shared" si="0"/>
        <v>1325.2100828614932</v>
      </c>
      <c r="R44">
        <f t="shared" si="25"/>
        <v>198.53614486782794</v>
      </c>
      <c r="T44">
        <f t="shared" si="26"/>
        <v>1.1739545025652816</v>
      </c>
      <c r="U44">
        <f t="shared" si="27"/>
        <v>1.3330829871357468E-2</v>
      </c>
      <c r="V44">
        <f t="shared" si="28"/>
        <v>5869.7725128264074</v>
      </c>
      <c r="W44">
        <f t="shared" si="76"/>
        <v>32958.772659520277</v>
      </c>
      <c r="X44">
        <f t="shared" si="29"/>
        <v>3430.2794864558628</v>
      </c>
      <c r="Y44">
        <f t="shared" si="77"/>
        <v>0.86731015487224827</v>
      </c>
      <c r="Z44">
        <f t="shared" si="1"/>
        <v>54.006116207951074</v>
      </c>
      <c r="AA44">
        <f t="shared" si="115"/>
        <v>2.3435387620670785</v>
      </c>
      <c r="AB44">
        <f t="shared" si="78"/>
        <v>47.99986272626834</v>
      </c>
      <c r="AC44">
        <f t="shared" si="30"/>
        <v>56.34965497001815</v>
      </c>
      <c r="AD44">
        <f t="shared" si="2"/>
        <v>1.1739545025652816</v>
      </c>
      <c r="AE44">
        <f t="shared" si="31"/>
        <v>47.99986272626834</v>
      </c>
      <c r="AJ44">
        <f t="shared" si="116"/>
        <v>0.56933615159808493</v>
      </c>
      <c r="AK44">
        <f t="shared" si="117"/>
        <v>0.75217541697811297</v>
      </c>
      <c r="AL44">
        <f t="shared" si="32"/>
        <v>0.91180278175957941</v>
      </c>
      <c r="AM44">
        <f t="shared" si="3"/>
        <v>0</v>
      </c>
      <c r="AN44">
        <f t="shared" si="4"/>
        <v>0.91180278175957941</v>
      </c>
      <c r="AO44">
        <f t="shared" si="79"/>
        <v>0.91180278175957941</v>
      </c>
      <c r="AP44">
        <f t="shared" si="5"/>
        <v>0</v>
      </c>
      <c r="AQ44">
        <f t="shared" si="6"/>
        <v>30</v>
      </c>
      <c r="AR44">
        <f t="shared" si="80"/>
        <v>30</v>
      </c>
      <c r="AT44">
        <f t="shared" si="81"/>
        <v>1.9868217134355222</v>
      </c>
      <c r="AV44">
        <f t="shared" si="33"/>
        <v>0.91800821858418724</v>
      </c>
      <c r="AX44">
        <f t="shared" si="7"/>
        <v>4.3712827672099515</v>
      </c>
      <c r="AY44">
        <f t="shared" si="7"/>
        <v>0.45495388316673341</v>
      </c>
      <c r="AZ44">
        <f t="shared" si="82"/>
        <v>4.8262366503766847</v>
      </c>
      <c r="BA44">
        <f t="shared" si="34"/>
        <v>0.90573320039513094</v>
      </c>
      <c r="BB44">
        <f t="shared" si="83"/>
        <v>9.4266799604869056E-2</v>
      </c>
      <c r="BC44">
        <f t="shared" si="8"/>
        <v>-14.42786956069922</v>
      </c>
      <c r="BD44">
        <f t="shared" si="84"/>
        <v>0.13</v>
      </c>
      <c r="BE44">
        <f t="shared" si="85"/>
        <v>9.5277939992367671</v>
      </c>
      <c r="BF44">
        <f t="shared" si="86"/>
        <v>0.9916326874301411</v>
      </c>
      <c r="BG44">
        <f t="shared" si="9"/>
        <v>50.964037169914562</v>
      </c>
      <c r="BH44">
        <f t="shared" si="87"/>
        <v>4.2497975741690956E-3</v>
      </c>
      <c r="BI44">
        <f t="shared" si="88"/>
        <v>2.025230909381589E-3</v>
      </c>
      <c r="BJ44">
        <f t="shared" si="89"/>
        <v>0.95807254627031757</v>
      </c>
      <c r="BK44">
        <f t="shared" si="90"/>
        <v>2.1138596625752551E-3</v>
      </c>
      <c r="BL44">
        <f t="shared" si="35"/>
        <v>3.5957365141398009E-2</v>
      </c>
      <c r="BM44">
        <f t="shared" si="36"/>
        <v>66.358610991390108</v>
      </c>
      <c r="BN44">
        <f t="shared" si="91"/>
        <v>5.4186434291193049E-4</v>
      </c>
      <c r="BO44">
        <f t="shared" si="92"/>
        <v>0.82757758859214714</v>
      </c>
      <c r="BP44">
        <f t="shared" si="93"/>
        <v>1.8065466978729523</v>
      </c>
      <c r="BQ44">
        <f t="shared" si="94"/>
        <v>0.67683025590886436</v>
      </c>
      <c r="BR44">
        <f t="shared" si="37"/>
        <v>2.7643064303676458E-5</v>
      </c>
      <c r="BS44">
        <f t="shared" si="95"/>
        <v>1.0866682257834679</v>
      </c>
      <c r="BT44">
        <f t="shared" si="96"/>
        <v>0.99852391161624321</v>
      </c>
      <c r="BU44">
        <f t="shared" si="97"/>
        <v>1.0882746153014518</v>
      </c>
      <c r="BV44">
        <f t="shared" si="38"/>
        <v>0.73657718637360248</v>
      </c>
      <c r="BW44">
        <f t="shared" si="39"/>
        <v>0.73657718637360248</v>
      </c>
      <c r="BX44">
        <f t="shared" si="40"/>
        <v>0.73657718637360248</v>
      </c>
      <c r="BY44">
        <f t="shared" si="10"/>
        <v>209.82097276378008</v>
      </c>
      <c r="BZ44">
        <f t="shared" si="11"/>
        <v>1.694697540823596</v>
      </c>
      <c r="CA44">
        <f t="shared" si="12"/>
        <v>1594794.3115894629</v>
      </c>
      <c r="CB44">
        <f t="shared" si="13"/>
        <v>0.31099677383953572</v>
      </c>
      <c r="CC44">
        <f t="shared" si="14"/>
        <v>338448.60596275341</v>
      </c>
      <c r="CD44">
        <f t="shared" si="98"/>
        <v>1.6187778227438283E-4</v>
      </c>
      <c r="CE44">
        <f t="shared" si="99"/>
        <v>1.4906842312582104E-5</v>
      </c>
      <c r="CF44">
        <f t="shared" si="100"/>
        <v>-3.8032865195219903</v>
      </c>
      <c r="CG44">
        <f t="shared" si="101"/>
        <v>14.641615738036595</v>
      </c>
      <c r="CH44">
        <f t="shared" si="102"/>
        <v>4.6646814406208926E-3</v>
      </c>
      <c r="CI44">
        <f t="shared" si="15"/>
        <v>36.336850528705838</v>
      </c>
      <c r="CJ44" s="20">
        <f t="shared" si="16"/>
        <v>79339660427.996567</v>
      </c>
      <c r="CK44" s="33">
        <f t="shared" si="41"/>
        <v>0.25977172142416477</v>
      </c>
      <c r="CL44" s="33">
        <f t="shared" si="17"/>
        <v>51.954344284832956</v>
      </c>
      <c r="CM44">
        <f t="shared" si="103"/>
        <v>5400</v>
      </c>
      <c r="CN44" s="6">
        <f t="shared" si="42"/>
        <v>1351.1169037125899</v>
      </c>
      <c r="CO44" s="20"/>
      <c r="CP44" s="20"/>
      <c r="CQ44" s="20"/>
      <c r="CR44" s="20"/>
      <c r="CS44" s="20"/>
      <c r="CT44" s="20"/>
      <c r="CU44" s="20"/>
      <c r="CV44" s="25">
        <f t="shared" si="18"/>
        <v>1.9868217134355222</v>
      </c>
      <c r="CW44" s="26">
        <v>0.8</v>
      </c>
      <c r="CX44" s="26">
        <f t="shared" si="104"/>
        <v>0.36880378055646879</v>
      </c>
      <c r="CY44" s="26">
        <f t="shared" si="43"/>
        <v>-0.12981573810798713</v>
      </c>
      <c r="CZ44" s="26">
        <f t="shared" si="105"/>
        <v>2.6989156166806777E-2</v>
      </c>
      <c r="DA44" s="26">
        <f t="shared" si="106"/>
        <v>-2.5151172870291192E-4</v>
      </c>
      <c r="DB44" s="26">
        <f t="shared" si="44"/>
        <v>1.524234143773367E-2</v>
      </c>
      <c r="DC44" s="26">
        <f t="shared" si="45"/>
        <v>0.90658752498775053</v>
      </c>
      <c r="DD44" s="26">
        <f t="shared" si="46"/>
        <v>0.91124344638657562</v>
      </c>
      <c r="DE44" s="26">
        <f t="shared" si="47"/>
        <v>0.11124344638657557</v>
      </c>
      <c r="DF44" s="26">
        <v>0.85</v>
      </c>
      <c r="DG44" s="26">
        <f t="shared" si="48"/>
        <v>0.34710944052373538</v>
      </c>
      <c r="DH44" s="26">
        <f t="shared" si="49"/>
        <v>-0.12217951821928202</v>
      </c>
      <c r="DI44" s="26">
        <f t="shared" si="50"/>
        <v>2.3907349407275215E-2</v>
      </c>
      <c r="DJ44" s="26">
        <f t="shared" si="51"/>
        <v>-1.857434674311461E-4</v>
      </c>
      <c r="DK44" s="26">
        <f t="shared" si="52"/>
        <v>1.3364175074655505E-2</v>
      </c>
      <c r="DL44" s="26">
        <f t="shared" si="107"/>
        <v>0.91679658418692456</v>
      </c>
      <c r="DM44" s="26">
        <f t="shared" si="108"/>
        <v>0.91416580471434461</v>
      </c>
      <c r="DN44" s="26">
        <f t="shared" si="109"/>
        <v>6.4165804714344632E-2</v>
      </c>
      <c r="DO44" s="26">
        <f t="shared" si="110"/>
        <v>-0.94155283344462004</v>
      </c>
      <c r="DP44" s="26">
        <f t="shared" si="111"/>
        <v>0.91814891574336566</v>
      </c>
      <c r="DQ44" s="26">
        <f t="shared" si="53"/>
        <v>0.85</v>
      </c>
      <c r="DR44" s="26">
        <f t="shared" si="54"/>
        <v>0.34710944052373538</v>
      </c>
      <c r="DS44" s="26">
        <f t="shared" si="55"/>
        <v>-0.12217951821928202</v>
      </c>
      <c r="DT44" s="26">
        <f t="shared" si="56"/>
        <v>2.3907349407275215E-2</v>
      </c>
      <c r="DU44" s="26">
        <f t="shared" si="57"/>
        <v>-1.857434674311461E-4</v>
      </c>
      <c r="DV44" s="26">
        <f t="shared" si="58"/>
        <v>1.3364175074655505E-2</v>
      </c>
      <c r="DW44" s="26">
        <f t="shared" si="59"/>
        <v>0.91679658418692456</v>
      </c>
      <c r="DX44" s="26">
        <f t="shared" si="60"/>
        <v>0.91416580471434461</v>
      </c>
      <c r="DY44" s="26">
        <f t="shared" si="61"/>
        <v>6.4165804714344632E-2</v>
      </c>
      <c r="DZ44" s="26">
        <f t="shared" si="62"/>
        <v>0.91814891574336566</v>
      </c>
      <c r="EA44" s="26">
        <f t="shared" si="63"/>
        <v>0.32134550222313096</v>
      </c>
      <c r="EB44" s="26">
        <f t="shared" si="64"/>
        <v>-0.11311083496984471</v>
      </c>
      <c r="EC44" s="26">
        <f t="shared" si="65"/>
        <v>2.0490050505155569E-2</v>
      </c>
      <c r="ED44" s="26">
        <f t="shared" si="66"/>
        <v>-1.2631139999720308E-4</v>
      </c>
      <c r="EE44" s="26">
        <f t="shared" si="67"/>
        <v>1.1323053045806792E-2</v>
      </c>
      <c r="EF44" s="26">
        <f t="shared" si="68"/>
        <v>0.92825149643102844</v>
      </c>
      <c r="EG44" s="26">
        <f t="shared" si="69"/>
        <v>0.91801616786924611</v>
      </c>
      <c r="EH44" s="26">
        <f t="shared" si="70"/>
        <v>-1.3274787411954314E-4</v>
      </c>
      <c r="EI44" s="26">
        <f t="shared" si="71"/>
        <v>-0.9435007422656414</v>
      </c>
      <c r="EJ44" s="26">
        <f t="shared" si="72"/>
        <v>0.91800821858418724</v>
      </c>
      <c r="EN44">
        <f t="shared" si="19"/>
        <v>1325.2100828614932</v>
      </c>
      <c r="EX44">
        <f t="shared" si="112"/>
        <v>3.7249875284667393</v>
      </c>
      <c r="EY44">
        <f t="shared" si="73"/>
        <v>5.5582228078396412E-2</v>
      </c>
      <c r="EZ44">
        <f t="shared" si="113"/>
        <v>1.1204316583026461</v>
      </c>
      <c r="FA44">
        <f t="shared" si="114"/>
        <v>1.5365087420809106E-2</v>
      </c>
    </row>
    <row r="45" spans="3:163">
      <c r="C45" s="6">
        <f t="shared" si="74"/>
        <v>1351.1169037125899</v>
      </c>
      <c r="D45" s="6">
        <f>Sheet8!J45</f>
        <v>1405.0183905503272</v>
      </c>
      <c r="E45" s="6">
        <f t="shared" si="20"/>
        <v>1405.1937551595095</v>
      </c>
      <c r="F45" s="6">
        <f t="shared" si="21"/>
        <v>-0.17536460918222474</v>
      </c>
      <c r="G45" s="6">
        <f>Sheet9!D45</f>
        <v>1404.5345885403315</v>
      </c>
      <c r="H45" s="6">
        <f>Sheet9!F45</f>
        <v>-0.64155624577506387</v>
      </c>
      <c r="I45" s="6">
        <f t="shared" si="22"/>
        <v>0.96360004084504502</v>
      </c>
      <c r="J45" s="6">
        <f t="shared" si="23"/>
        <v>1405.2003795517271</v>
      </c>
      <c r="K45" s="6">
        <f t="shared" si="75"/>
        <v>1390.5003795517271</v>
      </c>
      <c r="L45" s="6">
        <f t="shared" si="24"/>
        <v>1378.0676471314587</v>
      </c>
      <c r="N45" s="6">
        <f t="shared" si="0"/>
        <v>1378.0676471314587</v>
      </c>
      <c r="R45">
        <f t="shared" si="25"/>
        <v>207.97049981294586</v>
      </c>
      <c r="T45">
        <f t="shared" si="26"/>
        <v>1.1784513073256593</v>
      </c>
      <c r="U45">
        <f t="shared" si="27"/>
        <v>1.2790463101118265E-2</v>
      </c>
      <c r="V45">
        <f t="shared" si="28"/>
        <v>5892.2565366282961</v>
      </c>
      <c r="W45">
        <f t="shared" si="76"/>
        <v>33085.020453167883</v>
      </c>
      <c r="X45">
        <f t="shared" si="29"/>
        <v>2687.8838565047959</v>
      </c>
      <c r="Y45">
        <f t="shared" si="77"/>
        <v>0.86623194287852046</v>
      </c>
      <c r="Z45">
        <f t="shared" si="1"/>
        <v>54.006116207951074</v>
      </c>
      <c r="AA45">
        <f t="shared" si="115"/>
        <v>2.4518508924567808</v>
      </c>
      <c r="AB45">
        <f t="shared" si="78"/>
        <v>47.90861255738416</v>
      </c>
      <c r="AC45">
        <f t="shared" si="30"/>
        <v>56.457967100407863</v>
      </c>
      <c r="AD45">
        <f t="shared" si="2"/>
        <v>1.1784513073256593</v>
      </c>
      <c r="AE45">
        <f t="shared" si="31"/>
        <v>47.90861255738416</v>
      </c>
      <c r="AJ45">
        <f t="shared" si="116"/>
        <v>0.56028626950065663</v>
      </c>
      <c r="AK45">
        <f t="shared" si="117"/>
        <v>0.74541569581520384</v>
      </c>
      <c r="AL45">
        <f t="shared" si="32"/>
        <v>0.89351947385185393</v>
      </c>
      <c r="AM45">
        <f t="shared" si="3"/>
        <v>0</v>
      </c>
      <c r="AN45">
        <f t="shared" si="4"/>
        <v>0.89351947385185393</v>
      </c>
      <c r="AO45">
        <f t="shared" si="79"/>
        <v>0.89351947385185393</v>
      </c>
      <c r="AP45">
        <f t="shared" si="5"/>
        <v>0</v>
      </c>
      <c r="AQ45">
        <f t="shared" si="6"/>
        <v>30</v>
      </c>
      <c r="AR45">
        <f t="shared" si="80"/>
        <v>30</v>
      </c>
      <c r="AT45">
        <f t="shared" si="81"/>
        <v>2.0660684364789486</v>
      </c>
      <c r="AV45">
        <f t="shared" si="33"/>
        <v>0.91592825771564068</v>
      </c>
      <c r="AX45">
        <f t="shared" si="7"/>
        <v>4.3880268617328602</v>
      </c>
      <c r="AY45">
        <f t="shared" si="7"/>
        <v>0.35649083488572647</v>
      </c>
      <c r="AZ45">
        <f t="shared" si="82"/>
        <v>4.7445176966185869</v>
      </c>
      <c r="BA45">
        <f t="shared" si="34"/>
        <v>0.92486257662400595</v>
      </c>
      <c r="BB45">
        <f t="shared" si="83"/>
        <v>7.513742337599405E-2</v>
      </c>
      <c r="BC45">
        <f t="shared" si="8"/>
        <v>-13.907452214664829</v>
      </c>
      <c r="BD45">
        <f t="shared" si="84"/>
        <v>0.13</v>
      </c>
      <c r="BE45">
        <f t="shared" si="85"/>
        <v>9.5597411932638892</v>
      </c>
      <c r="BF45">
        <f t="shared" si="86"/>
        <v>0.77664978512284899</v>
      </c>
      <c r="BG45">
        <f t="shared" si="9"/>
        <v>50.915571517765677</v>
      </c>
      <c r="BH45">
        <f t="shared" si="87"/>
        <v>4.166563010862291E-3</v>
      </c>
      <c r="BI45">
        <f t="shared" si="88"/>
        <v>2.0229939610697284E-3</v>
      </c>
      <c r="BJ45">
        <f t="shared" si="89"/>
        <v>0.95888116254427536</v>
      </c>
      <c r="BK45">
        <f t="shared" si="90"/>
        <v>2.1097441894696923E-3</v>
      </c>
      <c r="BL45">
        <f t="shared" si="35"/>
        <v>3.6007691955185148E-2</v>
      </c>
      <c r="BM45">
        <f t="shared" si="36"/>
        <v>57.605222931002579</v>
      </c>
      <c r="BN45">
        <f t="shared" si="91"/>
        <v>6.2507686149073391E-4</v>
      </c>
      <c r="BO45">
        <f t="shared" si="92"/>
        <v>0.99188832206087563</v>
      </c>
      <c r="BP45">
        <f t="shared" si="93"/>
        <v>1.9679679851776974</v>
      </c>
      <c r="BQ45">
        <f t="shared" si="94"/>
        <v>0.70994118975893228</v>
      </c>
      <c r="BR45">
        <f t="shared" si="37"/>
        <v>2.1531808852231125E-5</v>
      </c>
      <c r="BS45">
        <f t="shared" si="95"/>
        <v>1.0870949902263176</v>
      </c>
      <c r="BT45">
        <f t="shared" si="96"/>
        <v>0.99885004164177726</v>
      </c>
      <c r="BU45">
        <f t="shared" si="97"/>
        <v>1.0883465434305784</v>
      </c>
      <c r="BV45">
        <f t="shared" si="38"/>
        <v>0.77266203991312621</v>
      </c>
      <c r="BW45">
        <f t="shared" si="39"/>
        <v>0.77266203991312621</v>
      </c>
      <c r="BX45">
        <f t="shared" si="40"/>
        <v>0.77266203991312621</v>
      </c>
      <c r="BY45">
        <f t="shared" si="10"/>
        <v>210.22427881015392</v>
      </c>
      <c r="BZ45">
        <f t="shared" si="11"/>
        <v>1.3841086306831283</v>
      </c>
      <c r="CA45">
        <f t="shared" si="12"/>
        <v>1595493.3839619209</v>
      </c>
      <c r="CB45">
        <f t="shared" si="13"/>
        <v>0.35528709584959561</v>
      </c>
      <c r="CC45">
        <f t="shared" si="14"/>
        <v>296387.24448935443</v>
      </c>
      <c r="CD45">
        <f t="shared" si="98"/>
        <v>1.6187778227438283E-4</v>
      </c>
      <c r="CE45">
        <f t="shared" si="99"/>
        <v>1.7022324994762764E-5</v>
      </c>
      <c r="CF45">
        <f t="shared" si="100"/>
        <v>-3.7817212766955435</v>
      </c>
      <c r="CG45">
        <f t="shared" si="101"/>
        <v>14.581634354867965</v>
      </c>
      <c r="CH45">
        <f t="shared" si="102"/>
        <v>4.7031365963050055E-3</v>
      </c>
      <c r="CI45">
        <f t="shared" si="15"/>
        <v>37.899826959675934</v>
      </c>
      <c r="CJ45" s="20">
        <f t="shared" si="16"/>
        <v>76762065866.529572</v>
      </c>
      <c r="CK45" s="33">
        <f t="shared" si="41"/>
        <v>0.27038425723459786</v>
      </c>
      <c r="CL45" s="33">
        <f t="shared" si="17"/>
        <v>54.076851446919569</v>
      </c>
      <c r="CM45">
        <f t="shared" si="103"/>
        <v>5600</v>
      </c>
      <c r="CN45" s="6">
        <f t="shared" si="42"/>
        <v>1405.1937551595095</v>
      </c>
      <c r="CO45" s="20"/>
      <c r="CP45" s="20"/>
      <c r="CQ45" s="20"/>
      <c r="CR45" s="20"/>
      <c r="CS45" s="20"/>
      <c r="CT45" s="20"/>
      <c r="CU45" s="20"/>
      <c r="CV45" s="25">
        <f t="shared" si="18"/>
        <v>2.0660684364789486</v>
      </c>
      <c r="CW45" s="26">
        <v>0.8</v>
      </c>
      <c r="CX45" s="26">
        <f t="shared" si="104"/>
        <v>0.38351395352140483</v>
      </c>
      <c r="CY45" s="26">
        <f t="shared" si="43"/>
        <v>-0.13499359164912497</v>
      </c>
      <c r="CZ45" s="26">
        <f t="shared" si="105"/>
        <v>2.9185081941816848E-2</v>
      </c>
      <c r="DA45" s="26">
        <f t="shared" si="106"/>
        <v>-3.058350592456634E-4</v>
      </c>
      <c r="DB45" s="26">
        <f t="shared" si="44"/>
        <v>1.6602278182864569E-2</v>
      </c>
      <c r="DC45" s="26">
        <f t="shared" si="45"/>
        <v>0.89938254808592955</v>
      </c>
      <c r="DD45" s="26">
        <f t="shared" si="46"/>
        <v>0.90942912460807379</v>
      </c>
      <c r="DE45" s="26">
        <f t="shared" si="47"/>
        <v>0.10942912460807375</v>
      </c>
      <c r="DF45" s="26">
        <v>0.85</v>
      </c>
      <c r="DG45" s="26">
        <f t="shared" si="48"/>
        <v>0.36095430919661636</v>
      </c>
      <c r="DH45" s="26">
        <f t="shared" si="49"/>
        <v>-0.12705279214035292</v>
      </c>
      <c r="DI45" s="26">
        <f t="shared" si="50"/>
        <v>2.5852529332543651E-2</v>
      </c>
      <c r="DJ45" s="26">
        <f t="shared" si="51"/>
        <v>-2.258616910601427E-4</v>
      </c>
      <c r="DK45" s="26">
        <f t="shared" si="52"/>
        <v>1.4545507369666099E-2</v>
      </c>
      <c r="DL45" s="26">
        <f t="shared" si="107"/>
        <v>0.91033951321344242</v>
      </c>
      <c r="DM45" s="26">
        <f t="shared" si="108"/>
        <v>0.91226694898159522</v>
      </c>
      <c r="DN45" s="26">
        <f t="shared" si="109"/>
        <v>6.2266948981595238E-2</v>
      </c>
      <c r="DO45" s="26">
        <f t="shared" si="110"/>
        <v>-0.94324351252957139</v>
      </c>
      <c r="DP45" s="26">
        <f t="shared" si="111"/>
        <v>0.91601365199386209</v>
      </c>
      <c r="DQ45" s="26">
        <f t="shared" si="53"/>
        <v>0.85</v>
      </c>
      <c r="DR45" s="26">
        <f t="shared" si="54"/>
        <v>0.36095430919661636</v>
      </c>
      <c r="DS45" s="26">
        <f t="shared" si="55"/>
        <v>-0.12705279214035292</v>
      </c>
      <c r="DT45" s="26">
        <f t="shared" si="56"/>
        <v>2.5852529332543651E-2</v>
      </c>
      <c r="DU45" s="26">
        <f t="shared" si="57"/>
        <v>-2.258616910601427E-4</v>
      </c>
      <c r="DV45" s="26">
        <f t="shared" si="58"/>
        <v>1.4545507369666099E-2</v>
      </c>
      <c r="DW45" s="26">
        <f t="shared" si="59"/>
        <v>0.91033951321344242</v>
      </c>
      <c r="DX45" s="26">
        <f t="shared" si="60"/>
        <v>0.91226694898159522</v>
      </c>
      <c r="DY45" s="26">
        <f t="shared" si="61"/>
        <v>6.2266948981595238E-2</v>
      </c>
      <c r="DZ45" s="26">
        <f t="shared" si="62"/>
        <v>0.91601365199386209</v>
      </c>
      <c r="EA45" s="26">
        <f t="shared" si="63"/>
        <v>0.33494169235283378</v>
      </c>
      <c r="EB45" s="26">
        <f t="shared" si="64"/>
        <v>-0.11789657619646876</v>
      </c>
      <c r="EC45" s="26">
        <f t="shared" si="65"/>
        <v>2.2260606789963361E-2</v>
      </c>
      <c r="ED45" s="26">
        <f t="shared" si="66"/>
        <v>-1.55391576387221E-4</v>
      </c>
      <c r="EE45" s="26">
        <f t="shared" si="67"/>
        <v>1.2375141600572506E-2</v>
      </c>
      <c r="EF45" s="26">
        <f t="shared" si="68"/>
        <v>0.92229877146432704</v>
      </c>
      <c r="EG45" s="26">
        <f t="shared" si="69"/>
        <v>0.91593300006478695</v>
      </c>
      <c r="EH45" s="26">
        <f t="shared" si="70"/>
        <v>-8.0651929075137296E-5</v>
      </c>
      <c r="EI45" s="26">
        <f t="shared" si="71"/>
        <v>-0.94446525873871356</v>
      </c>
      <c r="EJ45" s="26">
        <f t="shared" si="72"/>
        <v>0.91592825771564068</v>
      </c>
      <c r="EN45">
        <f t="shared" si="19"/>
        <v>1378.0676471314587</v>
      </c>
      <c r="EX45">
        <f t="shared" si="112"/>
        <v>3.8825924686866236</v>
      </c>
      <c r="EY45">
        <f t="shared" si="73"/>
        <v>5.7933922860362405E-2</v>
      </c>
      <c r="EZ45">
        <f t="shared" si="113"/>
        <v>1.1275916484414215</v>
      </c>
      <c r="FA45">
        <f t="shared" si="114"/>
        <v>1.5463276251514833E-2</v>
      </c>
    </row>
    <row r="46" spans="3:163">
      <c r="C46" s="6">
        <f t="shared" si="74"/>
        <v>1405.1937551595095</v>
      </c>
      <c r="D46" s="6">
        <f>Sheet8!J46</f>
        <v>1461.7804206174819</v>
      </c>
      <c r="E46" s="6">
        <f t="shared" si="20"/>
        <v>1461.8962962006669</v>
      </c>
      <c r="F46" s="6">
        <f t="shared" si="21"/>
        <v>-0.11587558318501578</v>
      </c>
      <c r="G46" s="6">
        <f>Sheet9!D46</f>
        <v>1460.2194756255587</v>
      </c>
      <c r="H46" s="6">
        <f>Sheet9!F46</f>
        <v>-1.6180816953194608</v>
      </c>
      <c r="I46" s="6">
        <f t="shared" si="22"/>
        <v>0.96236966703332427</v>
      </c>
      <c r="J46" s="6">
        <f t="shared" si="23"/>
        <v>1461.9008271381304</v>
      </c>
      <c r="K46" s="6">
        <f t="shared" si="75"/>
        <v>1447.2008271381303</v>
      </c>
      <c r="L46" s="6">
        <f t="shared" si="24"/>
        <v>1433.4870878884958</v>
      </c>
      <c r="N46" s="6">
        <f t="shared" si="0"/>
        <v>1433.4870878884958</v>
      </c>
      <c r="R46">
        <f t="shared" si="25"/>
        <v>217.93502443006679</v>
      </c>
      <c r="T46">
        <f t="shared" si="26"/>
        <v>1.1832008129350873</v>
      </c>
      <c r="U46">
        <f t="shared" si="27"/>
        <v>1.2268308026931657E-2</v>
      </c>
      <c r="V46">
        <f t="shared" si="28"/>
        <v>5916.004064675436</v>
      </c>
      <c r="W46">
        <f t="shared" si="76"/>
        <v>33218.362823152573</v>
      </c>
      <c r="X46">
        <f t="shared" si="29"/>
        <v>1966.9149858398955</v>
      </c>
      <c r="Y46">
        <f t="shared" si="77"/>
        <v>0.86509314006513527</v>
      </c>
      <c r="Z46">
        <f t="shared" si="1"/>
        <v>54.006116207951074</v>
      </c>
      <c r="AA46">
        <f t="shared" si="115"/>
        <v>2.565949027701691</v>
      </c>
      <c r="AB46">
        <f t="shared" si="78"/>
        <v>47.812733575899273</v>
      </c>
      <c r="AC46">
        <f t="shared" si="30"/>
        <v>56.572065235652765</v>
      </c>
      <c r="AD46">
        <f t="shared" si="2"/>
        <v>1.1832008129350873</v>
      </c>
      <c r="AE46">
        <f t="shared" si="31"/>
        <v>47.812733575899273</v>
      </c>
      <c r="AJ46">
        <f t="shared" si="116"/>
        <v>0.55117297232783002</v>
      </c>
      <c r="AK46">
        <f t="shared" si="117"/>
        <v>0.73853019691868238</v>
      </c>
      <c r="AL46">
        <f t="shared" si="32"/>
        <v>0.87520470785753601</v>
      </c>
      <c r="AM46">
        <f t="shared" si="3"/>
        <v>0</v>
      </c>
      <c r="AN46">
        <f t="shared" si="4"/>
        <v>0.87520470785753601</v>
      </c>
      <c r="AO46">
        <f t="shared" si="79"/>
        <v>0.87520470785753601</v>
      </c>
      <c r="AP46">
        <f t="shared" si="5"/>
        <v>0</v>
      </c>
      <c r="AQ46">
        <f t="shared" si="6"/>
        <v>30</v>
      </c>
      <c r="AR46">
        <f t="shared" si="80"/>
        <v>30</v>
      </c>
      <c r="AT46">
        <f t="shared" si="81"/>
        <v>2.1491560538058407</v>
      </c>
      <c r="AV46">
        <f t="shared" si="33"/>
        <v>0.91386723897554156</v>
      </c>
      <c r="AX46">
        <f t="shared" si="7"/>
        <v>4.4057119014664208</v>
      </c>
      <c r="AY46">
        <f t="shared" si="7"/>
        <v>0.2608695921717033</v>
      </c>
      <c r="AZ46">
        <f t="shared" si="82"/>
        <v>4.666581493638124</v>
      </c>
      <c r="BA46">
        <f t="shared" si="34"/>
        <v>0.94409835282479426</v>
      </c>
      <c r="BB46">
        <f t="shared" si="83"/>
        <v>5.5901647175205738E-2</v>
      </c>
      <c r="BC46">
        <f t="shared" si="8"/>
        <v>-13.41940437958398</v>
      </c>
      <c r="BD46">
        <f t="shared" si="84"/>
        <v>0.13</v>
      </c>
      <c r="BE46">
        <f t="shared" si="85"/>
        <v>9.5934639276500704</v>
      </c>
      <c r="BF46">
        <f t="shared" si="86"/>
        <v>0.56804509198321107</v>
      </c>
      <c r="BG46">
        <f t="shared" si="9"/>
        <v>50.864597613858187</v>
      </c>
      <c r="BH46">
        <f t="shared" si="87"/>
        <v>4.0832040351552875E-3</v>
      </c>
      <c r="BI46">
        <f t="shared" si="88"/>
        <v>2.0207453124167205E-3</v>
      </c>
      <c r="BJ46">
        <f t="shared" si="89"/>
        <v>0.9596915059540666</v>
      </c>
      <c r="BK46">
        <f t="shared" si="90"/>
        <v>2.1056196703625289E-3</v>
      </c>
      <c r="BL46">
        <f t="shared" si="35"/>
        <v>3.6064069068906336E-2</v>
      </c>
      <c r="BM46">
        <f t="shared" si="36"/>
        <v>48.074797483794349</v>
      </c>
      <c r="BN46">
        <f t="shared" si="91"/>
        <v>7.501658032166076E-4</v>
      </c>
      <c r="BO46">
        <f t="shared" si="92"/>
        <v>1.2578956202166562</v>
      </c>
      <c r="BP46">
        <f t="shared" si="93"/>
        <v>2.2294405932475931</v>
      </c>
      <c r="BQ46">
        <f t="shared" si="94"/>
        <v>0.75114598512365416</v>
      </c>
      <c r="BR46">
        <f t="shared" si="37"/>
        <v>1.5661516441053613E-5</v>
      </c>
      <c r="BS46">
        <f t="shared" si="95"/>
        <v>1.0875050917380245</v>
      </c>
      <c r="BT46">
        <f t="shared" si="96"/>
        <v>0.99916341928715791</v>
      </c>
      <c r="BU46">
        <f t="shared" si="97"/>
        <v>1.0884156392693929</v>
      </c>
      <c r="BV46">
        <f t="shared" si="38"/>
        <v>0.81755903758299997</v>
      </c>
      <c r="BW46">
        <f t="shared" si="39"/>
        <v>0.81755903758299997</v>
      </c>
      <c r="BX46">
        <f t="shared" si="40"/>
        <v>0.81755903758299997</v>
      </c>
      <c r="BY46">
        <f t="shared" si="10"/>
        <v>210.64912935698257</v>
      </c>
      <c r="BZ46">
        <f t="shared" si="11"/>
        <v>1.0560244919504802</v>
      </c>
      <c r="CA46">
        <f t="shared" si="12"/>
        <v>1596222.9871963391</v>
      </c>
      <c r="CB46">
        <f t="shared" si="13"/>
        <v>0.41962624720050601</v>
      </c>
      <c r="CC46">
        <f t="shared" si="14"/>
        <v>251058.45465529151</v>
      </c>
      <c r="CD46">
        <f t="shared" si="98"/>
        <v>1.6187778227438283E-4</v>
      </c>
      <c r="CE46">
        <f t="shared" si="99"/>
        <v>2.0095718373345222E-5</v>
      </c>
      <c r="CF46">
        <f t="shared" si="100"/>
        <v>-3.7526175883360007</v>
      </c>
      <c r="CG46">
        <f t="shared" si="101"/>
        <v>14.498887170705149</v>
      </c>
      <c r="CH46">
        <f t="shared" si="102"/>
        <v>4.756972705673654E-3</v>
      </c>
      <c r="CI46">
        <f t="shared" si="15"/>
        <v>39.82827051469684</v>
      </c>
      <c r="CJ46" s="20">
        <f t="shared" si="16"/>
        <v>73949051259.843674</v>
      </c>
      <c r="CK46" s="33">
        <f t="shared" si="41"/>
        <v>0.28351270520578714</v>
      </c>
      <c r="CL46" s="33">
        <f t="shared" si="17"/>
        <v>56.702541041157431</v>
      </c>
      <c r="CM46">
        <f t="shared" si="103"/>
        <v>5800</v>
      </c>
      <c r="CN46" s="6">
        <f t="shared" si="42"/>
        <v>1461.8962962006669</v>
      </c>
      <c r="CO46" s="20"/>
      <c r="CP46" s="20"/>
      <c r="CQ46" s="20"/>
      <c r="CR46" s="20"/>
      <c r="CS46" s="20"/>
      <c r="CT46" s="20"/>
      <c r="CU46" s="20"/>
      <c r="CV46" s="25">
        <f t="shared" si="18"/>
        <v>2.1491560538058407</v>
      </c>
      <c r="CW46" s="26">
        <v>0.8</v>
      </c>
      <c r="CX46" s="26">
        <f t="shared" si="104"/>
        <v>0.39893709248770926</v>
      </c>
      <c r="CY46" s="26">
        <f t="shared" si="43"/>
        <v>-0.14042240305076489</v>
      </c>
      <c r="CZ46" s="26">
        <f t="shared" si="105"/>
        <v>3.1579657387387168E-2</v>
      </c>
      <c r="DA46" s="26">
        <f t="shared" si="106"/>
        <v>-3.7248047415882886E-4</v>
      </c>
      <c r="DB46" s="26">
        <f t="shared" si="44"/>
        <v>1.810578141110206E-2</v>
      </c>
      <c r="DC46" s="26">
        <f t="shared" si="45"/>
        <v>0.89159103764406511</v>
      </c>
      <c r="DD46" s="26">
        <f t="shared" si="46"/>
        <v>0.90767268724646222</v>
      </c>
      <c r="DE46" s="26">
        <f t="shared" si="47"/>
        <v>0.10767268724646217</v>
      </c>
      <c r="DF46" s="26">
        <v>0.85</v>
      </c>
      <c r="DG46" s="26">
        <f t="shared" si="48"/>
        <v>0.37547020469431464</v>
      </c>
      <c r="DH46" s="26">
        <f t="shared" si="49"/>
        <v>-0.13216226169483755</v>
      </c>
      <c r="DI46" s="26">
        <f t="shared" si="50"/>
        <v>2.7973675747996942E-2</v>
      </c>
      <c r="DJ46" s="26">
        <f t="shared" si="51"/>
        <v>-2.7507987471383973E-4</v>
      </c>
      <c r="DK46" s="26">
        <f t="shared" si="52"/>
        <v>1.5849825508500524E-2</v>
      </c>
      <c r="DL46" s="26">
        <f t="shared" si="107"/>
        <v>0.90335014107264888</v>
      </c>
      <c r="DM46" s="26">
        <f t="shared" si="108"/>
        <v>0.91040443603695398</v>
      </c>
      <c r="DN46" s="26">
        <f t="shared" si="109"/>
        <v>6.0404436036954001E-2</v>
      </c>
      <c r="DO46" s="26">
        <f t="shared" si="110"/>
        <v>-0.94536502419016466</v>
      </c>
      <c r="DP46" s="26">
        <f t="shared" si="111"/>
        <v>0.91389535733956173</v>
      </c>
      <c r="DQ46" s="26">
        <f t="shared" si="53"/>
        <v>0.85</v>
      </c>
      <c r="DR46" s="26">
        <f t="shared" si="54"/>
        <v>0.37547020469431464</v>
      </c>
      <c r="DS46" s="26">
        <f t="shared" si="55"/>
        <v>-0.13216226169483755</v>
      </c>
      <c r="DT46" s="26">
        <f t="shared" si="56"/>
        <v>2.7973675747996942E-2</v>
      </c>
      <c r="DU46" s="26">
        <f t="shared" si="57"/>
        <v>-2.7507987471383973E-4</v>
      </c>
      <c r="DV46" s="26">
        <f t="shared" si="58"/>
        <v>1.5849825508500524E-2</v>
      </c>
      <c r="DW46" s="26">
        <f t="shared" si="59"/>
        <v>0.90335014107264888</v>
      </c>
      <c r="DX46" s="26">
        <f t="shared" si="60"/>
        <v>0.91040443603695398</v>
      </c>
      <c r="DY46" s="26">
        <f t="shared" si="61"/>
        <v>6.0404436036954001E-2</v>
      </c>
      <c r="DZ46" s="26">
        <f t="shared" si="62"/>
        <v>0.91389535733956173</v>
      </c>
      <c r="EA46" s="26">
        <f t="shared" si="63"/>
        <v>0.34921905601888947</v>
      </c>
      <c r="EB46" s="26">
        <f t="shared" si="64"/>
        <v>-0.12292208461112937</v>
      </c>
      <c r="EC46" s="26">
        <f t="shared" si="65"/>
        <v>2.4198834301482348E-2</v>
      </c>
      <c r="ED46" s="26">
        <f t="shared" si="66"/>
        <v>-1.914569301244029E-4</v>
      </c>
      <c r="EE46" s="26">
        <f t="shared" si="67"/>
        <v>1.3540296699122918E-2</v>
      </c>
      <c r="EF46" s="26">
        <f t="shared" si="68"/>
        <v>0.91582608369948992</v>
      </c>
      <c r="EG46" s="26">
        <f t="shared" si="69"/>
        <v>0.91386876351856428</v>
      </c>
      <c r="EH46" s="26">
        <f t="shared" si="70"/>
        <v>-2.6593820997455886E-5</v>
      </c>
      <c r="EI46" s="26">
        <f t="shared" si="71"/>
        <v>-0.94578123316222062</v>
      </c>
      <c r="EJ46" s="26">
        <f t="shared" si="72"/>
        <v>0.91386723897554156</v>
      </c>
      <c r="EN46">
        <f t="shared" si="19"/>
        <v>1433.4870878884958</v>
      </c>
      <c r="EX46">
        <f t="shared" si="112"/>
        <v>4.0480934675414728</v>
      </c>
      <c r="EY46">
        <f t="shared" si="73"/>
        <v>6.040343831383805E-2</v>
      </c>
      <c r="EZ46">
        <f t="shared" si="113"/>
        <v>1.1352598546644528</v>
      </c>
      <c r="FA46">
        <f t="shared" si="114"/>
        <v>1.5568434525207455E-2</v>
      </c>
    </row>
    <row r="47" spans="3:163">
      <c r="C47" s="6">
        <f t="shared" si="74"/>
        <v>1461.8962962006669</v>
      </c>
      <c r="D47" s="6">
        <f>Sheet8!J47</f>
        <v>1521.9474494563369</v>
      </c>
      <c r="E47" s="6">
        <f t="shared" si="20"/>
        <v>1522.062725256143</v>
      </c>
      <c r="F47" s="6">
        <f t="shared" si="21"/>
        <v>-0.11527579980611335</v>
      </c>
      <c r="G47" s="6">
        <f>Sheet9!D47</f>
        <v>1519.8593616160065</v>
      </c>
      <c r="H47" s="6">
        <f>Sheet9!F47</f>
        <v>-2.0719738184463949</v>
      </c>
      <c r="I47" s="6">
        <f t="shared" si="22"/>
        <v>0.9370764873237466</v>
      </c>
      <c r="J47" s="6">
        <f t="shared" si="23"/>
        <v>1522.0704658817467</v>
      </c>
      <c r="K47" s="6">
        <f t="shared" si="75"/>
        <v>1507.3704658817467</v>
      </c>
      <c r="L47" s="6">
        <f t="shared" si="24"/>
        <v>1491.9218728285018</v>
      </c>
      <c r="N47" s="6">
        <f t="shared" si="0"/>
        <v>1491.9218728285018</v>
      </c>
      <c r="R47">
        <f t="shared" si="25"/>
        <v>228.51999533677204</v>
      </c>
      <c r="T47">
        <f t="shared" si="26"/>
        <v>1.1882460489728053</v>
      </c>
      <c r="U47">
        <f t="shared" si="27"/>
        <v>1.1761496627753651E-2</v>
      </c>
      <c r="V47">
        <f t="shared" si="28"/>
        <v>5941.2302448640266</v>
      </c>
      <c r="W47">
        <f t="shared" si="76"/>
        <v>33360.00782491151</v>
      </c>
      <c r="X47">
        <f t="shared" si="29"/>
        <v>1263.1850120534416</v>
      </c>
      <c r="Y47">
        <f t="shared" si="77"/>
        <v>0.86388342910436888</v>
      </c>
      <c r="Z47">
        <f t="shared" si="1"/>
        <v>54.006116207951074</v>
      </c>
      <c r="AA47">
        <f t="shared" si="115"/>
        <v>2.6868132121619568</v>
      </c>
      <c r="AB47">
        <f t="shared" si="78"/>
        <v>47.711439452394536</v>
      </c>
      <c r="AC47">
        <f t="shared" si="30"/>
        <v>56.692929420113032</v>
      </c>
      <c r="AD47">
        <f t="shared" si="2"/>
        <v>1.1882460489728053</v>
      </c>
      <c r="AE47">
        <f t="shared" si="31"/>
        <v>47.711439452394536</v>
      </c>
      <c r="AJ47">
        <f t="shared" si="116"/>
        <v>0.54195452190718074</v>
      </c>
      <c r="AK47">
        <f t="shared" si="117"/>
        <v>0.73148407645669222</v>
      </c>
      <c r="AL47">
        <f t="shared" si="32"/>
        <v>0.85677855865440433</v>
      </c>
      <c r="AM47">
        <f t="shared" si="3"/>
        <v>0</v>
      </c>
      <c r="AN47">
        <f t="shared" si="4"/>
        <v>0.85677855865440433</v>
      </c>
      <c r="AO47">
        <f t="shared" si="79"/>
        <v>0.85677855865440433</v>
      </c>
      <c r="AP47">
        <f t="shared" si="5"/>
        <v>0</v>
      </c>
      <c r="AQ47">
        <f t="shared" si="6"/>
        <v>30</v>
      </c>
      <c r="AR47">
        <f t="shared" si="80"/>
        <v>30</v>
      </c>
      <c r="AT47">
        <f t="shared" si="81"/>
        <v>2.2367644270292382</v>
      </c>
      <c r="AV47">
        <f t="shared" si="33"/>
        <v>0.91182883372190482</v>
      </c>
      <c r="AX47">
        <f t="shared" si="7"/>
        <v>4.4244981093645901</v>
      </c>
      <c r="AY47">
        <f t="shared" si="7"/>
        <v>0.16753472382085582</v>
      </c>
      <c r="AZ47">
        <f t="shared" si="82"/>
        <v>4.5920328331854456</v>
      </c>
      <c r="BA47">
        <f t="shared" si="34"/>
        <v>0.96351621821818756</v>
      </c>
      <c r="BB47">
        <f t="shared" si="83"/>
        <v>3.6483781781812441E-2</v>
      </c>
      <c r="BC47">
        <f t="shared" si="8"/>
        <v>-12.960133791016768</v>
      </c>
      <c r="BD47">
        <f t="shared" si="84"/>
        <v>0.13</v>
      </c>
      <c r="BE47">
        <f t="shared" si="85"/>
        <v>9.6292642012016341</v>
      </c>
      <c r="BF47">
        <f t="shared" si="86"/>
        <v>0.36461448929809792</v>
      </c>
      <c r="BG47">
        <f t="shared" si="9"/>
        <v>50.810689207067846</v>
      </c>
      <c r="BH47">
        <f t="shared" si="87"/>
        <v>3.9993580780545894E-3</v>
      </c>
      <c r="BI47">
        <f t="shared" si="88"/>
        <v>2.0184750732705255E-3</v>
      </c>
      <c r="BJ47">
        <f t="shared" si="89"/>
        <v>0.96050710582304399</v>
      </c>
      <c r="BK47">
        <f t="shared" si="90"/>
        <v>2.1014681318166041E-3</v>
      </c>
      <c r="BL47">
        <f t="shared" si="35"/>
        <v>3.6127279691225374E-2</v>
      </c>
      <c r="BM47">
        <f t="shared" si="36"/>
        <v>37.216996788986378</v>
      </c>
      <c r="BN47">
        <f t="shared" si="91"/>
        <v>9.7071990778999442E-4</v>
      </c>
      <c r="BO47">
        <f t="shared" si="92"/>
        <v>1.7825250877978678</v>
      </c>
      <c r="BP47">
        <f t="shared" si="93"/>
        <v>2.7455153737059605</v>
      </c>
      <c r="BQ47">
        <f t="shared" si="94"/>
        <v>0.80576033661354907</v>
      </c>
      <c r="BR47">
        <f t="shared" si="37"/>
        <v>9.9964626920121428E-6</v>
      </c>
      <c r="BS47">
        <f t="shared" si="95"/>
        <v>1.087901007682113</v>
      </c>
      <c r="BT47">
        <f t="shared" si="96"/>
        <v>0.99946593971200259</v>
      </c>
      <c r="BU47">
        <f t="shared" si="97"/>
        <v>1.0884823228649423</v>
      </c>
      <c r="BV47">
        <f t="shared" si="38"/>
        <v>0.87705588286955372</v>
      </c>
      <c r="BW47">
        <f t="shared" si="39"/>
        <v>0.87705588286955372</v>
      </c>
      <c r="BX47">
        <f t="shared" si="40"/>
        <v>0.87705588286955372</v>
      </c>
      <c r="BY47">
        <f t="shared" si="10"/>
        <v>211.09917365218274</v>
      </c>
      <c r="BZ47">
        <f t="shared" si="11"/>
        <v>0.70746632848201485</v>
      </c>
      <c r="CA47">
        <f t="shared" si="12"/>
        <v>1596988.1763918151</v>
      </c>
      <c r="CB47">
        <f t="shared" si="13"/>
        <v>0.52390948353683087</v>
      </c>
      <c r="CC47">
        <f t="shared" si="14"/>
        <v>201182.11819780906</v>
      </c>
      <c r="CD47">
        <f t="shared" si="98"/>
        <v>1.6187778227438283E-4</v>
      </c>
      <c r="CE47">
        <f t="shared" si="99"/>
        <v>2.5077775525951015E-5</v>
      </c>
      <c r="CF47">
        <f t="shared" si="100"/>
        <v>-3.7100422687467476</v>
      </c>
      <c r="CG47">
        <f t="shared" si="101"/>
        <v>14.374402150498055</v>
      </c>
      <c r="CH47">
        <f t="shared" si="102"/>
        <v>4.8397220258625095E-3</v>
      </c>
      <c r="CI47">
        <f t="shared" si="15"/>
        <v>42.36476758100671</v>
      </c>
      <c r="CJ47" s="20">
        <f t="shared" si="16"/>
        <v>70798697055.333694</v>
      </c>
      <c r="CK47" s="33">
        <f t="shared" si="41"/>
        <v>0.30083214527738061</v>
      </c>
      <c r="CL47" s="33">
        <f t="shared" si="17"/>
        <v>60.166429055476122</v>
      </c>
      <c r="CM47">
        <f t="shared" si="103"/>
        <v>6000</v>
      </c>
      <c r="CN47" s="6">
        <f t="shared" si="42"/>
        <v>1522.062725256143</v>
      </c>
      <c r="CO47" s="20"/>
      <c r="CP47" s="20"/>
      <c r="CQ47" s="20"/>
      <c r="CR47" s="20"/>
      <c r="CS47" s="20"/>
      <c r="CT47" s="20"/>
      <c r="CU47" s="20"/>
      <c r="CV47" s="25">
        <f t="shared" si="18"/>
        <v>2.2367644270292382</v>
      </c>
      <c r="CW47" s="26">
        <v>0.8</v>
      </c>
      <c r="CX47" s="26">
        <f t="shared" si="104"/>
        <v>0.41519939676730239</v>
      </c>
      <c r="CY47" s="26">
        <f t="shared" si="43"/>
        <v>-0.146146593378225</v>
      </c>
      <c r="CZ47" s="26">
        <f t="shared" si="105"/>
        <v>3.4206765106680845E-2</v>
      </c>
      <c r="DA47" s="26">
        <f t="shared" si="106"/>
        <v>-4.5484663916845955E-4</v>
      </c>
      <c r="DB47" s="26">
        <f t="shared" si="44"/>
        <v>1.9779941284511559E-2</v>
      </c>
      <c r="DC47" s="26">
        <f t="shared" si="45"/>
        <v>0.88312053746548891</v>
      </c>
      <c r="DD47" s="26">
        <f t="shared" si="46"/>
        <v>0.90598309074583805</v>
      </c>
      <c r="DE47" s="26">
        <f t="shared" si="47"/>
        <v>0.105983090745838</v>
      </c>
      <c r="DF47" s="26">
        <v>0.85</v>
      </c>
      <c r="DG47" s="26">
        <f t="shared" si="48"/>
        <v>0.39077590283981406</v>
      </c>
      <c r="DH47" s="26">
        <f t="shared" si="49"/>
        <v>-0.13754973494421177</v>
      </c>
      <c r="DI47" s="26">
        <f t="shared" si="50"/>
        <v>3.030080230903217E-2</v>
      </c>
      <c r="DJ47" s="26">
        <f t="shared" si="51"/>
        <v>-3.3590796081063579E-4</v>
      </c>
      <c r="DK47" s="26">
        <f t="shared" si="52"/>
        <v>1.7300148850194774E-2</v>
      </c>
      <c r="DL47" s="26">
        <f t="shared" si="107"/>
        <v>0.89574376246465581</v>
      </c>
      <c r="DM47" s="26">
        <f t="shared" si="108"/>
        <v>0.9085834757479031</v>
      </c>
      <c r="DN47" s="26">
        <f t="shared" si="109"/>
        <v>5.8583475747903124E-2</v>
      </c>
      <c r="DO47" s="26">
        <f t="shared" si="110"/>
        <v>-0.94799229995869883</v>
      </c>
      <c r="DP47" s="26">
        <f t="shared" si="111"/>
        <v>0.91179741728962926</v>
      </c>
      <c r="DQ47" s="26">
        <f t="shared" si="53"/>
        <v>0.85</v>
      </c>
      <c r="DR47" s="26">
        <f t="shared" si="54"/>
        <v>0.39077590283981406</v>
      </c>
      <c r="DS47" s="26">
        <f t="shared" si="55"/>
        <v>-0.13754973494421177</v>
      </c>
      <c r="DT47" s="26">
        <f t="shared" si="56"/>
        <v>3.030080230903217E-2</v>
      </c>
      <c r="DU47" s="26">
        <f t="shared" si="57"/>
        <v>-3.3590796081063579E-4</v>
      </c>
      <c r="DV47" s="26">
        <f t="shared" si="58"/>
        <v>1.7300148850194774E-2</v>
      </c>
      <c r="DW47" s="26">
        <f t="shared" si="59"/>
        <v>0.89574376246465581</v>
      </c>
      <c r="DX47" s="26">
        <f t="shared" si="60"/>
        <v>0.9085834757479031</v>
      </c>
      <c r="DY47" s="26">
        <f t="shared" si="61"/>
        <v>5.8583475747903124E-2</v>
      </c>
      <c r="DZ47" s="26">
        <f t="shared" si="62"/>
        <v>0.91179741728962926</v>
      </c>
      <c r="EA47" s="26">
        <f t="shared" si="63"/>
        <v>0.36429091716579476</v>
      </c>
      <c r="EB47" s="26">
        <f t="shared" si="64"/>
        <v>-0.12822724926127055</v>
      </c>
      <c r="EC47" s="26">
        <f t="shared" si="65"/>
        <v>2.6332692274852559E-2</v>
      </c>
      <c r="ED47" s="26">
        <f t="shared" si="66"/>
        <v>-2.3649563888445674E-4</v>
      </c>
      <c r="EE47" s="26">
        <f t="shared" si="67"/>
        <v>1.4839292743804943E-2</v>
      </c>
      <c r="EF47" s="26">
        <f t="shared" si="68"/>
        <v>0.90875261191922818</v>
      </c>
      <c r="EG47" s="26">
        <f t="shared" si="69"/>
        <v>0.91182718469243329</v>
      </c>
      <c r="EH47" s="26">
        <f t="shared" si="70"/>
        <v>2.9767402804026233E-5</v>
      </c>
      <c r="EI47" s="26">
        <f t="shared" si="71"/>
        <v>-0.94751060664351516</v>
      </c>
      <c r="EJ47" s="26">
        <f t="shared" si="72"/>
        <v>0.91182883372190482</v>
      </c>
      <c r="EN47">
        <f t="shared" si="19"/>
        <v>1491.9218728285018</v>
      </c>
      <c r="EX47">
        <f t="shared" si="112"/>
        <v>4.2228041587277492</v>
      </c>
      <c r="EY47">
        <f t="shared" si="73"/>
        <v>6.3010375762900334E-2</v>
      </c>
      <c r="EZ47">
        <f t="shared" si="113"/>
        <v>1.1435204295180137</v>
      </c>
      <c r="FA47">
        <f t="shared" si="114"/>
        <v>1.5681716271426033E-2</v>
      </c>
    </row>
    <row r="48" spans="3:163">
      <c r="C48" s="6">
        <f t="shared" si="74"/>
        <v>1522.062725256143</v>
      </c>
      <c r="D48" s="6">
        <f>Sheet8!J48</f>
        <v>1587.3005145767459</v>
      </c>
      <c r="E48" s="6">
        <f t="shared" si="20"/>
        <v>1587.4260895626326</v>
      </c>
      <c r="F48" s="6">
        <f t="shared" si="21"/>
        <v>-0.12557498588671479</v>
      </c>
      <c r="G48" s="6">
        <f>Sheet9!D48</f>
        <v>1586.4901261952944</v>
      </c>
      <c r="H48" s="6">
        <f>Sheet9!F48</f>
        <v>-0.75622391634942687</v>
      </c>
      <c r="I48" s="6">
        <f t="shared" si="22"/>
        <v>0.77820578983763822</v>
      </c>
      <c r="J48" s="6">
        <f t="shared" si="23"/>
        <v>1587.4618793308077</v>
      </c>
      <c r="K48" s="6">
        <f t="shared" si="75"/>
        <v>1572.7618793308077</v>
      </c>
      <c r="L48" s="6">
        <f t="shared" si="24"/>
        <v>1554.6816199164446</v>
      </c>
      <c r="N48" s="6">
        <f t="shared" si="0"/>
        <v>1554.6816199164446</v>
      </c>
      <c r="R48">
        <f t="shared" si="25"/>
        <v>239.97501429902155</v>
      </c>
      <c r="T48">
        <f t="shared" si="26"/>
        <v>1.1937059859901544</v>
      </c>
      <c r="U48">
        <f t="shared" si="27"/>
        <v>1.126154032372787E-2</v>
      </c>
      <c r="V48">
        <f t="shared" si="28"/>
        <v>5968.5299299507724</v>
      </c>
      <c r="W48">
        <f t="shared" si="76"/>
        <v>33513.295556673591</v>
      </c>
      <c r="X48">
        <f t="shared" si="29"/>
        <v>564.48390358182053</v>
      </c>
      <c r="Y48">
        <f t="shared" si="77"/>
        <v>0.86257428408011183</v>
      </c>
      <c r="Z48">
        <f t="shared" si="1"/>
        <v>54.006116207951074</v>
      </c>
      <c r="AA48">
        <f t="shared" si="115"/>
        <v>2.8172193184844274</v>
      </c>
      <c r="AB48">
        <f t="shared" si="78"/>
        <v>47.602455037788651</v>
      </c>
      <c r="AC48">
        <f t="shared" si="30"/>
        <v>56.823335526435493</v>
      </c>
      <c r="AD48">
        <f t="shared" si="2"/>
        <v>1.1937059859901544</v>
      </c>
      <c r="AE48">
        <f t="shared" si="31"/>
        <v>47.602455037788651</v>
      </c>
      <c r="AJ48">
        <f t="shared" si="116"/>
        <v>0.53247223864115567</v>
      </c>
      <c r="AK48">
        <f t="shared" si="117"/>
        <v>0.72414988684952641</v>
      </c>
      <c r="AL48">
        <f t="shared" si="32"/>
        <v>0.83793126745397062</v>
      </c>
      <c r="AM48">
        <f t="shared" si="3"/>
        <v>0</v>
      </c>
      <c r="AN48">
        <f t="shared" si="4"/>
        <v>0.83793126745397062</v>
      </c>
      <c r="AO48">
        <f t="shared" si="79"/>
        <v>0.83793126745397062</v>
      </c>
      <c r="AP48">
        <f t="shared" si="5"/>
        <v>0</v>
      </c>
      <c r="AQ48">
        <f t="shared" si="6"/>
        <v>30</v>
      </c>
      <c r="AR48">
        <f t="shared" si="80"/>
        <v>30</v>
      </c>
      <c r="AT48">
        <f t="shared" si="81"/>
        <v>2.33085700137398</v>
      </c>
      <c r="AV48">
        <f t="shared" si="33"/>
        <v>0.90979576768071113</v>
      </c>
      <c r="AX48">
        <f t="shared" si="7"/>
        <v>4.444828478677743</v>
      </c>
      <c r="AY48">
        <f t="shared" si="7"/>
        <v>7.4866827887835885E-2</v>
      </c>
      <c r="AZ48">
        <f t="shared" si="82"/>
        <v>4.5196953065655787</v>
      </c>
      <c r="BA48">
        <f t="shared" si="34"/>
        <v>0.98343542588389099</v>
      </c>
      <c r="BB48">
        <f t="shared" si="83"/>
        <v>1.656457411610901E-2</v>
      </c>
      <c r="BC48">
        <f t="shared" si="8"/>
        <v>-12.521555424952638</v>
      </c>
      <c r="BD48">
        <f t="shared" si="84"/>
        <v>0.13</v>
      </c>
      <c r="BE48">
        <f t="shared" si="85"/>
        <v>9.6679813411835731</v>
      </c>
      <c r="BF48">
        <f t="shared" si="86"/>
        <v>0.16284342546970906</v>
      </c>
      <c r="BG48">
        <f t="shared" si="9"/>
        <v>50.75262410583597</v>
      </c>
      <c r="BH48">
        <f t="shared" si="87"/>
        <v>3.9136176038610596E-3</v>
      </c>
      <c r="BI48">
        <f t="shared" si="88"/>
        <v>2.016144751136947E-3</v>
      </c>
      <c r="BJ48">
        <f t="shared" si="89"/>
        <v>0.96134167518751246</v>
      </c>
      <c r="BK48">
        <f t="shared" si="90"/>
        <v>2.0972197535737667E-3</v>
      </c>
      <c r="BL48">
        <f t="shared" si="35"/>
        <v>3.6199210052867761E-2</v>
      </c>
      <c r="BM48">
        <f t="shared" si="36"/>
        <v>23.386116951284166</v>
      </c>
      <c r="BN48">
        <f t="shared" si="91"/>
        <v>1.5478931422550682E-3</v>
      </c>
      <c r="BO48">
        <f t="shared" si="92"/>
        <v>3.4913169369692962</v>
      </c>
      <c r="BP48">
        <f t="shared" si="93"/>
        <v>4.4285427209550612</v>
      </c>
      <c r="BQ48">
        <f t="shared" si="94"/>
        <v>0.88790033194931317</v>
      </c>
      <c r="BR48">
        <f t="shared" si="37"/>
        <v>4.438833174176149E-6</v>
      </c>
      <c r="BS48">
        <f t="shared" si="95"/>
        <v>1.0882895615974402</v>
      </c>
      <c r="BT48">
        <f t="shared" si="96"/>
        <v>0.99976281821882729</v>
      </c>
      <c r="BU48">
        <f t="shared" si="97"/>
        <v>1.0885477452905596</v>
      </c>
      <c r="BV48">
        <f t="shared" si="38"/>
        <v>0.96652190438616425</v>
      </c>
      <c r="BW48">
        <f t="shared" si="39"/>
        <v>0.96652190438616425</v>
      </c>
      <c r="BX48">
        <f t="shared" si="40"/>
        <v>0.96652190438616425</v>
      </c>
      <c r="BY48">
        <f t="shared" si="10"/>
        <v>211.58474780693979</v>
      </c>
      <c r="BZ48">
        <f t="shared" si="11"/>
        <v>0.33020622907380642</v>
      </c>
      <c r="CA48">
        <f t="shared" si="12"/>
        <v>1597804.8470388965</v>
      </c>
      <c r="CB48">
        <f t="shared" si="13"/>
        <v>0.73363371901540708</v>
      </c>
      <c r="CC48">
        <f t="shared" si="14"/>
        <v>143743.55645225258</v>
      </c>
      <c r="CD48">
        <f t="shared" si="98"/>
        <v>1.6187778227438283E-4</v>
      </c>
      <c r="CE48">
        <f t="shared" si="99"/>
        <v>3.5098616762525067E-5</v>
      </c>
      <c r="CF48">
        <f t="shared" si="100"/>
        <v>-3.6372519662343628</v>
      </c>
      <c r="CG48">
        <f t="shared" si="101"/>
        <v>14.153163949170803</v>
      </c>
      <c r="CH48">
        <f t="shared" si="102"/>
        <v>4.9922109086182513E-3</v>
      </c>
      <c r="CI48">
        <f t="shared" si="15"/>
        <v>46.156473358160532</v>
      </c>
      <c r="CJ48" s="20">
        <f t="shared" si="16"/>
        <v>67098691108.41584</v>
      </c>
      <c r="CK48" s="33">
        <f t="shared" si="41"/>
        <v>0.32681682153244823</v>
      </c>
      <c r="CL48" s="33">
        <f t="shared" si="17"/>
        <v>65.363364306489643</v>
      </c>
      <c r="CM48">
        <f t="shared" si="103"/>
        <v>6200</v>
      </c>
      <c r="CN48" s="6">
        <f t="shared" si="42"/>
        <v>1587.4260895626326</v>
      </c>
      <c r="CO48" s="20"/>
      <c r="CP48" s="20"/>
      <c r="CQ48" s="20"/>
      <c r="CR48" s="20"/>
      <c r="CS48" s="20"/>
      <c r="CT48" s="20"/>
      <c r="CU48" s="20"/>
      <c r="CV48" s="25">
        <f t="shared" si="18"/>
        <v>2.33085700137398</v>
      </c>
      <c r="CW48" s="26">
        <v>0.8</v>
      </c>
      <c r="CX48" s="26">
        <f t="shared" si="104"/>
        <v>0.43266533088004505</v>
      </c>
      <c r="CY48" s="26">
        <f t="shared" si="43"/>
        <v>-0.15229445098741237</v>
      </c>
      <c r="CZ48" s="26">
        <f t="shared" si="105"/>
        <v>3.7145206028937089E-2</v>
      </c>
      <c r="DA48" s="26">
        <f t="shared" si="106"/>
        <v>-5.5891003261365692E-4</v>
      </c>
      <c r="DB48" s="26">
        <f t="shared" si="44"/>
        <v>2.1683065369688191E-2</v>
      </c>
      <c r="DC48" s="26">
        <f t="shared" si="45"/>
        <v>0.87374152326181365</v>
      </c>
      <c r="DD48" s="26">
        <f t="shared" si="46"/>
        <v>0.90435505963923524</v>
      </c>
      <c r="DE48" s="26">
        <f t="shared" si="47"/>
        <v>0.10435505963923519</v>
      </c>
      <c r="DF48" s="26">
        <v>0.85</v>
      </c>
      <c r="DG48" s="26">
        <f t="shared" si="48"/>
        <v>0.4072144290635718</v>
      </c>
      <c r="DH48" s="26">
        <f t="shared" si="49"/>
        <v>-0.14333595387050577</v>
      </c>
      <c r="DI48" s="26">
        <f t="shared" si="50"/>
        <v>3.2903711914906215E-2</v>
      </c>
      <c r="DJ48" s="26">
        <f t="shared" si="51"/>
        <v>-4.1275962745396049E-4</v>
      </c>
      <c r="DK48" s="26">
        <f t="shared" si="52"/>
        <v>1.8946328721502235E-2</v>
      </c>
      <c r="DL48" s="26">
        <f t="shared" si="107"/>
        <v>0.88731182411308018</v>
      </c>
      <c r="DM48" s="26">
        <f t="shared" si="108"/>
        <v>0.90679181916997653</v>
      </c>
      <c r="DN48" s="26">
        <f t="shared" si="109"/>
        <v>5.6791819169976554E-2</v>
      </c>
      <c r="DO48" s="26">
        <f t="shared" si="110"/>
        <v>-0.95126480938517399</v>
      </c>
      <c r="DP48" s="26">
        <f t="shared" si="111"/>
        <v>0.90970137716613575</v>
      </c>
      <c r="DQ48" s="26">
        <f t="shared" si="53"/>
        <v>0.85</v>
      </c>
      <c r="DR48" s="26">
        <f t="shared" si="54"/>
        <v>0.4072144290635718</v>
      </c>
      <c r="DS48" s="26">
        <f t="shared" si="55"/>
        <v>-0.14333595387050577</v>
      </c>
      <c r="DT48" s="26">
        <f t="shared" si="56"/>
        <v>3.2903711914906215E-2</v>
      </c>
      <c r="DU48" s="26">
        <f t="shared" si="57"/>
        <v>-4.1275962745396049E-4</v>
      </c>
      <c r="DV48" s="26">
        <f t="shared" si="58"/>
        <v>1.8946328721502235E-2</v>
      </c>
      <c r="DW48" s="26">
        <f t="shared" si="59"/>
        <v>0.88731182411308018</v>
      </c>
      <c r="DX48" s="26">
        <f t="shared" si="60"/>
        <v>0.90679181916997653</v>
      </c>
      <c r="DY48" s="26">
        <f t="shared" si="61"/>
        <v>5.6791819169976554E-2</v>
      </c>
      <c r="DZ48" s="26">
        <f t="shared" si="62"/>
        <v>0.90970137716613575</v>
      </c>
      <c r="EA48" s="26">
        <f t="shared" si="63"/>
        <v>0.38048998648577737</v>
      </c>
      <c r="EB48" s="26">
        <f t="shared" si="64"/>
        <v>-0.13392918143035798</v>
      </c>
      <c r="EC48" s="26">
        <f t="shared" si="65"/>
        <v>2.8726653843859109E-2</v>
      </c>
      <c r="ED48" s="26">
        <f t="shared" si="66"/>
        <v>-2.9396632254749902E-4</v>
      </c>
      <c r="EE48" s="26">
        <f t="shared" si="67"/>
        <v>1.6316885123232407E-2</v>
      </c>
      <c r="EF48" s="26">
        <f t="shared" si="68"/>
        <v>0.90088193644009995</v>
      </c>
      <c r="EG48" s="26">
        <f t="shared" si="69"/>
        <v>0.90979102580253679</v>
      </c>
      <c r="EH48" s="26">
        <f t="shared" si="70"/>
        <v>8.9648636401040704E-5</v>
      </c>
      <c r="EI48" s="26">
        <f t="shared" si="71"/>
        <v>-0.94976319182363034</v>
      </c>
      <c r="EJ48" s="26">
        <f t="shared" si="72"/>
        <v>0.90979576768071113</v>
      </c>
      <c r="EN48">
        <f t="shared" si="19"/>
        <v>1554.6816199164446</v>
      </c>
      <c r="EX48">
        <f t="shared" si="112"/>
        <v>4.4105812733045848</v>
      </c>
      <c r="EY48">
        <f t="shared" si="73"/>
        <v>6.5812283240590297E-2</v>
      </c>
      <c r="EZ48">
        <f t="shared" si="113"/>
        <v>1.1525881089871701</v>
      </c>
      <c r="FA48">
        <f t="shared" si="114"/>
        <v>1.5806066281277176E-2</v>
      </c>
    </row>
    <row r="49" spans="3:157">
      <c r="C49" s="6">
        <f t="shared" si="74"/>
        <v>1587.4260895626326</v>
      </c>
      <c r="D49" s="6">
        <f>Sheet8!J49</f>
        <v>1654.5519951796441</v>
      </c>
      <c r="E49" s="6">
        <f t="shared" si="20"/>
        <v>1654.6177415165735</v>
      </c>
      <c r="F49" s="6">
        <f t="shared" si="21"/>
        <v>-6.5746336929350946E-2</v>
      </c>
      <c r="G49" s="6">
        <f>Sheet9!D49</f>
        <v>1655.1880819438809</v>
      </c>
      <c r="H49" s="6">
        <f>Sheet9!F49</f>
        <v>0.75062710416614209</v>
      </c>
      <c r="I49" s="6">
        <f t="shared" si="22"/>
        <v>1.2834309515542806</v>
      </c>
      <c r="J49" s="6">
        <f t="shared" si="23"/>
        <v>1654.6032221948956</v>
      </c>
      <c r="K49" s="6">
        <f t="shared" si="75"/>
        <v>1639.9032221948955</v>
      </c>
      <c r="L49" s="6">
        <f t="shared" si="24"/>
        <v>1620.9890423711383</v>
      </c>
      <c r="N49" s="6">
        <f t="shared" si="0"/>
        <v>1620.9890423711383</v>
      </c>
      <c r="R49">
        <f t="shared" si="25"/>
        <v>252.17182536371513</v>
      </c>
      <c r="T49">
        <f t="shared" si="26"/>
        <v>1.1995194918817815</v>
      </c>
      <c r="U49">
        <f t="shared" si="27"/>
        <v>1.0777493748956205E-2</v>
      </c>
      <c r="V49">
        <f t="shared" si="28"/>
        <v>5997.5974594089075</v>
      </c>
      <c r="W49">
        <f t="shared" si="76"/>
        <v>33676.509734581014</v>
      </c>
      <c r="X49">
        <f t="shared" si="29"/>
        <v>-117.03417140632172</v>
      </c>
      <c r="Y49">
        <f t="shared" si="77"/>
        <v>0.86118036281557542</v>
      </c>
      <c r="Z49">
        <f t="shared" si="1"/>
        <v>54.006116207951074</v>
      </c>
      <c r="AA49">
        <f t="shared" si="115"/>
        <v>2.9556214214374119</v>
      </c>
      <c r="AB49">
        <f t="shared" si="78"/>
        <v>47.487129650580407</v>
      </c>
      <c r="AC49">
        <f t="shared" si="30"/>
        <v>56.961737629388494</v>
      </c>
      <c r="AD49">
        <f t="shared" si="2"/>
        <v>1.1995194918817815</v>
      </c>
      <c r="AE49">
        <f t="shared" si="31"/>
        <v>47.487129650580407</v>
      </c>
      <c r="AJ49">
        <f t="shared" si="116"/>
        <v>0.52289387185469627</v>
      </c>
      <c r="AK49">
        <f t="shared" si="117"/>
        <v>0.7166510880990955</v>
      </c>
      <c r="AL49">
        <f t="shared" si="32"/>
        <v>0.8190037665324863</v>
      </c>
      <c r="AM49">
        <f t="shared" si="3"/>
        <v>0</v>
      </c>
      <c r="AN49">
        <f t="shared" si="4"/>
        <v>0.8190037665324863</v>
      </c>
      <c r="AO49">
        <f t="shared" si="79"/>
        <v>0.8190037665324863</v>
      </c>
      <c r="AP49">
        <f t="shared" si="5"/>
        <v>0</v>
      </c>
      <c r="AQ49">
        <f t="shared" si="6"/>
        <v>30</v>
      </c>
      <c r="AR49">
        <f t="shared" si="80"/>
        <v>30</v>
      </c>
      <c r="AT49">
        <f t="shared" si="81"/>
        <v>2.4302684293420365</v>
      </c>
      <c r="AV49">
        <f t="shared" si="33"/>
        <v>0.90782577797139097</v>
      </c>
      <c r="AX49">
        <f t="shared" si="7"/>
        <v>4.4664753807217412</v>
      </c>
      <c r="AY49">
        <f t="shared" si="7"/>
        <v>-1.5522102777555192E-2</v>
      </c>
      <c r="AZ49">
        <f t="shared" si="82"/>
        <v>4.450953277944186</v>
      </c>
      <c r="BA49">
        <f t="shared" si="34"/>
        <v>1.0034873659210202</v>
      </c>
      <c r="BB49">
        <f t="shared" si="83"/>
        <v>-3.4873659210201691E-3</v>
      </c>
      <c r="BC49">
        <f t="shared" si="8"/>
        <v>-12.111229473856969</v>
      </c>
      <c r="BD49">
        <f t="shared" si="84"/>
        <v>0.13</v>
      </c>
      <c r="BE49">
        <f t="shared" si="85"/>
        <v>9.7091762172838756</v>
      </c>
      <c r="BF49">
        <f t="shared" si="86"/>
        <v>-3.374178032650927E-2</v>
      </c>
      <c r="BG49">
        <f t="shared" si="9"/>
        <v>50.691108209802088</v>
      </c>
      <c r="BH49">
        <f t="shared" si="87"/>
        <v>3.8275356941603095E-3</v>
      </c>
      <c r="BI49">
        <f t="shared" si="88"/>
        <v>2.0137961925584223E-3</v>
      </c>
      <c r="BJ49">
        <f t="shared" si="89"/>
        <v>0.96218011708090756</v>
      </c>
      <c r="BK49">
        <f t="shared" si="90"/>
        <v>2.0929513682614235E-3</v>
      </c>
      <c r="BL49">
        <f t="shared" si="35"/>
        <v>3.6279464725581516E-2</v>
      </c>
      <c r="BM49" t="e">
        <f t="shared" si="36"/>
        <v>#NUM!</v>
      </c>
      <c r="BN49" t="e">
        <f t="shared" si="91"/>
        <v>#NUM!</v>
      </c>
      <c r="BO49" t="e">
        <f t="shared" si="92"/>
        <v>#NUM!</v>
      </c>
      <c r="BP49" t="e">
        <f t="shared" si="93"/>
        <v>#NUM!</v>
      </c>
      <c r="BQ49" t="e">
        <f t="shared" si="94"/>
        <v>#NUM!</v>
      </c>
      <c r="BR49">
        <f t="shared" si="37"/>
        <v>-9.1437277497475906E-7</v>
      </c>
      <c r="BS49">
        <f t="shared" si="95"/>
        <v>1.0886639598585102</v>
      </c>
      <c r="BT49">
        <f t="shared" si="96"/>
        <v>1.0000488654416515</v>
      </c>
      <c r="BU49">
        <f t="shared" si="97"/>
        <v>1.0886107644127205</v>
      </c>
      <c r="BV49">
        <f t="shared" si="38"/>
        <v>1</v>
      </c>
      <c r="BW49">
        <f t="shared" si="39"/>
        <v>1</v>
      </c>
      <c r="BX49">
        <f t="shared" si="40"/>
        <v>1</v>
      </c>
      <c r="BY49">
        <f t="shared" si="10"/>
        <v>212.10009548545881</v>
      </c>
      <c r="BZ49">
        <f t="shared" si="11"/>
        <v>-7.154147277374831E-2</v>
      </c>
      <c r="CA49">
        <f t="shared" si="12"/>
        <v>1598661.3726870031</v>
      </c>
      <c r="CB49">
        <f t="shared" si="13"/>
        <v>0.8190037665324863</v>
      </c>
      <c r="CC49">
        <f t="shared" si="14"/>
        <v>128829.26173106558</v>
      </c>
      <c r="CD49">
        <f t="shared" si="98"/>
        <v>1.6187778227438283E-4</v>
      </c>
      <c r="CE49">
        <f t="shared" si="99"/>
        <v>3.9161910362662688E-5</v>
      </c>
      <c r="CF49">
        <f t="shared" si="100"/>
        <v>-3.6114480841479373</v>
      </c>
      <c r="CG49">
        <f t="shared" si="101"/>
        <v>14.072458877509456</v>
      </c>
      <c r="CH49">
        <f t="shared" si="102"/>
        <v>5.0496354201657739E-3</v>
      </c>
      <c r="CI49">
        <f t="shared" si="15"/>
        <v>47.487129650580407</v>
      </c>
      <c r="CJ49" s="20">
        <f t="shared" si="16"/>
        <v>66039433731.333031</v>
      </c>
      <c r="CK49" s="33">
        <f t="shared" si="41"/>
        <v>0.33595825976970434</v>
      </c>
      <c r="CL49" s="33">
        <f t="shared" si="17"/>
        <v>67.191651953940863</v>
      </c>
      <c r="CM49">
        <f t="shared" si="103"/>
        <v>6400</v>
      </c>
      <c r="CN49" s="6">
        <f t="shared" si="42"/>
        <v>1654.6177415165735</v>
      </c>
      <c r="CO49" s="20"/>
      <c r="CP49" s="20"/>
      <c r="CQ49" s="20"/>
      <c r="CR49" s="20"/>
      <c r="CS49" s="20"/>
      <c r="CT49" s="20"/>
      <c r="CU49" s="20"/>
      <c r="CV49" s="25">
        <f t="shared" si="18"/>
        <v>2.4302684293420365</v>
      </c>
      <c r="CW49" s="26">
        <v>0.8</v>
      </c>
      <c r="CX49" s="26">
        <f t="shared" si="104"/>
        <v>0.45111857719661552</v>
      </c>
      <c r="CY49" s="26">
        <f t="shared" si="43"/>
        <v>-0.15878983394541679</v>
      </c>
      <c r="CZ49" s="26">
        <f t="shared" si="105"/>
        <v>4.0381272592510703E-2</v>
      </c>
      <c r="DA49" s="26">
        <f t="shared" si="106"/>
        <v>-6.8870776562755711E-4</v>
      </c>
      <c r="DB49" s="26">
        <f t="shared" si="44"/>
        <v>2.3816292363156109E-2</v>
      </c>
      <c r="DC49" s="26">
        <f t="shared" si="45"/>
        <v>0.8635277486095132</v>
      </c>
      <c r="DD49" s="26">
        <f t="shared" si="46"/>
        <v>0.90284617573730364</v>
      </c>
      <c r="DE49" s="26">
        <f t="shared" si="47"/>
        <v>0.10284617573730359</v>
      </c>
      <c r="DF49" s="26">
        <v>0.85</v>
      </c>
      <c r="DG49" s="26">
        <f t="shared" si="48"/>
        <v>0.424582190302697</v>
      </c>
      <c r="DH49" s="26">
        <f t="shared" si="49"/>
        <v>-0.14944925547803936</v>
      </c>
      <c r="DI49" s="26">
        <f t="shared" si="50"/>
        <v>3.5770262227275924E-2</v>
      </c>
      <c r="DJ49" s="26">
        <f t="shared" si="51"/>
        <v>-5.0861631421381299E-4</v>
      </c>
      <c r="DK49" s="26">
        <f t="shared" si="52"/>
        <v>2.0788545515598587E-2</v>
      </c>
      <c r="DL49" s="26">
        <f t="shared" si="107"/>
        <v>0.87811765036308909</v>
      </c>
      <c r="DM49" s="26">
        <f t="shared" si="108"/>
        <v>0.90508441180607402</v>
      </c>
      <c r="DN49" s="26">
        <f t="shared" si="109"/>
        <v>5.5084411806074041E-2</v>
      </c>
      <c r="DO49" s="26">
        <f t="shared" si="110"/>
        <v>-0.95523527862459223</v>
      </c>
      <c r="DP49" s="26">
        <f t="shared" si="111"/>
        <v>0.90766580552320897</v>
      </c>
      <c r="DQ49" s="26">
        <f t="shared" si="53"/>
        <v>0.85</v>
      </c>
      <c r="DR49" s="26">
        <f t="shared" si="54"/>
        <v>0.424582190302697</v>
      </c>
      <c r="DS49" s="26">
        <f t="shared" si="55"/>
        <v>-0.14944925547803936</v>
      </c>
      <c r="DT49" s="26">
        <f t="shared" si="56"/>
        <v>3.5770262227275924E-2</v>
      </c>
      <c r="DU49" s="26">
        <f t="shared" si="57"/>
        <v>-5.0861631421381299E-4</v>
      </c>
      <c r="DV49" s="26">
        <f t="shared" si="58"/>
        <v>2.0788545515598587E-2</v>
      </c>
      <c r="DW49" s="26">
        <f t="shared" si="59"/>
        <v>0.87811765036308909</v>
      </c>
      <c r="DX49" s="26">
        <f t="shared" si="60"/>
        <v>0.90508441180607402</v>
      </c>
      <c r="DY49" s="26">
        <f t="shared" si="61"/>
        <v>5.5084411806074041E-2</v>
      </c>
      <c r="DZ49" s="26">
        <f t="shared" si="62"/>
        <v>0.90766580552320897</v>
      </c>
      <c r="EA49" s="26">
        <f t="shared" si="63"/>
        <v>0.39760764321099495</v>
      </c>
      <c r="EB49" s="26">
        <f t="shared" si="64"/>
        <v>-0.13995444841409224</v>
      </c>
      <c r="EC49" s="26">
        <f t="shared" si="65"/>
        <v>3.136953103504312E-2</v>
      </c>
      <c r="ED49" s="26">
        <f t="shared" si="66"/>
        <v>-3.6631528620611868E-4</v>
      </c>
      <c r="EE49" s="26">
        <f t="shared" si="67"/>
        <v>1.7972989710359859E-2</v>
      </c>
      <c r="EF49" s="26">
        <f t="shared" si="68"/>
        <v>0.89227204014746009</v>
      </c>
      <c r="EG49" s="26">
        <f t="shared" si="69"/>
        <v>0.90781819410356912</v>
      </c>
      <c r="EH49" s="26">
        <f t="shared" si="70"/>
        <v>1.5238858036015213E-4</v>
      </c>
      <c r="EI49" s="26">
        <f t="shared" si="71"/>
        <v>-0.95259266262404285</v>
      </c>
      <c r="EJ49" s="26">
        <f t="shared" si="72"/>
        <v>0.90782577797139097</v>
      </c>
      <c r="EN49">
        <f t="shared" si="19"/>
        <v>1620.9890423711383</v>
      </c>
      <c r="EX49">
        <f t="shared" si="112"/>
        <v>4.6090065114886736</v>
      </c>
      <c r="EY49">
        <f t="shared" si="73"/>
        <v>6.8773076199217423E-2</v>
      </c>
      <c r="EZ49">
        <f t="shared" si="113"/>
        <v>1.1623829065493256</v>
      </c>
      <c r="FA49">
        <f t="shared" si="114"/>
        <v>1.5940387656165525E-2</v>
      </c>
    </row>
    <row r="50" spans="3:157">
      <c r="C50" s="6">
        <f t="shared" si="74"/>
        <v>1654.6177415165735</v>
      </c>
      <c r="D50" s="6">
        <f>Sheet8!J50</f>
        <v>1721.5420032250111</v>
      </c>
      <c r="E50" s="6">
        <f t="shared" si="20"/>
        <v>1721.6484549088284</v>
      </c>
      <c r="F50" s="6">
        <f t="shared" si="21"/>
        <v>-0.10645168381734038</v>
      </c>
      <c r="G50" s="6">
        <f>Sheet9!D50</f>
        <v>1723.5815284988475</v>
      </c>
      <c r="H50" s="6">
        <f>Sheet9!F50</f>
        <v>2.1155906580688679</v>
      </c>
      <c r="I50" s="6">
        <f t="shared" si="22"/>
        <v>1.0894899761189976</v>
      </c>
      <c r="J50" s="6">
        <f t="shared" si="23"/>
        <v>1721.6397110388971</v>
      </c>
      <c r="K50" s="6">
        <f t="shared" si="75"/>
        <v>1706.939711038897</v>
      </c>
      <c r="L50" s="6">
        <f t="shared" si="24"/>
        <v>1688.0798723707921</v>
      </c>
      <c r="N50" s="6">
        <f t="shared" si="0"/>
        <v>1688.0798723707921</v>
      </c>
      <c r="R50">
        <f t="shared" si="25"/>
        <v>264.60807254555664</v>
      </c>
      <c r="T50">
        <f t="shared" si="26"/>
        <v>1.2054471229550092</v>
      </c>
      <c r="U50">
        <f t="shared" si="27"/>
        <v>1.0328576859855769E-2</v>
      </c>
      <c r="V50">
        <f t="shared" si="28"/>
        <v>6027.2356147750461</v>
      </c>
      <c r="W50">
        <f t="shared" si="76"/>
        <v>33842.927976961888</v>
      </c>
      <c r="X50">
        <f t="shared" si="29"/>
        <v>-754.40300030565334</v>
      </c>
      <c r="Y50">
        <f t="shared" si="77"/>
        <v>0.85975907742336499</v>
      </c>
      <c r="Z50">
        <f t="shared" si="1"/>
        <v>54.006116207951074</v>
      </c>
      <c r="AA50">
        <f t="shared" si="115"/>
        <v>3.0962640076186849</v>
      </c>
      <c r="AB50">
        <f t="shared" si="78"/>
        <v>47.370290349683785</v>
      </c>
      <c r="AC50">
        <f t="shared" si="30"/>
        <v>57.10238021556976</v>
      </c>
      <c r="AD50">
        <f t="shared" si="2"/>
        <v>1.2054471229550092</v>
      </c>
      <c r="AE50">
        <f t="shared" si="31"/>
        <v>47.370290349683785</v>
      </c>
      <c r="AJ50">
        <f t="shared" si="116"/>
        <v>0.51363148930684444</v>
      </c>
      <c r="AK50">
        <f t="shared" si="117"/>
        <v>0.70931205182881496</v>
      </c>
      <c r="AL50">
        <f t="shared" si="32"/>
        <v>0.80080790497280496</v>
      </c>
      <c r="AM50">
        <f t="shared" si="3"/>
        <v>0</v>
      </c>
      <c r="AN50">
        <f t="shared" si="4"/>
        <v>0.80080790497280496</v>
      </c>
      <c r="AO50">
        <f t="shared" si="79"/>
        <v>0.80080790497280496</v>
      </c>
      <c r="AP50">
        <f t="shared" si="5"/>
        <v>0</v>
      </c>
      <c r="AQ50">
        <f t="shared" si="6"/>
        <v>30</v>
      </c>
      <c r="AR50">
        <f t="shared" si="80"/>
        <v>30</v>
      </c>
      <c r="AT50">
        <f t="shared" si="81"/>
        <v>2.5308543813655056</v>
      </c>
      <c r="AV50">
        <f t="shared" si="33"/>
        <v>0.9060207185282293</v>
      </c>
      <c r="AX50">
        <f t="shared" si="7"/>
        <v>4.4885472340211319</v>
      </c>
      <c r="AY50">
        <f t="shared" si="7"/>
        <v>-0.10005557151155109</v>
      </c>
      <c r="AZ50">
        <f t="shared" si="82"/>
        <v>4.3884916625095807</v>
      </c>
      <c r="BA50">
        <f t="shared" si="34"/>
        <v>1.022799535513834</v>
      </c>
      <c r="BB50">
        <f t="shared" si="83"/>
        <v>-2.2799535513833957E-2</v>
      </c>
      <c r="BC50">
        <f t="shared" si="8"/>
        <v>-11.743844826452975</v>
      </c>
      <c r="BD50">
        <f t="shared" si="84"/>
        <v>0.13</v>
      </c>
      <c r="BE50">
        <f t="shared" si="85"/>
        <v>9.7511485018465507</v>
      </c>
      <c r="BF50">
        <f t="shared" si="86"/>
        <v>-0.21736581690646603</v>
      </c>
      <c r="BG50">
        <f t="shared" si="9"/>
        <v>50.628708552255269</v>
      </c>
      <c r="BH50">
        <f t="shared" si="87"/>
        <v>3.7448046736952927E-3</v>
      </c>
      <c r="BI50">
        <f t="shared" si="88"/>
        <v>2.0115305807607473E-3</v>
      </c>
      <c r="BJ50">
        <f t="shared" si="89"/>
        <v>0.96298643865865985</v>
      </c>
      <c r="BK50">
        <f t="shared" si="90"/>
        <v>2.0888462183980498E-3</v>
      </c>
      <c r="BL50">
        <f t="shared" si="35"/>
        <v>3.6364832275105709E-2</v>
      </c>
      <c r="BM50" t="e">
        <f t="shared" si="36"/>
        <v>#NUM!</v>
      </c>
      <c r="BN50" t="e">
        <f t="shared" si="91"/>
        <v>#NUM!</v>
      </c>
      <c r="BO50" t="e">
        <f t="shared" si="92"/>
        <v>#NUM!</v>
      </c>
      <c r="BP50" t="e">
        <f t="shared" si="93"/>
        <v>#NUM!</v>
      </c>
      <c r="BQ50" t="e">
        <f t="shared" si="94"/>
        <v>#NUM!</v>
      </c>
      <c r="BR50">
        <f t="shared" si="37"/>
        <v>-5.8571328473878213E-6</v>
      </c>
      <c r="BS50">
        <f t="shared" si="95"/>
        <v>1.0890097707132205</v>
      </c>
      <c r="BT50">
        <f t="shared" si="96"/>
        <v>1.0003130578411208</v>
      </c>
      <c r="BU50">
        <f t="shared" si="97"/>
        <v>1.0886689543606731</v>
      </c>
      <c r="BV50">
        <f t="shared" si="38"/>
        <v>1</v>
      </c>
      <c r="BW50">
        <f t="shared" si="39"/>
        <v>1</v>
      </c>
      <c r="BX50">
        <f t="shared" si="40"/>
        <v>1</v>
      </c>
      <c r="BY50">
        <f t="shared" si="10"/>
        <v>212.62378572385106</v>
      </c>
      <c r="BZ50">
        <f t="shared" si="11"/>
        <v>-0.48123534274933727</v>
      </c>
      <c r="CA50">
        <f t="shared" si="12"/>
        <v>1599520.887065446</v>
      </c>
      <c r="CB50">
        <f t="shared" si="13"/>
        <v>0.80080790497280496</v>
      </c>
      <c r="CC50">
        <f t="shared" si="14"/>
        <v>131827.34322522016</v>
      </c>
      <c r="CD50">
        <f t="shared" si="98"/>
        <v>1.6187778227438283E-4</v>
      </c>
      <c r="CE50">
        <f t="shared" si="99"/>
        <v>3.8271271168535489E-5</v>
      </c>
      <c r="CF50">
        <f t="shared" si="100"/>
        <v>-3.616950382318922</v>
      </c>
      <c r="CG50">
        <f t="shared" si="101"/>
        <v>14.089760905227461</v>
      </c>
      <c r="CH50">
        <f t="shared" si="102"/>
        <v>5.0372412725738364E-3</v>
      </c>
      <c r="CI50">
        <f t="shared" si="15"/>
        <v>47.370290349683785</v>
      </c>
      <c r="CJ50" s="20">
        <f t="shared" si="16"/>
        <v>66110860690.799362</v>
      </c>
      <c r="CK50" s="33">
        <f t="shared" si="41"/>
        <v>0.33515356696127468</v>
      </c>
      <c r="CL50" s="33">
        <f t="shared" si="17"/>
        <v>67.030713392254938</v>
      </c>
      <c r="CM50">
        <f t="shared" si="103"/>
        <v>6600</v>
      </c>
      <c r="CN50" s="6">
        <f t="shared" si="42"/>
        <v>1721.6484549088284</v>
      </c>
      <c r="CO50" s="20"/>
      <c r="CP50" s="20"/>
      <c r="CQ50" s="20"/>
      <c r="CR50" s="20"/>
      <c r="CS50" s="20"/>
      <c r="CT50" s="20"/>
      <c r="CU50" s="20"/>
      <c r="CV50" s="25">
        <f t="shared" si="18"/>
        <v>2.5308543813655056</v>
      </c>
      <c r="CW50" s="26">
        <v>0.8</v>
      </c>
      <c r="CX50" s="26">
        <f t="shared" si="104"/>
        <v>0.469789844540972</v>
      </c>
      <c r="CY50" s="26">
        <f t="shared" si="43"/>
        <v>-0.16536195841784496</v>
      </c>
      <c r="CZ50" s="26">
        <f t="shared" si="105"/>
        <v>4.3793113874860873E-2</v>
      </c>
      <c r="DA50" s="26">
        <f t="shared" si="106"/>
        <v>-8.4352807691366757E-4</v>
      </c>
      <c r="DB50" s="26">
        <f t="shared" si="44"/>
        <v>2.6107778779834154E-2</v>
      </c>
      <c r="DC50" s="26">
        <f t="shared" si="45"/>
        <v>0.85288846083120506</v>
      </c>
      <c r="DD50" s="26">
        <f t="shared" si="46"/>
        <v>0.90154170679318391</v>
      </c>
      <c r="DE50" s="26">
        <f t="shared" si="47"/>
        <v>0.10154170679318386</v>
      </c>
      <c r="DF50" s="26">
        <v>0.85</v>
      </c>
      <c r="DG50" s="26">
        <f t="shared" si="48"/>
        <v>0.44215514780326781</v>
      </c>
      <c r="DH50" s="26">
        <f t="shared" si="49"/>
        <v>-0.15563478439326586</v>
      </c>
      <c r="DI50" s="26">
        <f t="shared" si="50"/>
        <v>3.8792516096762583E-2</v>
      </c>
      <c r="DJ50" s="26">
        <f t="shared" si="51"/>
        <v>-6.2295237955500209E-4</v>
      </c>
      <c r="DK50" s="26">
        <f t="shared" si="52"/>
        <v>2.2764087175503211E-2</v>
      </c>
      <c r="DL50" s="26">
        <f t="shared" si="107"/>
        <v>0.86852722470684751</v>
      </c>
      <c r="DM50" s="26">
        <f t="shared" si="108"/>
        <v>0.90355191354057629</v>
      </c>
      <c r="DN50" s="26">
        <f t="shared" si="109"/>
        <v>5.3551913540576312E-2</v>
      </c>
      <c r="DO50" s="26">
        <f t="shared" si="110"/>
        <v>-0.95979586505215231</v>
      </c>
      <c r="DP50" s="26">
        <f t="shared" si="111"/>
        <v>0.90579510757494919</v>
      </c>
      <c r="DQ50" s="26">
        <f t="shared" si="53"/>
        <v>0.85</v>
      </c>
      <c r="DR50" s="26">
        <f t="shared" si="54"/>
        <v>0.44215514780326781</v>
      </c>
      <c r="DS50" s="26">
        <f t="shared" si="55"/>
        <v>-0.15563478439326586</v>
      </c>
      <c r="DT50" s="26">
        <f t="shared" si="56"/>
        <v>3.8792516096762583E-2</v>
      </c>
      <c r="DU50" s="26">
        <f t="shared" si="57"/>
        <v>-6.2295237955500209E-4</v>
      </c>
      <c r="DV50" s="26">
        <f t="shared" si="58"/>
        <v>2.2764087175503208E-2</v>
      </c>
      <c r="DW50" s="26">
        <f t="shared" si="59"/>
        <v>0.86852722470684751</v>
      </c>
      <c r="DX50" s="26">
        <f t="shared" si="60"/>
        <v>0.90355191354057629</v>
      </c>
      <c r="DY50" s="26">
        <f t="shared" si="61"/>
        <v>5.3551913540576312E-2</v>
      </c>
      <c r="DZ50" s="26">
        <f t="shared" si="62"/>
        <v>0.90579510757494919</v>
      </c>
      <c r="EA50" s="26">
        <f t="shared" si="63"/>
        <v>0.41491930403441679</v>
      </c>
      <c r="EB50" s="26">
        <f t="shared" si="64"/>
        <v>-0.1460480031609464</v>
      </c>
      <c r="EC50" s="26">
        <f t="shared" si="65"/>
        <v>3.416062903465468E-2</v>
      </c>
      <c r="ED50" s="26">
        <f t="shared" si="66"/>
        <v>-4.5331451426003074E-4</v>
      </c>
      <c r="EE50" s="26">
        <f t="shared" si="67"/>
        <v>1.9750317916861024E-2</v>
      </c>
      <c r="EF50" s="26">
        <f t="shared" si="68"/>
        <v>0.88326859608343378</v>
      </c>
      <c r="EG50" s="26">
        <f t="shared" si="69"/>
        <v>0.90601077596659563</v>
      </c>
      <c r="EH50" s="26">
        <f t="shared" si="70"/>
        <v>2.1566839164643969E-4</v>
      </c>
      <c r="EI50" s="26">
        <f t="shared" si="71"/>
        <v>-0.95593050120539036</v>
      </c>
      <c r="EJ50" s="26">
        <f t="shared" si="72"/>
        <v>0.9060207185282293</v>
      </c>
      <c r="EN50">
        <f t="shared" si="19"/>
        <v>1688.0798723707921</v>
      </c>
      <c r="EX50">
        <f t="shared" si="112"/>
        <v>4.8096806152746847</v>
      </c>
      <c r="EY50">
        <f t="shared" si="73"/>
        <v>7.1767425501281526E-2</v>
      </c>
      <c r="EZ50">
        <f t="shared" si="113"/>
        <v>1.1725113017039808</v>
      </c>
      <c r="FA50">
        <f t="shared" si="114"/>
        <v>1.6079283835892837E-2</v>
      </c>
    </row>
    <row r="51" spans="3:157">
      <c r="C51" s="6">
        <f t="shared" si="74"/>
        <v>1721.6484549088284</v>
      </c>
      <c r="D51" s="6">
        <f>Sheet8!J51</f>
        <v>1788.4010866020865</v>
      </c>
      <c r="E51" s="6">
        <f t="shared" si="20"/>
        <v>1788.5185348414579</v>
      </c>
      <c r="F51" s="6">
        <f t="shared" si="21"/>
        <v>-0.11744823937146975</v>
      </c>
      <c r="G51" s="6">
        <f>Sheet9!D51</f>
        <v>1791.653668388976</v>
      </c>
      <c r="H51" s="6">
        <f>Sheet9!F51</f>
        <v>3.3213341374860192</v>
      </c>
      <c r="I51" s="6">
        <f t="shared" si="22"/>
        <v>1.0572470124251674</v>
      </c>
      <c r="J51" s="6">
        <f t="shared" si="23"/>
        <v>1788.5121753429305</v>
      </c>
      <c r="K51" s="6">
        <f t="shared" si="75"/>
        <v>1773.8121753429305</v>
      </c>
      <c r="L51" s="6">
        <f t="shared" si="24"/>
        <v>1755.0247707554574</v>
      </c>
      <c r="N51" s="6">
        <f t="shared" si="0"/>
        <v>1755.0247707554574</v>
      </c>
      <c r="R51">
        <f t="shared" si="25"/>
        <v>277.10976283534097</v>
      </c>
      <c r="T51">
        <f t="shared" si="26"/>
        <v>1.211405946927067</v>
      </c>
      <c r="U51">
        <f t="shared" si="27"/>
        <v>9.916934158921982E-3</v>
      </c>
      <c r="V51">
        <f t="shared" si="28"/>
        <v>6057.0297346353354</v>
      </c>
      <c r="W51">
        <f t="shared" si="76"/>
        <v>34010.221959977411</v>
      </c>
      <c r="X51">
        <f t="shared" si="29"/>
        <v>-1344.2286655103328</v>
      </c>
      <c r="Y51">
        <f t="shared" si="77"/>
        <v>0.85833031281881822</v>
      </c>
      <c r="Z51">
        <f t="shared" si="1"/>
        <v>54.006116207951074</v>
      </c>
      <c r="AA51">
        <f t="shared" si="115"/>
        <v>3.237161765200848</v>
      </c>
      <c r="AB51">
        <f t="shared" si="78"/>
        <v>47.25358837667838</v>
      </c>
      <c r="AC51">
        <f t="shared" si="30"/>
        <v>57.243277973151919</v>
      </c>
      <c r="AD51">
        <f t="shared" si="2"/>
        <v>1.211405946927067</v>
      </c>
      <c r="AE51">
        <f t="shared" si="31"/>
        <v>47.25358837667838</v>
      </c>
      <c r="AJ51">
        <f t="shared" si="116"/>
        <v>0.50479061368186462</v>
      </c>
      <c r="AK51">
        <f t="shared" si="117"/>
        <v>0.70222542427292078</v>
      </c>
      <c r="AL51">
        <f t="shared" si="32"/>
        <v>0.78353965234850664</v>
      </c>
      <c r="AM51">
        <f t="shared" si="3"/>
        <v>0</v>
      </c>
      <c r="AN51">
        <f t="shared" si="4"/>
        <v>0.78353965234850664</v>
      </c>
      <c r="AO51">
        <f t="shared" si="79"/>
        <v>0.78353965234850664</v>
      </c>
      <c r="AP51">
        <f t="shared" si="5"/>
        <v>0</v>
      </c>
      <c r="AQ51">
        <f t="shared" si="6"/>
        <v>30</v>
      </c>
      <c r="AR51">
        <f t="shared" si="80"/>
        <v>30</v>
      </c>
      <c r="AT51">
        <f t="shared" si="81"/>
        <v>2.6312215453605061</v>
      </c>
      <c r="AV51">
        <f t="shared" si="33"/>
        <v>0.9044099510943161</v>
      </c>
      <c r="AX51">
        <f t="shared" si="7"/>
        <v>4.5107352357579753</v>
      </c>
      <c r="AY51">
        <f t="shared" si="7"/>
        <v>-0.17828344706390759</v>
      </c>
      <c r="AZ51">
        <f t="shared" si="82"/>
        <v>4.3324517886940681</v>
      </c>
      <c r="BA51">
        <f t="shared" si="34"/>
        <v>1.0411507053648361</v>
      </c>
      <c r="BB51">
        <f t="shared" si="83"/>
        <v>-4.1150705364836115E-2</v>
      </c>
      <c r="BC51">
        <f t="shared" si="8"/>
        <v>-11.418650158803901</v>
      </c>
      <c r="BD51">
        <f t="shared" si="84"/>
        <v>0.13</v>
      </c>
      <c r="BE51">
        <f t="shared" si="85"/>
        <v>9.7933098150320141</v>
      </c>
      <c r="BF51">
        <f t="shared" si="86"/>
        <v>-0.38707326870966624</v>
      </c>
      <c r="BG51">
        <f t="shared" si="9"/>
        <v>50.56630537013622</v>
      </c>
      <c r="BH51">
        <f t="shared" si="87"/>
        <v>3.6663136133182803E-3</v>
      </c>
      <c r="BI51">
        <f t="shared" si="88"/>
        <v>2.009373386725469E-3</v>
      </c>
      <c r="BJ51">
        <f t="shared" si="89"/>
        <v>0.96375190433890356</v>
      </c>
      <c r="BK51">
        <f t="shared" si="90"/>
        <v>2.0849488106628659E-3</v>
      </c>
      <c r="BL51">
        <f t="shared" si="35"/>
        <v>3.6453920376983515E-2</v>
      </c>
      <c r="BM51" t="e">
        <f t="shared" si="36"/>
        <v>#NUM!</v>
      </c>
      <c r="BN51" t="e">
        <f t="shared" si="91"/>
        <v>#NUM!</v>
      </c>
      <c r="BO51" t="e">
        <f t="shared" si="92"/>
        <v>#NUM!</v>
      </c>
      <c r="BP51" t="e">
        <f t="shared" si="93"/>
        <v>#NUM!</v>
      </c>
      <c r="BQ51" t="e">
        <f t="shared" si="94"/>
        <v>#NUM!</v>
      </c>
      <c r="BR51">
        <f t="shared" si="37"/>
        <v>-1.0373789111503961E-5</v>
      </c>
      <c r="BS51">
        <f t="shared" si="95"/>
        <v>1.0893258697657282</v>
      </c>
      <c r="BT51">
        <f t="shared" si="96"/>
        <v>1.000554539690437</v>
      </c>
      <c r="BU51">
        <f t="shared" si="97"/>
        <v>1.0887221301327126</v>
      </c>
      <c r="BV51">
        <f t="shared" si="38"/>
        <v>1</v>
      </c>
      <c r="BW51">
        <f t="shared" si="39"/>
        <v>1</v>
      </c>
      <c r="BX51">
        <f t="shared" si="40"/>
        <v>1</v>
      </c>
      <c r="BY51">
        <f t="shared" si="10"/>
        <v>213.14842610668668</v>
      </c>
      <c r="BZ51">
        <f t="shared" si="11"/>
        <v>-0.8931446882766042</v>
      </c>
      <c r="CA51">
        <f t="shared" si="12"/>
        <v>1600370.861049785</v>
      </c>
      <c r="CB51">
        <f t="shared" si="13"/>
        <v>0.78353965234850664</v>
      </c>
      <c r="CC51">
        <f t="shared" si="14"/>
        <v>134804.25210478774</v>
      </c>
      <c r="CD51">
        <f t="shared" si="98"/>
        <v>1.6187778227438283E-4</v>
      </c>
      <c r="CE51">
        <f t="shared" si="99"/>
        <v>3.7426119141095058E-5</v>
      </c>
      <c r="CF51">
        <f t="shared" si="100"/>
        <v>-3.6222492271667273</v>
      </c>
      <c r="CG51">
        <f t="shared" si="101"/>
        <v>14.106376150232499</v>
      </c>
      <c r="CH51">
        <f t="shared" si="102"/>
        <v>5.0253819960625699E-3</v>
      </c>
      <c r="CI51">
        <f t="shared" si="15"/>
        <v>47.25358837667838</v>
      </c>
      <c r="CJ51" s="20">
        <f t="shared" si="16"/>
        <v>66188391929.026382</v>
      </c>
      <c r="CK51" s="33">
        <f t="shared" si="41"/>
        <v>0.33435039966314756</v>
      </c>
      <c r="CL51" s="33">
        <f t="shared" si="17"/>
        <v>66.870079932629508</v>
      </c>
      <c r="CM51">
        <f t="shared" si="103"/>
        <v>6800</v>
      </c>
      <c r="CN51" s="6">
        <f t="shared" si="42"/>
        <v>1788.5185348414579</v>
      </c>
      <c r="CO51" s="20"/>
      <c r="CP51" s="20"/>
      <c r="CQ51" s="20"/>
      <c r="CR51" s="20"/>
      <c r="CS51" s="20"/>
      <c r="CT51" s="20"/>
      <c r="CU51" s="20"/>
      <c r="CV51" s="25">
        <f t="shared" si="18"/>
        <v>2.6312215453605061</v>
      </c>
      <c r="CW51" s="26">
        <v>0.8</v>
      </c>
      <c r="CX51" s="26">
        <f t="shared" si="104"/>
        <v>0.48842049935754395</v>
      </c>
      <c r="CY51" s="26">
        <f t="shared" si="43"/>
        <v>-0.17191978763206611</v>
      </c>
      <c r="CZ51" s="26">
        <f t="shared" si="105"/>
        <v>4.7335431923015252E-2</v>
      </c>
      <c r="DA51" s="26">
        <f t="shared" si="106"/>
        <v>-1.0245917091015039E-3</v>
      </c>
      <c r="DB51" s="26">
        <f t="shared" si="44"/>
        <v>2.8532933463025024E-2</v>
      </c>
      <c r="DC51" s="26">
        <f t="shared" si="45"/>
        <v>0.84198097904491109</v>
      </c>
      <c r="DD51" s="26">
        <f t="shared" si="46"/>
        <v>0.90046442325227172</v>
      </c>
      <c r="DE51" s="26">
        <f t="shared" si="47"/>
        <v>0.10046442325227167</v>
      </c>
      <c r="DF51" s="26">
        <v>0.85</v>
      </c>
      <c r="DG51" s="26">
        <f t="shared" si="48"/>
        <v>0.45968988174827669</v>
      </c>
      <c r="DH51" s="26">
        <f t="shared" si="49"/>
        <v>-0.16180685894782693</v>
      </c>
      <c r="DI51" s="26">
        <f t="shared" si="50"/>
        <v>4.1930348001010052E-2</v>
      </c>
      <c r="DJ51" s="26">
        <f t="shared" si="51"/>
        <v>-7.5666935188742172E-4</v>
      </c>
      <c r="DK51" s="26">
        <f t="shared" si="52"/>
        <v>2.4851301368668345E-2</v>
      </c>
      <c r="DL51" s="26">
        <f t="shared" si="107"/>
        <v>0.85868085086129131</v>
      </c>
      <c r="DM51" s="26">
        <f t="shared" si="108"/>
        <v>0.90221949500932896</v>
      </c>
      <c r="DN51" s="26">
        <f t="shared" si="109"/>
        <v>5.2219495009328987E-2</v>
      </c>
      <c r="DO51" s="26">
        <f t="shared" si="110"/>
        <v>-0.96489856485885506</v>
      </c>
      <c r="DP51" s="26">
        <f t="shared" si="111"/>
        <v>0.90411915501912643</v>
      </c>
      <c r="DQ51" s="26">
        <f t="shared" si="53"/>
        <v>0.85</v>
      </c>
      <c r="DR51" s="26">
        <f t="shared" si="54"/>
        <v>0.45968988174827669</v>
      </c>
      <c r="DS51" s="26">
        <f t="shared" si="55"/>
        <v>-0.16180685894782693</v>
      </c>
      <c r="DT51" s="26">
        <f t="shared" si="56"/>
        <v>4.1930348001010052E-2</v>
      </c>
      <c r="DU51" s="26">
        <f t="shared" si="57"/>
        <v>-7.5666935188742172E-4</v>
      </c>
      <c r="DV51" s="26">
        <f t="shared" si="58"/>
        <v>2.4851301368668345E-2</v>
      </c>
      <c r="DW51" s="26">
        <f t="shared" si="59"/>
        <v>0.85868085086129131</v>
      </c>
      <c r="DX51" s="26">
        <f t="shared" si="60"/>
        <v>0.90221949500932896</v>
      </c>
      <c r="DY51" s="26">
        <f t="shared" si="61"/>
        <v>5.2219495009328987E-2</v>
      </c>
      <c r="DZ51" s="26">
        <f t="shared" si="62"/>
        <v>0.90411915501912643</v>
      </c>
      <c r="EA51" s="26">
        <f t="shared" si="63"/>
        <v>0.43217356619080727</v>
      </c>
      <c r="EB51" s="26">
        <f t="shared" si="64"/>
        <v>-0.15212135407389235</v>
      </c>
      <c r="EC51" s="26">
        <f t="shared" si="65"/>
        <v>3.7060816000487648E-2</v>
      </c>
      <c r="ED51" s="26">
        <f t="shared" si="66"/>
        <v>-5.557409765551089E-4</v>
      </c>
      <c r="EE51" s="26">
        <f t="shared" si="67"/>
        <v>2.1627958823662738E-2</v>
      </c>
      <c r="EF51" s="26">
        <f t="shared" si="68"/>
        <v>0.87400948783641497</v>
      </c>
      <c r="EG51" s="26">
        <f t="shared" si="69"/>
        <v>0.90439824411756686</v>
      </c>
      <c r="EH51" s="26">
        <f t="shared" si="70"/>
        <v>2.7908909844043261E-4</v>
      </c>
      <c r="EI51" s="26">
        <f t="shared" si="71"/>
        <v>-0.9597416273874213</v>
      </c>
      <c r="EJ51" s="26">
        <f t="shared" si="72"/>
        <v>0.9044099510943161</v>
      </c>
      <c r="EN51">
        <f t="shared" si="19"/>
        <v>1755.0247707554574</v>
      </c>
      <c r="EX51">
        <f t="shared" si="112"/>
        <v>5.0096893625600982</v>
      </c>
      <c r="EY51">
        <f t="shared" si="73"/>
        <v>7.4751846717281703E-2</v>
      </c>
      <c r="EZ51">
        <f t="shared" si="113"/>
        <v>1.1828291729778242</v>
      </c>
      <c r="FA51">
        <f t="shared" si="114"/>
        <v>1.6220778404476725E-2</v>
      </c>
    </row>
    <row r="52" spans="3:157">
      <c r="C52" s="6">
        <f t="shared" si="74"/>
        <v>1788.5185348414579</v>
      </c>
      <c r="D52" s="6">
        <f>Sheet8!J52</f>
        <v>1855.1026212529634</v>
      </c>
      <c r="E52" s="6">
        <f t="shared" si="20"/>
        <v>1855.2283547980946</v>
      </c>
      <c r="F52" s="6">
        <f t="shared" si="21"/>
        <v>-0.12573354513119739</v>
      </c>
      <c r="G52" s="6">
        <f>Sheet9!D52</f>
        <v>1859.3992487931628</v>
      </c>
      <c r="H52" s="6">
        <f>Sheet9!F52</f>
        <v>4.3620260631253132</v>
      </c>
      <c r="I52" s="6">
        <f t="shared" si="22"/>
        <v>1.0444842068038132</v>
      </c>
      <c r="J52" s="6">
        <f t="shared" si="23"/>
        <v>1855.2229998516173</v>
      </c>
      <c r="K52" s="6">
        <f t="shared" si="75"/>
        <v>1840.5229998516172</v>
      </c>
      <c r="L52" s="6">
        <f t="shared" si="24"/>
        <v>1821.8105780472106</v>
      </c>
      <c r="N52" s="6">
        <f t="shared" si="0"/>
        <v>1821.8105780472106</v>
      </c>
      <c r="R52">
        <f t="shared" si="25"/>
        <v>289.67094068167171</v>
      </c>
      <c r="T52">
        <f t="shared" si="26"/>
        <v>1.2173931251352141</v>
      </c>
      <c r="U52">
        <f t="shared" si="27"/>
        <v>9.5384290546690932E-3</v>
      </c>
      <c r="V52">
        <f t="shared" si="28"/>
        <v>6086.9656256760709</v>
      </c>
      <c r="W52">
        <f t="shared" si="76"/>
        <v>34178.311988171139</v>
      </c>
      <c r="X52">
        <f t="shared" si="29"/>
        <v>-1891.9922661205576</v>
      </c>
      <c r="Y52">
        <f t="shared" si="77"/>
        <v>0.85689474963638035</v>
      </c>
      <c r="Z52">
        <f t="shared" si="1"/>
        <v>54.006116207951074</v>
      </c>
      <c r="AA52">
        <f t="shared" si="115"/>
        <v>3.3782402864979635</v>
      </c>
      <c r="AB52">
        <f t="shared" si="78"/>
        <v>47.137079477161855</v>
      </c>
      <c r="AC52">
        <f t="shared" si="30"/>
        <v>57.384356494449037</v>
      </c>
      <c r="AD52">
        <f t="shared" si="2"/>
        <v>1.2173931251352141</v>
      </c>
      <c r="AE52">
        <f t="shared" si="31"/>
        <v>47.137079477161855</v>
      </c>
      <c r="AJ52">
        <f t="shared" si="116"/>
        <v>0.4963439071869355</v>
      </c>
      <c r="AK52">
        <f t="shared" si="117"/>
        <v>0.69537923186491335</v>
      </c>
      <c r="AL52">
        <f t="shared" si="32"/>
        <v>0.7671332054519403</v>
      </c>
      <c r="AM52">
        <f t="shared" si="3"/>
        <v>0</v>
      </c>
      <c r="AN52">
        <f t="shared" si="4"/>
        <v>0.7671332054519403</v>
      </c>
      <c r="AO52">
        <f t="shared" si="79"/>
        <v>0.7671332054519403</v>
      </c>
      <c r="AP52">
        <f t="shared" si="5"/>
        <v>0</v>
      </c>
      <c r="AQ52">
        <f t="shared" si="6"/>
        <v>30</v>
      </c>
      <c r="AR52">
        <f t="shared" si="80"/>
        <v>30</v>
      </c>
      <c r="AT52">
        <f t="shared" si="81"/>
        <v>2.7313501919748284</v>
      </c>
      <c r="AV52">
        <f t="shared" si="33"/>
        <v>0.90299370971466475</v>
      </c>
      <c r="AX52">
        <f t="shared" si="7"/>
        <v>4.5330288160187937</v>
      </c>
      <c r="AY52">
        <f t="shared" si="7"/>
        <v>-0.2509326810808396</v>
      </c>
      <c r="AZ52">
        <f t="shared" si="82"/>
        <v>4.2820961349379543</v>
      </c>
      <c r="BA52">
        <f t="shared" si="34"/>
        <v>1.0586004314647353</v>
      </c>
      <c r="BB52">
        <f t="shared" si="83"/>
        <v>-5.8600431464735259E-2</v>
      </c>
      <c r="BC52">
        <f t="shared" si="8"/>
        <v>-11.130005499309167</v>
      </c>
      <c r="BD52">
        <f t="shared" si="84"/>
        <v>0.13</v>
      </c>
      <c r="BE52">
        <f t="shared" si="85"/>
        <v>9.8356395950758859</v>
      </c>
      <c r="BF52">
        <f t="shared" si="86"/>
        <v>-0.54446673822490499</v>
      </c>
      <c r="BG52">
        <f t="shared" si="9"/>
        <v>50.503928514051424</v>
      </c>
      <c r="BH52">
        <f t="shared" si="87"/>
        <v>3.5917611132847702E-3</v>
      </c>
      <c r="BI52">
        <f t="shared" si="88"/>
        <v>2.0073174860706974E-3</v>
      </c>
      <c r="BJ52">
        <f t="shared" si="89"/>
        <v>0.9644793813867335</v>
      </c>
      <c r="BK52">
        <f t="shared" si="90"/>
        <v>2.0812445810760266E-3</v>
      </c>
      <c r="BL52">
        <f t="shared" si="35"/>
        <v>3.6546439852646918E-2</v>
      </c>
      <c r="BM52" t="e">
        <f t="shared" si="36"/>
        <v>#NUM!</v>
      </c>
      <c r="BN52" t="e">
        <f t="shared" si="91"/>
        <v>#NUM!</v>
      </c>
      <c r="BO52" t="e">
        <f t="shared" si="92"/>
        <v>#NUM!</v>
      </c>
      <c r="BP52" t="e">
        <f t="shared" si="93"/>
        <v>#NUM!</v>
      </c>
      <c r="BQ52" t="e">
        <f t="shared" si="94"/>
        <v>#NUM!</v>
      </c>
      <c r="BR52">
        <f t="shared" si="37"/>
        <v>-1.451684823584621E-5</v>
      </c>
      <c r="BS52">
        <f t="shared" si="95"/>
        <v>1.0896159063163093</v>
      </c>
      <c r="BT52">
        <f t="shared" si="96"/>
        <v>1.0007761017354933</v>
      </c>
      <c r="BU52">
        <f t="shared" si="97"/>
        <v>1.0887709093240283</v>
      </c>
      <c r="BV52">
        <f t="shared" si="38"/>
        <v>1</v>
      </c>
      <c r="BW52">
        <f t="shared" si="39"/>
        <v>1</v>
      </c>
      <c r="BX52">
        <f t="shared" si="40"/>
        <v>1</v>
      </c>
      <c r="BY52">
        <f t="shared" si="10"/>
        <v>213.67373957294279</v>
      </c>
      <c r="BZ52">
        <f t="shared" si="11"/>
        <v>-1.3070741062378763</v>
      </c>
      <c r="CA52">
        <f t="shared" si="12"/>
        <v>1601210.6789524802</v>
      </c>
      <c r="CB52">
        <f t="shared" si="13"/>
        <v>0.7671332054519403</v>
      </c>
      <c r="CC52">
        <f t="shared" si="14"/>
        <v>137759.52345669179</v>
      </c>
      <c r="CD52">
        <f t="shared" si="98"/>
        <v>1.6187778227438283E-4</v>
      </c>
      <c r="CE52">
        <f t="shared" si="99"/>
        <v>3.6623239347848695E-5</v>
      </c>
      <c r="CF52">
        <f t="shared" si="100"/>
        <v>-3.6273551415951677</v>
      </c>
      <c r="CG52">
        <f t="shared" si="101"/>
        <v>14.12234224544911</v>
      </c>
      <c r="CH52">
        <f t="shared" si="102"/>
        <v>5.0140254702719074E-3</v>
      </c>
      <c r="CI52">
        <f t="shared" si="15"/>
        <v>47.137079477161855</v>
      </c>
      <c r="CJ52" s="20">
        <f t="shared" si="16"/>
        <v>66271544795.538261</v>
      </c>
      <c r="CK52" s="33">
        <f t="shared" si="41"/>
        <v>0.33354909978318364</v>
      </c>
      <c r="CL52" s="33">
        <f t="shared" si="17"/>
        <v>66.709819956636736</v>
      </c>
      <c r="CM52">
        <f t="shared" si="103"/>
        <v>7000</v>
      </c>
      <c r="CN52" s="6">
        <f t="shared" si="42"/>
        <v>1855.2283547980946</v>
      </c>
      <c r="CO52" s="20"/>
      <c r="CP52" s="20"/>
      <c r="CQ52" s="20"/>
      <c r="CR52" s="20"/>
      <c r="CS52" s="20"/>
      <c r="CT52" s="20"/>
      <c r="CU52" s="20"/>
      <c r="CV52" s="25">
        <f t="shared" si="18"/>
        <v>2.7313501919748284</v>
      </c>
      <c r="CW52" s="26">
        <v>0.8</v>
      </c>
      <c r="CX52" s="26">
        <f t="shared" si="104"/>
        <v>0.50700687938532751</v>
      </c>
      <c r="CY52" s="26">
        <f t="shared" si="43"/>
        <v>-0.17846203250391021</v>
      </c>
      <c r="CZ52" s="26">
        <f t="shared" si="105"/>
        <v>5.1006589042988472E-2</v>
      </c>
      <c r="DA52" s="26">
        <f t="shared" si="106"/>
        <v>-1.2349537167007376E-3</v>
      </c>
      <c r="DB52" s="26">
        <f t="shared" si="44"/>
        <v>3.1095784421800426E-2</v>
      </c>
      <c r="DC52" s="26">
        <f t="shared" si="45"/>
        <v>0.83082395103704776</v>
      </c>
      <c r="DD52" s="26">
        <f t="shared" si="46"/>
        <v>0.89961463272969555</v>
      </c>
      <c r="DE52" s="26">
        <f t="shared" si="47"/>
        <v>9.9614632729695507E-2</v>
      </c>
      <c r="DF52" s="26">
        <v>0.85</v>
      </c>
      <c r="DG52" s="26">
        <f t="shared" si="48"/>
        <v>0.4771829453038377</v>
      </c>
      <c r="DH52" s="26">
        <f t="shared" si="49"/>
        <v>-0.16796426588603314</v>
      </c>
      <c r="DI52" s="26">
        <f t="shared" si="50"/>
        <v>4.5182307249152426E-2</v>
      </c>
      <c r="DJ52" s="26">
        <f t="shared" si="51"/>
        <v>-9.1202341393759598E-4</v>
      </c>
      <c r="DK52" s="26">
        <f t="shared" si="52"/>
        <v>2.7053263535581695E-2</v>
      </c>
      <c r="DL52" s="26">
        <f t="shared" si="107"/>
        <v>0.84859412523267641</v>
      </c>
      <c r="DM52" s="26">
        <f t="shared" si="108"/>
        <v>0.90108730528172276</v>
      </c>
      <c r="DN52" s="26">
        <f t="shared" si="109"/>
        <v>5.1087305281722784E-2</v>
      </c>
      <c r="DO52" s="26">
        <f t="shared" si="110"/>
        <v>-0.9705465489594558</v>
      </c>
      <c r="DP52" s="26">
        <f t="shared" si="111"/>
        <v>0.9026376662062161</v>
      </c>
      <c r="DQ52" s="26">
        <f t="shared" si="53"/>
        <v>0.85</v>
      </c>
      <c r="DR52" s="26">
        <f t="shared" si="54"/>
        <v>0.4771829453038377</v>
      </c>
      <c r="DS52" s="26">
        <f t="shared" si="55"/>
        <v>-0.16796426588603314</v>
      </c>
      <c r="DT52" s="26">
        <f t="shared" si="56"/>
        <v>4.5182307249152426E-2</v>
      </c>
      <c r="DU52" s="26">
        <f t="shared" si="57"/>
        <v>-9.1202341393759598E-4</v>
      </c>
      <c r="DV52" s="26">
        <f t="shared" si="58"/>
        <v>2.7053263535581695E-2</v>
      </c>
      <c r="DW52" s="26">
        <f t="shared" si="59"/>
        <v>0.84859412523267641</v>
      </c>
      <c r="DX52" s="26">
        <f t="shared" si="60"/>
        <v>0.90108730528172276</v>
      </c>
      <c r="DY52" s="26">
        <f t="shared" si="61"/>
        <v>5.1087305281722784E-2</v>
      </c>
      <c r="DZ52" s="26">
        <f t="shared" si="62"/>
        <v>0.9026376662062161</v>
      </c>
      <c r="EA52" s="26">
        <f t="shared" si="63"/>
        <v>0.44935583644877236</v>
      </c>
      <c r="EB52" s="26">
        <f t="shared" si="64"/>
        <v>-0.15816936446180951</v>
      </c>
      <c r="EC52" s="26">
        <f t="shared" si="65"/>
        <v>4.0066310419075761E-2</v>
      </c>
      <c r="ED52" s="26">
        <f t="shared" si="66"/>
        <v>-6.7535692156445843E-4</v>
      </c>
      <c r="EE52" s="26">
        <f t="shared" si="67"/>
        <v>2.3606948744705473E-2</v>
      </c>
      <c r="EF52" s="26">
        <f t="shared" si="68"/>
        <v>0.8645165747078748</v>
      </c>
      <c r="EG52" s="26">
        <f t="shared" si="69"/>
        <v>0.90298090134690789</v>
      </c>
      <c r="EH52" s="26">
        <f t="shared" si="70"/>
        <v>3.4323514069178884E-4</v>
      </c>
      <c r="EI52" s="26">
        <f t="shared" si="71"/>
        <v>-0.96402583545845899</v>
      </c>
      <c r="EJ52" s="26">
        <f t="shared" si="72"/>
        <v>0.90299370971466475</v>
      </c>
      <c r="EN52">
        <f t="shared" si="19"/>
        <v>1821.8105780472106</v>
      </c>
      <c r="EX52">
        <f t="shared" si="112"/>
        <v>5.2088635908560423</v>
      </c>
      <c r="EY52">
        <f t="shared" si="73"/>
        <v>7.7723815697011561E-2</v>
      </c>
      <c r="EZ52">
        <f t="shared" si="113"/>
        <v>1.1933258615805191</v>
      </c>
      <c r="FA52">
        <f t="shared" si="114"/>
        <v>1.636472519214046E-2</v>
      </c>
    </row>
    <row r="53" spans="3:157">
      <c r="C53" s="6">
        <f t="shared" si="74"/>
        <v>1855.2283547980946</v>
      </c>
      <c r="D53" s="6">
        <f>Sheet8!J53</f>
        <v>1921.6450575894951</v>
      </c>
      <c r="E53" s="6">
        <f t="shared" si="20"/>
        <v>1921.778322991277</v>
      </c>
      <c r="F53" s="6">
        <f t="shared" si="21"/>
        <v>-0.13326540178195501</v>
      </c>
      <c r="G53" s="6">
        <f>Sheet9!D53</f>
        <v>1926.8221928534797</v>
      </c>
      <c r="H53" s="6">
        <f>Sheet9!F53</f>
        <v>5.2409823324640001</v>
      </c>
      <c r="I53" s="6">
        <f t="shared" si="22"/>
        <v>1.038073656609396</v>
      </c>
      <c r="J53" s="6">
        <f t="shared" si="23"/>
        <v>1921.7734351867239</v>
      </c>
      <c r="K53" s="6">
        <f t="shared" si="75"/>
        <v>1907.0734351867238</v>
      </c>
      <c r="L53" s="6">
        <f t="shared" si="24"/>
        <v>1888.4367061937949</v>
      </c>
      <c r="N53" s="6">
        <f t="shared" si="0"/>
        <v>1888.4367061937949</v>
      </c>
      <c r="R53">
        <f t="shared" si="25"/>
        <v>302.28820145076185</v>
      </c>
      <c r="T53">
        <f t="shared" si="26"/>
        <v>1.2234070347898145</v>
      </c>
      <c r="U53">
        <f t="shared" si="27"/>
        <v>9.1894468464215305E-3</v>
      </c>
      <c r="V53">
        <f t="shared" si="28"/>
        <v>6117.0351739490725</v>
      </c>
      <c r="W53">
        <f t="shared" si="76"/>
        <v>34347.152501724042</v>
      </c>
      <c r="X53">
        <f t="shared" si="29"/>
        <v>-2402.4982396337859</v>
      </c>
      <c r="Y53">
        <f t="shared" si="77"/>
        <v>0.8554527769770558</v>
      </c>
      <c r="Z53">
        <f t="shared" si="1"/>
        <v>54.006116207951074</v>
      </c>
      <c r="AA53">
        <f t="shared" si="115"/>
        <v>3.5194545595607578</v>
      </c>
      <c r="AB53">
        <f t="shared" si="78"/>
        <v>47.02079449575416</v>
      </c>
      <c r="AC53">
        <f t="shared" si="30"/>
        <v>57.52557076751183</v>
      </c>
      <c r="AD53">
        <f t="shared" si="2"/>
        <v>1.2234070347898145</v>
      </c>
      <c r="AE53">
        <f t="shared" si="31"/>
        <v>47.02079449575416</v>
      </c>
      <c r="AJ53">
        <f t="shared" si="116"/>
        <v>0.48826485840378009</v>
      </c>
      <c r="AK53">
        <f t="shared" si="117"/>
        <v>0.68876099102473376</v>
      </c>
      <c r="AL53">
        <f t="shared" si="32"/>
        <v>0.75152583928851857</v>
      </c>
      <c r="AM53">
        <f t="shared" si="3"/>
        <v>0</v>
      </c>
      <c r="AN53">
        <f t="shared" si="4"/>
        <v>0.75152583928851857</v>
      </c>
      <c r="AO53">
        <f t="shared" si="79"/>
        <v>0.75152583928851857</v>
      </c>
      <c r="AP53">
        <f t="shared" si="5"/>
        <v>0</v>
      </c>
      <c r="AQ53">
        <f t="shared" si="6"/>
        <v>30</v>
      </c>
      <c r="AR53">
        <f t="shared" si="80"/>
        <v>30</v>
      </c>
      <c r="AT53">
        <f t="shared" si="81"/>
        <v>2.8312394395709068</v>
      </c>
      <c r="AV53">
        <f t="shared" si="33"/>
        <v>0.90177139546867757</v>
      </c>
      <c r="AX53">
        <f t="shared" si="7"/>
        <v>4.5554219322590459</v>
      </c>
      <c r="AY53">
        <f t="shared" si="7"/>
        <v>-0.31864048038602755</v>
      </c>
      <c r="AZ53">
        <f t="shared" si="82"/>
        <v>4.2367814518730187</v>
      </c>
      <c r="BA53">
        <f t="shared" si="34"/>
        <v>1.075208146562566</v>
      </c>
      <c r="BB53">
        <f t="shared" si="83"/>
        <v>-7.5208146562566025E-2</v>
      </c>
      <c r="BC53">
        <f t="shared" si="8"/>
        <v>-10.873140979000313</v>
      </c>
      <c r="BD53">
        <f t="shared" si="84"/>
        <v>0.13</v>
      </c>
      <c r="BE53">
        <f t="shared" si="85"/>
        <v>9.8781259247104902</v>
      </c>
      <c r="BF53">
        <f t="shared" si="86"/>
        <v>-0.6909504403256308</v>
      </c>
      <c r="BG53">
        <f t="shared" si="9"/>
        <v>50.44159462596442</v>
      </c>
      <c r="BH53">
        <f t="shared" si="87"/>
        <v>3.52086000217242E-3</v>
      </c>
      <c r="BI53">
        <f t="shared" si="88"/>
        <v>2.0053559836053902E-3</v>
      </c>
      <c r="BJ53">
        <f t="shared" si="89"/>
        <v>0.96517160860161311</v>
      </c>
      <c r="BK53">
        <f t="shared" si="90"/>
        <v>2.0777196155933823E-3</v>
      </c>
      <c r="BL53">
        <f t="shared" si="35"/>
        <v>3.6642141565697811E-2</v>
      </c>
      <c r="BM53" t="e">
        <f t="shared" si="36"/>
        <v>#NUM!</v>
      </c>
      <c r="BN53" t="e">
        <f t="shared" si="91"/>
        <v>#NUM!</v>
      </c>
      <c r="BO53" t="e">
        <f t="shared" si="92"/>
        <v>#NUM!</v>
      </c>
      <c r="BP53" t="e">
        <f t="shared" si="93"/>
        <v>#NUM!</v>
      </c>
      <c r="BQ53" t="e">
        <f t="shared" si="94"/>
        <v>#NUM!</v>
      </c>
      <c r="BR53">
        <f t="shared" si="37"/>
        <v>-1.8331811261936292E-5</v>
      </c>
      <c r="BS53">
        <f t="shared" si="95"/>
        <v>1.0898830452519306</v>
      </c>
      <c r="BT53">
        <f t="shared" si="96"/>
        <v>1.0009801639896359</v>
      </c>
      <c r="BU53">
        <f t="shared" si="97"/>
        <v>1.0888158271867765</v>
      </c>
      <c r="BV53">
        <f t="shared" si="38"/>
        <v>1</v>
      </c>
      <c r="BW53">
        <f t="shared" si="39"/>
        <v>1</v>
      </c>
      <c r="BX53">
        <f t="shared" si="40"/>
        <v>1</v>
      </c>
      <c r="BY53">
        <f t="shared" si="10"/>
        <v>214.19955851820393</v>
      </c>
      <c r="BZ53">
        <f t="shared" si="11"/>
        <v>-1.7229132802587805</v>
      </c>
      <c r="CA53">
        <f t="shared" si="12"/>
        <v>1602039.9088308683</v>
      </c>
      <c r="CB53">
        <f t="shared" si="13"/>
        <v>0.75152583928851857</v>
      </c>
      <c r="CC53">
        <f t="shared" si="14"/>
        <v>140693.27820176879</v>
      </c>
      <c r="CD53">
        <f t="shared" si="98"/>
        <v>1.6187778227438283E-4</v>
      </c>
      <c r="CE53">
        <f t="shared" si="99"/>
        <v>3.5859566743228909E-5</v>
      </c>
      <c r="CF53">
        <f t="shared" si="100"/>
        <v>-3.632278839719465</v>
      </c>
      <c r="CG53">
        <f t="shared" si="101"/>
        <v>14.137696984101197</v>
      </c>
      <c r="CH53">
        <f t="shared" si="102"/>
        <v>5.0031400704141672E-3</v>
      </c>
      <c r="CI53">
        <f t="shared" si="15"/>
        <v>47.02079449575416</v>
      </c>
      <c r="CJ53" s="20">
        <f t="shared" si="16"/>
        <v>66359886385.38002</v>
      </c>
      <c r="CK53" s="33">
        <f t="shared" si="41"/>
        <v>0.33274984096591159</v>
      </c>
      <c r="CL53" s="33">
        <f t="shared" si="17"/>
        <v>66.549968193182323</v>
      </c>
      <c r="CM53">
        <f t="shared" si="103"/>
        <v>7200</v>
      </c>
      <c r="CN53" s="6">
        <f t="shared" si="42"/>
        <v>1921.778322991277</v>
      </c>
      <c r="CO53" s="20"/>
      <c r="CP53" s="20"/>
      <c r="CQ53" s="20"/>
      <c r="CR53" s="20"/>
      <c r="CS53" s="20"/>
      <c r="CT53" s="20"/>
      <c r="CU53" s="20"/>
      <c r="CV53" s="25">
        <f t="shared" si="18"/>
        <v>2.8312394395709068</v>
      </c>
      <c r="CW53" s="26">
        <v>0.8</v>
      </c>
      <c r="CX53" s="26">
        <f t="shared" si="104"/>
        <v>0.52554882097034961</v>
      </c>
      <c r="CY53" s="26">
        <f t="shared" si="43"/>
        <v>-0.18498863542859545</v>
      </c>
      <c r="CZ53" s="26">
        <f t="shared" si="105"/>
        <v>5.4805571384151396E-2</v>
      </c>
      <c r="DA53" s="26">
        <f t="shared" si="106"/>
        <v>-1.4779057926151136E-3</v>
      </c>
      <c r="DB53" s="26">
        <f t="shared" si="44"/>
        <v>3.3800906141053272E-2</v>
      </c>
      <c r="DC53" s="26">
        <f t="shared" si="45"/>
        <v>0.81943407692048509</v>
      </c>
      <c r="DD53" s="26">
        <f t="shared" si="46"/>
        <v>0.89899245607094103</v>
      </c>
      <c r="DE53" s="26">
        <f t="shared" si="47"/>
        <v>9.8992456070940982E-2</v>
      </c>
      <c r="DF53" s="26">
        <v>0.85</v>
      </c>
      <c r="DG53" s="26">
        <f t="shared" si="48"/>
        <v>0.49463418444268198</v>
      </c>
      <c r="DH53" s="26">
        <f t="shared" si="49"/>
        <v>-0.17410695099161924</v>
      </c>
      <c r="DI53" s="26">
        <f t="shared" si="50"/>
        <v>4.8547495758971486E-2</v>
      </c>
      <c r="DJ53" s="26">
        <f t="shared" si="51"/>
        <v>-1.0914455078202844E-3</v>
      </c>
      <c r="DK53" s="26">
        <f t="shared" si="52"/>
        <v>2.9373510371056091E-2</v>
      </c>
      <c r="DL53" s="26">
        <f t="shared" si="107"/>
        <v>0.83828092163244416</v>
      </c>
      <c r="DM53" s="26">
        <f t="shared" si="108"/>
        <v>0.90015524362060151</v>
      </c>
      <c r="DN53" s="26">
        <f t="shared" si="109"/>
        <v>5.0155243620601531E-2</v>
      </c>
      <c r="DO53" s="26">
        <f t="shared" si="110"/>
        <v>-0.97674424900679035</v>
      </c>
      <c r="DP53" s="26">
        <f t="shared" si="111"/>
        <v>0.90134941277780978</v>
      </c>
      <c r="DQ53" s="26">
        <f t="shared" si="53"/>
        <v>0.85</v>
      </c>
      <c r="DR53" s="26">
        <f t="shared" si="54"/>
        <v>0.49463418444268198</v>
      </c>
      <c r="DS53" s="26">
        <f t="shared" si="55"/>
        <v>-0.17410695099161924</v>
      </c>
      <c r="DT53" s="26">
        <f t="shared" si="56"/>
        <v>4.8547495758971486E-2</v>
      </c>
      <c r="DU53" s="26">
        <f t="shared" si="57"/>
        <v>-1.0914455078202844E-3</v>
      </c>
      <c r="DV53" s="26">
        <f t="shared" si="58"/>
        <v>2.9373510371056091E-2</v>
      </c>
      <c r="DW53" s="26">
        <f t="shared" si="59"/>
        <v>0.83828092163244416</v>
      </c>
      <c r="DX53" s="26">
        <f t="shared" si="60"/>
        <v>0.90015524362060151</v>
      </c>
      <c r="DY53" s="26">
        <f t="shared" si="61"/>
        <v>5.0155243620601531E-2</v>
      </c>
      <c r="DZ53" s="26">
        <f t="shared" si="62"/>
        <v>0.90134941277780978</v>
      </c>
      <c r="EA53" s="26">
        <f t="shared" si="63"/>
        <v>0.4664551291829836</v>
      </c>
      <c r="EB53" s="26">
        <f t="shared" si="64"/>
        <v>-0.16418816747968232</v>
      </c>
      <c r="EC53" s="26">
        <f t="shared" si="65"/>
        <v>4.3173605978233068E-2</v>
      </c>
      <c r="ED53" s="26">
        <f t="shared" si="66"/>
        <v>-8.1401195958802721E-4</v>
      </c>
      <c r="EE53" s="26">
        <f t="shared" si="67"/>
        <v>2.5688467403654807E-2</v>
      </c>
      <c r="EF53" s="26">
        <f t="shared" si="68"/>
        <v>0.85481051078799797</v>
      </c>
      <c r="EG53" s="26">
        <f t="shared" si="69"/>
        <v>0.90175822240081782</v>
      </c>
      <c r="EH53" s="26">
        <f t="shared" si="70"/>
        <v>4.0880962300804402E-4</v>
      </c>
      <c r="EI53" s="26">
        <f t="shared" si="71"/>
        <v>-0.96878291895659174</v>
      </c>
      <c r="EJ53" s="26">
        <f t="shared" si="72"/>
        <v>0.90177139546867757</v>
      </c>
      <c r="EN53">
        <f t="shared" si="19"/>
        <v>1888.4367061937949</v>
      </c>
      <c r="EX53">
        <f t="shared" si="112"/>
        <v>5.4070759564870734</v>
      </c>
      <c r="EY53">
        <f t="shared" si="73"/>
        <v>8.0681432287743424E-2</v>
      </c>
      <c r="EZ53">
        <f t="shared" si="113"/>
        <v>1.2039924485186912</v>
      </c>
      <c r="FA53">
        <f t="shared" si="114"/>
        <v>1.651100188788731E-2</v>
      </c>
    </row>
    <row r="54" spans="3:157">
      <c r="C54" s="6">
        <f t="shared" si="74"/>
        <v>1921.778322991277</v>
      </c>
      <c r="D54" s="6">
        <f>Sheet8!J54</f>
        <v>1988.0283362554424</v>
      </c>
      <c r="E54" s="6">
        <f t="shared" si="20"/>
        <v>1988.1688773799415</v>
      </c>
      <c r="F54" s="6">
        <f t="shared" si="21"/>
        <v>-0.14054112449912282</v>
      </c>
      <c r="G54" s="6">
        <f>Sheet9!D54</f>
        <v>1993.9326117572</v>
      </c>
      <c r="H54" s="6">
        <f>Sheet9!F54</f>
        <v>5.9676892196021072</v>
      </c>
      <c r="I54" s="6">
        <f t="shared" si="22"/>
        <v>1.0345435849466842</v>
      </c>
      <c r="J54" s="6">
        <f t="shared" si="23"/>
        <v>1988.1641846880691</v>
      </c>
      <c r="K54" s="6">
        <f t="shared" si="75"/>
        <v>1973.4641846880691</v>
      </c>
      <c r="L54" s="6">
        <f t="shared" si="24"/>
        <v>1954.9033296233597</v>
      </c>
      <c r="N54" s="6">
        <f t="shared" si="0"/>
        <v>1954.9033296233597</v>
      </c>
      <c r="R54">
        <f t="shared" si="25"/>
        <v>314.95849248723482</v>
      </c>
      <c r="T54">
        <f t="shared" si="26"/>
        <v>1.2294462208687384</v>
      </c>
      <c r="U54">
        <f t="shared" si="27"/>
        <v>8.8668720612194631E-3</v>
      </c>
      <c r="V54">
        <f t="shared" si="28"/>
        <v>6147.2311043436921</v>
      </c>
      <c r="W54">
        <f t="shared" si="76"/>
        <v>34516.702650889834</v>
      </c>
      <c r="X54">
        <f t="shared" si="29"/>
        <v>-2879.8932108699842</v>
      </c>
      <c r="Y54">
        <f t="shared" si="77"/>
        <v>0.85400474371574464</v>
      </c>
      <c r="Z54">
        <f t="shared" si="1"/>
        <v>54.006116207951074</v>
      </c>
      <c r="AA54">
        <f t="shared" si="115"/>
        <v>3.6607639950107291</v>
      </c>
      <c r="AB54">
        <f t="shared" si="78"/>
        <v>46.904760227912888</v>
      </c>
      <c r="AC54">
        <f t="shared" si="30"/>
        <v>57.666880202961806</v>
      </c>
      <c r="AD54">
        <f t="shared" si="2"/>
        <v>1.2294462208687384</v>
      </c>
      <c r="AE54">
        <f t="shared" si="31"/>
        <v>46.904760227912888</v>
      </c>
      <c r="AJ54">
        <f t="shared" si="116"/>
        <v>0.48052919293280932</v>
      </c>
      <c r="AK54">
        <f t="shared" si="117"/>
        <v>0.68235897055706551</v>
      </c>
      <c r="AL54">
        <f t="shared" si="32"/>
        <v>0.73666049987740123</v>
      </c>
      <c r="AM54">
        <f t="shared" si="3"/>
        <v>0</v>
      </c>
      <c r="AN54">
        <f t="shared" si="4"/>
        <v>0.73666049987740123</v>
      </c>
      <c r="AO54">
        <f t="shared" si="79"/>
        <v>0.73666049987740123</v>
      </c>
      <c r="AP54">
        <f t="shared" si="5"/>
        <v>0</v>
      </c>
      <c r="AQ54">
        <f t="shared" si="6"/>
        <v>30</v>
      </c>
      <c r="AR54">
        <f t="shared" si="80"/>
        <v>30</v>
      </c>
      <c r="AT54">
        <f t="shared" si="81"/>
        <v>2.9308895496602094</v>
      </c>
      <c r="AV54">
        <f t="shared" si="33"/>
        <v>0.90074193077438547</v>
      </c>
      <c r="AX54">
        <f t="shared" si="7"/>
        <v>4.5779091666255303</v>
      </c>
      <c r="AY54">
        <f t="shared" si="7"/>
        <v>-0.38195680689112554</v>
      </c>
      <c r="AZ54">
        <f t="shared" si="82"/>
        <v>4.1959523597344051</v>
      </c>
      <c r="BA54">
        <f t="shared" si="34"/>
        <v>1.0910298244938372</v>
      </c>
      <c r="BB54">
        <f t="shared" si="83"/>
        <v>-9.102982449383723E-2</v>
      </c>
      <c r="BC54">
        <f t="shared" si="8"/>
        <v>-10.644043182913943</v>
      </c>
      <c r="BD54">
        <f t="shared" si="84"/>
        <v>0.13</v>
      </c>
      <c r="BE54">
        <f t="shared" si="85"/>
        <v>9.9207581028234895</v>
      </c>
      <c r="BF54">
        <f t="shared" si="86"/>
        <v>-0.82773618893947842</v>
      </c>
      <c r="BG54">
        <f t="shared" si="9"/>
        <v>50.379318255559774</v>
      </c>
      <c r="BH54">
        <f t="shared" si="87"/>
        <v>3.4533491007652703E-3</v>
      </c>
      <c r="BI54">
        <f t="shared" si="88"/>
        <v>2.0034825590802387E-3</v>
      </c>
      <c r="BJ54">
        <f t="shared" si="89"/>
        <v>0.96583108012363272</v>
      </c>
      <c r="BK54">
        <f t="shared" si="90"/>
        <v>2.0743612421581835E-3</v>
      </c>
      <c r="BL54">
        <f t="shared" si="35"/>
        <v>3.6740799276548691E-2</v>
      </c>
      <c r="BM54" t="e">
        <f t="shared" si="36"/>
        <v>#NUM!</v>
      </c>
      <c r="BN54" t="e">
        <f t="shared" si="91"/>
        <v>#NUM!</v>
      </c>
      <c r="BO54" t="e">
        <f t="shared" si="92"/>
        <v>#NUM!</v>
      </c>
      <c r="BP54" t="e">
        <f t="shared" si="93"/>
        <v>#NUM!</v>
      </c>
      <c r="BQ54" t="e">
        <f t="shared" si="94"/>
        <v>#NUM!</v>
      </c>
      <c r="BR54">
        <f t="shared" si="37"/>
        <v>-2.1857648335125025E-5</v>
      </c>
      <c r="BS54">
        <f t="shared" si="95"/>
        <v>1.0901299988714881</v>
      </c>
      <c r="BT54">
        <f t="shared" si="96"/>
        <v>1.0011688002053809</v>
      </c>
      <c r="BU54">
        <f t="shared" si="97"/>
        <v>1.0888573421863101</v>
      </c>
      <c r="BV54">
        <f t="shared" si="38"/>
        <v>1</v>
      </c>
      <c r="BW54">
        <f t="shared" si="39"/>
        <v>1</v>
      </c>
      <c r="BX54">
        <f t="shared" si="40"/>
        <v>1</v>
      </c>
      <c r="BY54">
        <f t="shared" si="10"/>
        <v>214.72573180573499</v>
      </c>
      <c r="BZ54">
        <f t="shared" si="11"/>
        <v>-2.1405647813259745</v>
      </c>
      <c r="CA54">
        <f t="shared" si="12"/>
        <v>1602858.14573732</v>
      </c>
      <c r="CB54">
        <f t="shared" si="13"/>
        <v>0.73666049987740123</v>
      </c>
      <c r="CC54">
        <f t="shared" si="14"/>
        <v>143605.68760815737</v>
      </c>
      <c r="CD54">
        <f t="shared" si="98"/>
        <v>1.6187778227438283E-4</v>
      </c>
      <c r="CE54">
        <f t="shared" si="99"/>
        <v>3.5132313239335886E-5</v>
      </c>
      <c r="CF54">
        <f t="shared" si="100"/>
        <v>-3.6370303043772254</v>
      </c>
      <c r="CG54">
        <f t="shared" si="101"/>
        <v>14.152475460433054</v>
      </c>
      <c r="CH54">
        <f t="shared" si="102"/>
        <v>4.9926966419586985E-3</v>
      </c>
      <c r="CI54">
        <f t="shared" si="15"/>
        <v>46.904760227912888</v>
      </c>
      <c r="CJ54" s="20">
        <f t="shared" si="16"/>
        <v>66453018023.635536</v>
      </c>
      <c r="CK54" s="33">
        <f t="shared" si="41"/>
        <v>0.33195277194332196</v>
      </c>
      <c r="CL54" s="33">
        <f t="shared" si="17"/>
        <v>66.390554388664384</v>
      </c>
      <c r="CM54">
        <f t="shared" si="103"/>
        <v>7400</v>
      </c>
      <c r="CN54" s="6">
        <f t="shared" si="42"/>
        <v>1988.1688773799415</v>
      </c>
      <c r="CO54" s="20"/>
      <c r="CP54" s="20"/>
      <c r="CQ54" s="20"/>
      <c r="CR54" s="20"/>
      <c r="CS54" s="20"/>
      <c r="CT54" s="20"/>
      <c r="CU54" s="20"/>
      <c r="CV54" s="25">
        <f t="shared" si="18"/>
        <v>2.9308895496602094</v>
      </c>
      <c r="CW54" s="26">
        <v>0.8</v>
      </c>
      <c r="CX54" s="26">
        <f t="shared" si="104"/>
        <v>0.54404637265567635</v>
      </c>
      <c r="CY54" s="26">
        <f t="shared" si="43"/>
        <v>-0.19149961349286088</v>
      </c>
      <c r="CZ54" s="26">
        <f t="shared" si="105"/>
        <v>5.8731408438845729E-2</v>
      </c>
      <c r="DA54" s="26">
        <f t="shared" si="106"/>
        <v>-1.756956528247891E-3</v>
      </c>
      <c r="DB54" s="26">
        <f t="shared" si="44"/>
        <v>3.6653031513250452E-2</v>
      </c>
      <c r="DC54" s="26">
        <f t="shared" si="45"/>
        <v>0.80782790299684648</v>
      </c>
      <c r="DD54" s="26">
        <f t="shared" si="46"/>
        <v>0.89859809306005922</v>
      </c>
      <c r="DE54" s="26">
        <f t="shared" si="47"/>
        <v>9.8598093060059178E-2</v>
      </c>
      <c r="DF54" s="26">
        <v>0.85</v>
      </c>
      <c r="DG54" s="26">
        <f t="shared" si="48"/>
        <v>0.51204364485240128</v>
      </c>
      <c r="DH54" s="26">
        <f t="shared" si="49"/>
        <v>-0.18023493034622201</v>
      </c>
      <c r="DI54" s="26">
        <f t="shared" si="50"/>
        <v>5.2025053842022509E-2</v>
      </c>
      <c r="DJ54" s="26">
        <f t="shared" si="51"/>
        <v>-1.2975267569650042E-3</v>
      </c>
      <c r="DK54" s="26">
        <f t="shared" si="52"/>
        <v>3.1815705121584131E-2</v>
      </c>
      <c r="DL54" s="26">
        <f t="shared" si="107"/>
        <v>0.82775501122381767</v>
      </c>
      <c r="DM54" s="26">
        <f t="shared" si="108"/>
        <v>0.89942325960277603</v>
      </c>
      <c r="DN54" s="26">
        <f t="shared" si="109"/>
        <v>4.9423259602776048E-2</v>
      </c>
      <c r="DO54" s="26">
        <f t="shared" si="110"/>
        <v>-0.98349666914566392</v>
      </c>
      <c r="DP54" s="26">
        <f t="shared" si="111"/>
        <v>0.9002525948010669</v>
      </c>
      <c r="DQ54" s="26">
        <f t="shared" si="53"/>
        <v>0.85</v>
      </c>
      <c r="DR54" s="26">
        <f t="shared" si="54"/>
        <v>0.51204364485240128</v>
      </c>
      <c r="DS54" s="26">
        <f t="shared" si="55"/>
        <v>-0.18023493034622201</v>
      </c>
      <c r="DT54" s="26">
        <f t="shared" si="56"/>
        <v>5.2025053842022509E-2</v>
      </c>
      <c r="DU54" s="26">
        <f t="shared" si="57"/>
        <v>-1.2975267569650042E-3</v>
      </c>
      <c r="DV54" s="26">
        <f t="shared" si="58"/>
        <v>3.1815705121584131E-2</v>
      </c>
      <c r="DW54" s="26">
        <f t="shared" si="59"/>
        <v>0.82775501122381767</v>
      </c>
      <c r="DX54" s="26">
        <f t="shared" si="60"/>
        <v>0.89942325960277603</v>
      </c>
      <c r="DY54" s="26">
        <f t="shared" si="61"/>
        <v>4.9423259602776048E-2</v>
      </c>
      <c r="DZ54" s="26">
        <f t="shared" si="62"/>
        <v>0.9002525948010669</v>
      </c>
      <c r="EA54" s="26">
        <f t="shared" si="63"/>
        <v>0.48346108707491986</v>
      </c>
      <c r="EB54" s="26">
        <f t="shared" si="64"/>
        <v>-0.17017411744105218</v>
      </c>
      <c r="EC54" s="26">
        <f t="shared" si="65"/>
        <v>4.6379026246978192E-2</v>
      </c>
      <c r="ED54" s="26">
        <f t="shared" si="66"/>
        <v>-9.7361900323332377E-4</v>
      </c>
      <c r="EE54" s="26">
        <f t="shared" si="67"/>
        <v>2.787353356890802E-2</v>
      </c>
      <c r="EF54" s="26">
        <f t="shared" si="68"/>
        <v>0.84491211497728891</v>
      </c>
      <c r="EG54" s="26">
        <f t="shared" si="69"/>
        <v>0.90072921400875594</v>
      </c>
      <c r="EH54" s="26">
        <f t="shared" si="70"/>
        <v>4.7661920768904409E-4</v>
      </c>
      <c r="EI54" s="26">
        <f t="shared" si="71"/>
        <v>-0.97401219954611806</v>
      </c>
      <c r="EJ54" s="26">
        <f t="shared" si="72"/>
        <v>0.90074193077438547</v>
      </c>
      <c r="EN54">
        <f t="shared" si="19"/>
        <v>1954.9033296233597</v>
      </c>
      <c r="EX54">
        <f t="shared" si="112"/>
        <v>5.6042063990134086</v>
      </c>
      <c r="EY54">
        <f t="shared" si="73"/>
        <v>8.3622905013211582E-2</v>
      </c>
      <c r="EZ54">
        <f t="shared" si="113"/>
        <v>1.2148200458908831</v>
      </c>
      <c r="FA54">
        <f t="shared" si="114"/>
        <v>1.6659486607100867E-2</v>
      </c>
    </row>
    <row r="55" spans="3:157">
      <c r="C55" s="6">
        <f t="shared" si="74"/>
        <v>1988.1688773799415</v>
      </c>
      <c r="D55" s="6">
        <f>Sheet8!J55</f>
        <v>2054.252728231027</v>
      </c>
      <c r="E55" s="6">
        <f t="shared" si="20"/>
        <v>2054.4004823914406</v>
      </c>
      <c r="F55" s="6">
        <f t="shared" si="21"/>
        <v>-0.14775416041356948</v>
      </c>
      <c r="G55" s="6">
        <f>Sheet9!D55</f>
        <v>2060.7440965938404</v>
      </c>
      <c r="H55" s="6">
        <f>Sheet9!F55</f>
        <v>6.5551025100530751</v>
      </c>
      <c r="I55" s="6">
        <f t="shared" si="22"/>
        <v>1.0325799270404781</v>
      </c>
      <c r="J55" s="6">
        <f t="shared" si="23"/>
        <v>2054.3958204571531</v>
      </c>
      <c r="K55" s="6">
        <f t="shared" si="75"/>
        <v>2039.6958204571531</v>
      </c>
      <c r="L55" s="6">
        <f t="shared" si="24"/>
        <v>2021.2108028054843</v>
      </c>
      <c r="N55" s="6">
        <f t="shared" si="0"/>
        <v>2021.2108028054843</v>
      </c>
      <c r="R55">
        <f t="shared" si="25"/>
        <v>327.67898536685533</v>
      </c>
      <c r="T55">
        <f t="shared" si="26"/>
        <v>1.2355093352277156</v>
      </c>
      <c r="U55">
        <f t="shared" si="27"/>
        <v>8.5680071194958358E-3</v>
      </c>
      <c r="V55">
        <f t="shared" si="28"/>
        <v>6177.5466761385778</v>
      </c>
      <c r="W55">
        <f t="shared" si="76"/>
        <v>34686.924586518115</v>
      </c>
      <c r="X55">
        <f t="shared" si="29"/>
        <v>-3327.7704982921464</v>
      </c>
      <c r="Y55">
        <f t="shared" si="77"/>
        <v>0.85255097310093086</v>
      </c>
      <c r="Z55">
        <f t="shared" si="1"/>
        <v>54.006116207951074</v>
      </c>
      <c r="AA55">
        <f t="shared" si="115"/>
        <v>3.8021309449920322</v>
      </c>
      <c r="AB55">
        <f t="shared" si="78"/>
        <v>46.789000701713455</v>
      </c>
      <c r="AC55">
        <f t="shared" si="30"/>
        <v>57.80824715294311</v>
      </c>
      <c r="AD55">
        <f t="shared" si="2"/>
        <v>1.2355093352277156</v>
      </c>
      <c r="AE55">
        <f t="shared" si="31"/>
        <v>46.789000701713455</v>
      </c>
      <c r="AJ55">
        <f t="shared" si="116"/>
        <v>0.47311470989315474</v>
      </c>
      <c r="AK55">
        <f t="shared" si="117"/>
        <v>0.67616219597330207</v>
      </c>
      <c r="AL55">
        <f t="shared" si="32"/>
        <v>0.72248531744125455</v>
      </c>
      <c r="AM55">
        <f t="shared" si="3"/>
        <v>0</v>
      </c>
      <c r="AN55">
        <f t="shared" si="4"/>
        <v>0.72248531744125455</v>
      </c>
      <c r="AO55">
        <f t="shared" si="79"/>
        <v>0.72248531744125455</v>
      </c>
      <c r="AP55">
        <f t="shared" si="5"/>
        <v>0</v>
      </c>
      <c r="AQ55">
        <f t="shared" si="6"/>
        <v>30</v>
      </c>
      <c r="AR55">
        <f t="shared" si="80"/>
        <v>30</v>
      </c>
      <c r="AT55">
        <f t="shared" si="81"/>
        <v>3.0303010536813857</v>
      </c>
      <c r="AV55">
        <f t="shared" si="33"/>
        <v>0.89990379071083371</v>
      </c>
      <c r="AX55">
        <f t="shared" si="7"/>
        <v>4.6004854992305031</v>
      </c>
      <c r="AY55">
        <f t="shared" si="7"/>
        <v>-0.44135823814459541</v>
      </c>
      <c r="AZ55">
        <f t="shared" si="82"/>
        <v>4.1591272610859074</v>
      </c>
      <c r="BA55">
        <f t="shared" si="34"/>
        <v>1.1061179931362237</v>
      </c>
      <c r="BB55">
        <f t="shared" si="83"/>
        <v>-0.10611799313622372</v>
      </c>
      <c r="BC55">
        <f t="shared" si="8"/>
        <v>-10.439315152478356</v>
      </c>
      <c r="BD55">
        <f t="shared" si="84"/>
        <v>0.13</v>
      </c>
      <c r="BE55">
        <f t="shared" si="85"/>
        <v>9.9635262109046323</v>
      </c>
      <c r="BF55">
        <f t="shared" si="86"/>
        <v>-0.95587397784166639</v>
      </c>
      <c r="BG55">
        <f t="shared" si="9"/>
        <v>50.317112536357222</v>
      </c>
      <c r="BH55">
        <f t="shared" si="87"/>
        <v>3.3889909843210688E-3</v>
      </c>
      <c r="BI55">
        <f t="shared" si="88"/>
        <v>2.0016914265612615E-3</v>
      </c>
      <c r="BJ55">
        <f t="shared" si="89"/>
        <v>0.96646006590598166</v>
      </c>
      <c r="BK55">
        <f t="shared" si="90"/>
        <v>2.0711579269287557E-3</v>
      </c>
      <c r="BL55">
        <f t="shared" si="35"/>
        <v>3.6842206558613512E-2</v>
      </c>
      <c r="BM55" t="e">
        <f t="shared" si="36"/>
        <v>#NUM!</v>
      </c>
      <c r="BN55" t="e">
        <f t="shared" si="91"/>
        <v>#NUM!</v>
      </c>
      <c r="BO55" t="e">
        <f t="shared" si="92"/>
        <v>#NUM!</v>
      </c>
      <c r="BP55" t="e">
        <f t="shared" si="93"/>
        <v>#NUM!</v>
      </c>
      <c r="BQ55" t="e">
        <f t="shared" si="94"/>
        <v>#NUM!</v>
      </c>
      <c r="BR55">
        <f t="shared" si="37"/>
        <v>-2.5127875656606946E-5</v>
      </c>
      <c r="BS55">
        <f t="shared" si="95"/>
        <v>1.0903591011935934</v>
      </c>
      <c r="BT55">
        <f t="shared" si="96"/>
        <v>1.0013437947622084</v>
      </c>
      <c r="BU55">
        <f t="shared" si="97"/>
        <v>1.0888958486555795</v>
      </c>
      <c r="BV55">
        <f t="shared" si="38"/>
        <v>1</v>
      </c>
      <c r="BW55">
        <f t="shared" si="39"/>
        <v>1</v>
      </c>
      <c r="BX55">
        <f t="shared" si="40"/>
        <v>1</v>
      </c>
      <c r="BY55">
        <f t="shared" si="10"/>
        <v>215.2521192517186</v>
      </c>
      <c r="BZ55">
        <f t="shared" si="11"/>
        <v>-2.559940072261282</v>
      </c>
      <c r="CA55">
        <f t="shared" si="12"/>
        <v>1603665.0002644393</v>
      </c>
      <c r="CB55">
        <f t="shared" si="13"/>
        <v>0.72248531744125455</v>
      </c>
      <c r="CC55">
        <f t="shared" si="14"/>
        <v>146496.94251545676</v>
      </c>
      <c r="CD55">
        <f t="shared" si="98"/>
        <v>1.6187778227438283E-4</v>
      </c>
      <c r="CE55">
        <f t="shared" si="99"/>
        <v>3.4438944003679023E-5</v>
      </c>
      <c r="CF55">
        <f t="shared" si="100"/>
        <v>-3.6416188060583869</v>
      </c>
      <c r="CG55">
        <f t="shared" si="101"/>
        <v>14.166710171965809</v>
      </c>
      <c r="CH55">
        <f t="shared" si="102"/>
        <v>4.9826683587174351E-3</v>
      </c>
      <c r="CI55">
        <f t="shared" si="15"/>
        <v>46.789000701713455</v>
      </c>
      <c r="CJ55" s="20">
        <f t="shared" si="16"/>
        <v>66550571223.727425</v>
      </c>
      <c r="CK55" s="33">
        <f t="shared" si="41"/>
        <v>0.33115802505749525</v>
      </c>
      <c r="CL55" s="33">
        <f t="shared" si="17"/>
        <v>66.231605011499056</v>
      </c>
      <c r="CM55">
        <f t="shared" si="103"/>
        <v>7600</v>
      </c>
      <c r="CN55" s="6">
        <f t="shared" si="42"/>
        <v>2054.4004823914406</v>
      </c>
      <c r="CO55" s="20"/>
      <c r="CP55" s="20"/>
      <c r="CQ55" s="20"/>
      <c r="CR55" s="20"/>
      <c r="CS55" s="20"/>
      <c r="CT55" s="20"/>
      <c r="CU55" s="20"/>
      <c r="CV55" s="25">
        <f t="shared" si="18"/>
        <v>3.0303010536813857</v>
      </c>
      <c r="CW55" s="26">
        <v>0.8</v>
      </c>
      <c r="CX55" s="26">
        <f t="shared" si="104"/>
        <v>0.56249963308960726</v>
      </c>
      <c r="CY55" s="26">
        <f t="shared" si="43"/>
        <v>-0.19799500142005397</v>
      </c>
      <c r="CZ55" s="26">
        <f t="shared" si="105"/>
        <v>6.2783144657394915E-2</v>
      </c>
      <c r="DA55" s="26">
        <f t="shared" si="106"/>
        <v>-2.0758340826462331E-3</v>
      </c>
      <c r="DB55" s="26">
        <f t="shared" si="44"/>
        <v>3.9657029035835026E-2</v>
      </c>
      <c r="DC55" s="26">
        <f t="shared" si="45"/>
        <v>0.79602187796093904</v>
      </c>
      <c r="DD55" s="26">
        <f t="shared" si="46"/>
        <v>0.89843184004744403</v>
      </c>
      <c r="DE55" s="26">
        <f t="shared" si="47"/>
        <v>9.8431840047443986E-2</v>
      </c>
      <c r="DF55" s="26">
        <v>0.85</v>
      </c>
      <c r="DG55" s="26">
        <f t="shared" si="48"/>
        <v>0.52941141937845393</v>
      </c>
      <c r="DH55" s="26">
        <f t="shared" si="49"/>
        <v>-0.18634823663063904</v>
      </c>
      <c r="DI55" s="26">
        <f t="shared" si="50"/>
        <v>5.561413505983772E-2</v>
      </c>
      <c r="DJ55" s="26">
        <f t="shared" si="51"/>
        <v>-1.5330204373009797E-3</v>
      </c>
      <c r="DK55" s="26">
        <f t="shared" si="52"/>
        <v>3.4383618216280269E-2</v>
      </c>
      <c r="DL55" s="26">
        <f t="shared" si="107"/>
        <v>0.81703011760485311</v>
      </c>
      <c r="DM55" s="26">
        <f t="shared" si="108"/>
        <v>0.89889137050142742</v>
      </c>
      <c r="DN55" s="26">
        <f t="shared" si="109"/>
        <v>4.8891370501427445E-2</v>
      </c>
      <c r="DO55" s="26">
        <f t="shared" si="110"/>
        <v>-0.99080939092033216</v>
      </c>
      <c r="DP55" s="26">
        <f t="shared" si="111"/>
        <v>0.89934488000362389</v>
      </c>
      <c r="DQ55" s="26">
        <f t="shared" si="53"/>
        <v>0.85</v>
      </c>
      <c r="DR55" s="26">
        <f t="shared" si="54"/>
        <v>0.52941141937845393</v>
      </c>
      <c r="DS55" s="26">
        <f t="shared" si="55"/>
        <v>-0.18634823663063904</v>
      </c>
      <c r="DT55" s="26">
        <f t="shared" si="56"/>
        <v>5.561413505983772E-2</v>
      </c>
      <c r="DU55" s="26">
        <f t="shared" si="57"/>
        <v>-1.5330204373009797E-3</v>
      </c>
      <c r="DV55" s="26">
        <f t="shared" si="58"/>
        <v>3.4383618216280269E-2</v>
      </c>
      <c r="DW55" s="26">
        <f t="shared" si="59"/>
        <v>0.81703011760485311</v>
      </c>
      <c r="DX55" s="26">
        <f t="shared" si="60"/>
        <v>0.89889137050142742</v>
      </c>
      <c r="DY55" s="26">
        <f t="shared" si="61"/>
        <v>4.8891370501427445E-2</v>
      </c>
      <c r="DZ55" s="26">
        <f t="shared" si="62"/>
        <v>0.89934488000362389</v>
      </c>
      <c r="EA55" s="26">
        <f t="shared" si="63"/>
        <v>0.50036389429366912</v>
      </c>
      <c r="EB55" s="26">
        <f t="shared" si="64"/>
        <v>-0.17612375925841142</v>
      </c>
      <c r="EC55" s="26">
        <f t="shared" si="65"/>
        <v>4.9678732364499378E-2</v>
      </c>
      <c r="ED55" s="26">
        <f t="shared" si="66"/>
        <v>-1.1561421652269103E-3</v>
      </c>
      <c r="EE55" s="26">
        <f t="shared" si="67"/>
        <v>3.0162986832600519E-2</v>
      </c>
      <c r="EF55" s="26">
        <f t="shared" si="68"/>
        <v>0.83484227577586601</v>
      </c>
      <c r="EG55" s="26">
        <f t="shared" si="69"/>
        <v>0.8998924518428405</v>
      </c>
      <c r="EH55" s="26">
        <f t="shared" si="70"/>
        <v>5.4757183921660957E-4</v>
      </c>
      <c r="EI55" s="26">
        <f t="shared" si="71"/>
        <v>-0.97971255900633336</v>
      </c>
      <c r="EJ55" s="26">
        <f t="shared" si="72"/>
        <v>0.89990379071083371</v>
      </c>
      <c r="EN55">
        <f t="shared" si="19"/>
        <v>2021.2108028054843</v>
      </c>
      <c r="EX55">
        <f t="shared" si="112"/>
        <v>5.80014113483616</v>
      </c>
      <c r="EY55">
        <f t="shared" si="73"/>
        <v>8.6546536056739717E-2</v>
      </c>
      <c r="EZ55">
        <f t="shared" si="113"/>
        <v>1.2257997572285502</v>
      </c>
      <c r="FA55">
        <f t="shared" si="114"/>
        <v>1.6810057347679614E-2</v>
      </c>
    </row>
    <row r="56" spans="3:157">
      <c r="C56" s="6">
        <f t="shared" si="74"/>
        <v>2054.4004823914406</v>
      </c>
      <c r="D56" s="6">
        <f>Sheet8!J56</f>
        <v>2120.3186286680925</v>
      </c>
      <c r="E56" s="6">
        <f t="shared" si="20"/>
        <v>2120.473626164081</v>
      </c>
      <c r="F56" s="6">
        <f t="shared" si="21"/>
        <v>-0.15499749598848211</v>
      </c>
      <c r="G56" s="6">
        <f>Sheet9!D56</f>
        <v>2127.2716644598722</v>
      </c>
      <c r="H56" s="6">
        <f>Sheet9!F56</f>
        <v>7.0175980750577764</v>
      </c>
      <c r="I56" s="6">
        <f t="shared" si="22"/>
        <v>1.0315775419315578</v>
      </c>
      <c r="J56" s="6">
        <f t="shared" si="23"/>
        <v>2120.4688815474819</v>
      </c>
      <c r="K56" s="6">
        <f t="shared" si="75"/>
        <v>2105.7688815474821</v>
      </c>
      <c r="L56" s="6">
        <f t="shared" si="24"/>
        <v>2087.3595555297666</v>
      </c>
      <c r="N56" s="6">
        <f t="shared" si="0"/>
        <v>2087.3595555297666</v>
      </c>
      <c r="R56">
        <f t="shared" si="25"/>
        <v>340.4470387927102</v>
      </c>
      <c r="T56">
        <f t="shared" si="26"/>
        <v>1.2415951189151155</v>
      </c>
      <c r="U56">
        <f t="shared" si="27"/>
        <v>8.2905044562286544E-3</v>
      </c>
      <c r="V56">
        <f t="shared" si="28"/>
        <v>6207.9755945755778</v>
      </c>
      <c r="W56">
        <f t="shared" si="76"/>
        <v>34857.782963541868</v>
      </c>
      <c r="X56">
        <f t="shared" si="29"/>
        <v>-3749.2578908182495</v>
      </c>
      <c r="Y56">
        <f t="shared" si="77"/>
        <v>0.85109176699511879</v>
      </c>
      <c r="Z56">
        <f t="shared" si="1"/>
        <v>54.006116207951074</v>
      </c>
      <c r="AA56">
        <f t="shared" si="115"/>
        <v>3.9435202533932148</v>
      </c>
      <c r="AB56">
        <f t="shared" si="78"/>
        <v>46.673537595717747</v>
      </c>
      <c r="AC56">
        <f t="shared" si="30"/>
        <v>57.949636461344291</v>
      </c>
      <c r="AD56">
        <f t="shared" si="2"/>
        <v>1.2415951189151155</v>
      </c>
      <c r="AE56">
        <f t="shared" si="31"/>
        <v>46.673537595717747</v>
      </c>
      <c r="AJ56">
        <f t="shared" si="116"/>
        <v>0.46600107947154262</v>
      </c>
      <c r="AK56">
        <f t="shared" si="117"/>
        <v>0.67016040400986077</v>
      </c>
      <c r="AL56">
        <f t="shared" si="32"/>
        <v>0.70895306601953345</v>
      </c>
      <c r="AM56">
        <f t="shared" si="3"/>
        <v>0</v>
      </c>
      <c r="AN56">
        <f t="shared" si="4"/>
        <v>0.70895306601953345</v>
      </c>
      <c r="AO56">
        <f t="shared" si="79"/>
        <v>0.70895306601953345</v>
      </c>
      <c r="AP56">
        <f t="shared" si="5"/>
        <v>0</v>
      </c>
      <c r="AQ56">
        <f t="shared" si="6"/>
        <v>30</v>
      </c>
      <c r="AR56">
        <f t="shared" si="80"/>
        <v>30</v>
      </c>
      <c r="AT56">
        <f t="shared" si="81"/>
        <v>3.1294745959966517</v>
      </c>
      <c r="AV56">
        <f t="shared" si="33"/>
        <v>0.899255024780243</v>
      </c>
      <c r="AX56">
        <f t="shared" si="7"/>
        <v>4.6231462422998195</v>
      </c>
      <c r="AY56">
        <f t="shared" si="7"/>
        <v>-0.49725960906574268</v>
      </c>
      <c r="AZ56">
        <f t="shared" si="82"/>
        <v>4.1258866332340771</v>
      </c>
      <c r="BA56">
        <f t="shared" si="34"/>
        <v>1.1205218788757569</v>
      </c>
      <c r="BB56">
        <f t="shared" si="83"/>
        <v>-0.12052187887575694</v>
      </c>
      <c r="BC56">
        <f t="shared" si="8"/>
        <v>-10.256064615553372</v>
      </c>
      <c r="BD56">
        <f t="shared" si="84"/>
        <v>0.13</v>
      </c>
      <c r="BE56">
        <f t="shared" si="85"/>
        <v>10.006420985822809</v>
      </c>
      <c r="BF56">
        <f t="shared" si="86"/>
        <v>-1.0762776530906903</v>
      </c>
      <c r="BG56">
        <f t="shared" si="9"/>
        <v>50.254989401738108</v>
      </c>
      <c r="BH56">
        <f t="shared" si="87"/>
        <v>3.3275695043163476E-3</v>
      </c>
      <c r="BI56">
        <f t="shared" si="88"/>
        <v>1.9999772838734655E-3</v>
      </c>
      <c r="BJ56">
        <f t="shared" si="89"/>
        <v>0.96706063475317694</v>
      </c>
      <c r="BK56">
        <f t="shared" si="90"/>
        <v>2.0680991573852245E-3</v>
      </c>
      <c r="BL56">
        <f t="shared" si="35"/>
        <v>3.6946174592323966E-2</v>
      </c>
      <c r="BM56" t="e">
        <f t="shared" si="36"/>
        <v>#NUM!</v>
      </c>
      <c r="BN56" t="e">
        <f t="shared" si="91"/>
        <v>#NUM!</v>
      </c>
      <c r="BO56" t="e">
        <f t="shared" si="92"/>
        <v>#NUM!</v>
      </c>
      <c r="BP56" t="e">
        <f t="shared" si="93"/>
        <v>#NUM!</v>
      </c>
      <c r="BQ56" t="e">
        <f t="shared" si="94"/>
        <v>#NUM!</v>
      </c>
      <c r="BR56">
        <f t="shared" si="37"/>
        <v>-2.8171448452259202E-5</v>
      </c>
      <c r="BS56">
        <f t="shared" si="95"/>
        <v>1.0905723696558032</v>
      </c>
      <c r="BT56">
        <f t="shared" si="96"/>
        <v>1.0015066898917144</v>
      </c>
      <c r="BU56">
        <f t="shared" si="97"/>
        <v>1.0889316872897961</v>
      </c>
      <c r="BV56">
        <f t="shared" si="38"/>
        <v>1</v>
      </c>
      <c r="BW56">
        <f t="shared" si="39"/>
        <v>1</v>
      </c>
      <c r="BX56">
        <f t="shared" si="40"/>
        <v>1</v>
      </c>
      <c r="BY56">
        <f t="shared" si="10"/>
        <v>215.77858995048186</v>
      </c>
      <c r="BZ56">
        <f t="shared" si="11"/>
        <v>-2.9809584817815424</v>
      </c>
      <c r="CA56">
        <f t="shared" si="12"/>
        <v>1604460.0936529653</v>
      </c>
      <c r="CB56">
        <f t="shared" si="13"/>
        <v>0.70895306601953345</v>
      </c>
      <c r="CC56">
        <f t="shared" si="14"/>
        <v>149367.24482432535</v>
      </c>
      <c r="CD56">
        <f t="shared" si="98"/>
        <v>1.6187778227438283E-4</v>
      </c>
      <c r="CE56">
        <f t="shared" si="99"/>
        <v>3.3777151114581981E-5</v>
      </c>
      <c r="CF56">
        <f t="shared" si="100"/>
        <v>-3.6460529559669745</v>
      </c>
      <c r="CG56">
        <f t="shared" si="101"/>
        <v>14.180431224352112</v>
      </c>
      <c r="CH56">
        <f t="shared" si="102"/>
        <v>4.9730305167990157E-3</v>
      </c>
      <c r="CI56">
        <f t="shared" si="15"/>
        <v>46.673537595717747</v>
      </c>
      <c r="CJ56" s="20">
        <f t="shared" si="16"/>
        <v>66652204492.849052</v>
      </c>
      <c r="CK56" s="33">
        <f t="shared" si="41"/>
        <v>0.33036571886320254</v>
      </c>
      <c r="CL56" s="33">
        <f t="shared" si="17"/>
        <v>66.073143772640506</v>
      </c>
      <c r="CM56">
        <f t="shared" si="103"/>
        <v>7800</v>
      </c>
      <c r="CN56" s="6">
        <f t="shared" si="42"/>
        <v>2120.473626164081</v>
      </c>
      <c r="CO56" s="20"/>
      <c r="CP56" s="20"/>
      <c r="CQ56" s="20"/>
      <c r="CR56" s="20"/>
      <c r="CS56" s="20"/>
      <c r="CT56" s="20"/>
      <c r="CU56" s="20"/>
      <c r="CV56" s="25">
        <f t="shared" si="18"/>
        <v>3.1294745959966517</v>
      </c>
      <c r="CW56" s="26">
        <v>0.8</v>
      </c>
      <c r="CX56" s="26">
        <f t="shared" si="104"/>
        <v>0.58090872188187859</v>
      </c>
      <c r="CY56" s="26">
        <f t="shared" si="43"/>
        <v>-0.20447484131176644</v>
      </c>
      <c r="CZ56" s="26">
        <f t="shared" si="105"/>
        <v>6.6959834551156172E-2</v>
      </c>
      <c r="DA56" s="26">
        <f t="shared" si="106"/>
        <v>-2.4384895922508944E-3</v>
      </c>
      <c r="DB56" s="26">
        <f t="shared" si="44"/>
        <v>4.281789565063393E-2</v>
      </c>
      <c r="DC56" s="26">
        <f t="shared" si="45"/>
        <v>0.78403233644461201</v>
      </c>
      <c r="DD56" s="26">
        <f t="shared" si="46"/>
        <v>0.89849409760024879</v>
      </c>
      <c r="DE56" s="26">
        <f t="shared" si="47"/>
        <v>9.8494097600248742E-2</v>
      </c>
      <c r="DF56" s="26">
        <v>0.85</v>
      </c>
      <c r="DG56" s="26">
        <f t="shared" si="48"/>
        <v>0.54673762059470921</v>
      </c>
      <c r="DH56" s="26">
        <f t="shared" si="49"/>
        <v>-0.19244690946989779</v>
      </c>
      <c r="DI56" s="26">
        <f t="shared" si="50"/>
        <v>5.9313901886145243E-2</v>
      </c>
      <c r="DJ56" s="26">
        <f t="shared" si="51"/>
        <v>-1.8008444953851498E-3</v>
      </c>
      <c r="DK56" s="26">
        <f t="shared" si="52"/>
        <v>3.7081121393463382E-2</v>
      </c>
      <c r="DL56" s="26">
        <f t="shared" si="107"/>
        <v>0.80611990616772522</v>
      </c>
      <c r="DM56" s="26">
        <f t="shared" si="108"/>
        <v>0.89855966700992551</v>
      </c>
      <c r="DN56" s="26">
        <f t="shared" si="109"/>
        <v>4.8559667009925533E-2</v>
      </c>
      <c r="DO56" s="26">
        <f t="shared" si="110"/>
        <v>-0.99868861180646551</v>
      </c>
      <c r="DP56" s="26">
        <f t="shared" si="111"/>
        <v>0.89862343120353494</v>
      </c>
      <c r="DQ56" s="26">
        <f t="shared" si="53"/>
        <v>0.85</v>
      </c>
      <c r="DR56" s="26">
        <f t="shared" si="54"/>
        <v>0.54673762059470921</v>
      </c>
      <c r="DS56" s="26">
        <f t="shared" si="55"/>
        <v>-0.19244690946989779</v>
      </c>
      <c r="DT56" s="26">
        <f t="shared" si="56"/>
        <v>5.9313901886145243E-2</v>
      </c>
      <c r="DU56" s="26">
        <f t="shared" si="57"/>
        <v>-1.8008444953851498E-3</v>
      </c>
      <c r="DV56" s="26">
        <f t="shared" si="58"/>
        <v>3.7081121393463382E-2</v>
      </c>
      <c r="DW56" s="26">
        <f t="shared" si="59"/>
        <v>0.80611990616772522</v>
      </c>
      <c r="DX56" s="26">
        <f t="shared" si="60"/>
        <v>0.89855966700992551</v>
      </c>
      <c r="DY56" s="26">
        <f t="shared" si="61"/>
        <v>4.8559667009925533E-2</v>
      </c>
      <c r="DZ56" s="26">
        <f t="shared" si="62"/>
        <v>0.89862343120353494</v>
      </c>
      <c r="EA56" s="26">
        <f t="shared" si="63"/>
        <v>0.51715430665221973</v>
      </c>
      <c r="EB56" s="26">
        <f t="shared" si="64"/>
        <v>-0.18203383905795673</v>
      </c>
      <c r="EC56" s="26">
        <f t="shared" si="65"/>
        <v>5.3068751317764437E-2</v>
      </c>
      <c r="ED56" s="26">
        <f t="shared" si="66"/>
        <v>-1.3635847925102303E-3</v>
      </c>
      <c r="EE56" s="26">
        <f t="shared" si="67"/>
        <v>3.2557484240884164E-2</v>
      </c>
      <c r="EF56" s="26">
        <f t="shared" si="68"/>
        <v>0.82462179840144845</v>
      </c>
      <c r="EG56" s="26">
        <f t="shared" si="69"/>
        <v>0.89924610825846263</v>
      </c>
      <c r="EH56" s="26">
        <f t="shared" si="70"/>
        <v>6.2267705492768943E-4</v>
      </c>
      <c r="EI56" s="26">
        <f t="shared" si="71"/>
        <v>-0.98588250085306173</v>
      </c>
      <c r="EJ56" s="26">
        <f t="shared" si="72"/>
        <v>0.899255024780243</v>
      </c>
      <c r="EN56">
        <f t="shared" si="19"/>
        <v>2087.3595555297666</v>
      </c>
      <c r="EX56">
        <f t="shared" si="112"/>
        <v>5.9947730067644205</v>
      </c>
      <c r="EY56">
        <f t="shared" si="73"/>
        <v>8.9450726477289855E-2</v>
      </c>
      <c r="EZ56">
        <f t="shared" si="113"/>
        <v>1.2369227114148724</v>
      </c>
      <c r="FA56">
        <f t="shared" si="114"/>
        <v>1.6962592455183986E-2</v>
      </c>
    </row>
    <row r="57" spans="3:157">
      <c r="C57" s="6">
        <f t="shared" si="74"/>
        <v>2120.473626164081</v>
      </c>
      <c r="D57" s="6">
        <f>Sheet8!J57</f>
        <v>2186.2264988747111</v>
      </c>
      <c r="E57" s="6">
        <f t="shared" si="20"/>
        <v>2186.3888180994813</v>
      </c>
      <c r="F57" s="6">
        <f t="shared" si="21"/>
        <v>-0.16231922477027183</v>
      </c>
      <c r="G57" s="6">
        <f>Sheet9!D57</f>
        <v>2193.5303935417869</v>
      </c>
      <c r="H57" s="6">
        <f>Sheet9!F57</f>
        <v>7.3696094891784014</v>
      </c>
      <c r="I57" s="6">
        <f t="shared" si="22"/>
        <v>1.031220883825277</v>
      </c>
      <c r="J57" s="6">
        <f t="shared" si="23"/>
        <v>2186.3839037792436</v>
      </c>
      <c r="K57" s="6">
        <f t="shared" si="75"/>
        <v>2171.6839037792438</v>
      </c>
      <c r="L57" s="6">
        <f t="shared" si="24"/>
        <v>2153.350062519396</v>
      </c>
      <c r="N57" s="6">
        <f t="shared" si="0"/>
        <v>2153.350062519396</v>
      </c>
      <c r="R57">
        <f t="shared" si="25"/>
        <v>353.26017739898441</v>
      </c>
      <c r="T57">
        <f t="shared" si="26"/>
        <v>1.2477023920689514</v>
      </c>
      <c r="U57">
        <f t="shared" si="27"/>
        <v>8.0323112288160099E-3</v>
      </c>
      <c r="V57">
        <f t="shared" si="28"/>
        <v>6238.5119603447565</v>
      </c>
      <c r="W57">
        <f t="shared" si="76"/>
        <v>35029.24465733581</v>
      </c>
      <c r="X57">
        <f t="shared" si="29"/>
        <v>-4147.0894120569783</v>
      </c>
      <c r="Y57">
        <f t="shared" si="77"/>
        <v>0.84962740829725891</v>
      </c>
      <c r="Z57">
        <f t="shared" si="1"/>
        <v>54.006116207951074</v>
      </c>
      <c r="AA57">
        <f t="shared" si="115"/>
        <v>4.0848989893923369</v>
      </c>
      <c r="AB57">
        <f t="shared" si="78"/>
        <v>46.558390499689885</v>
      </c>
      <c r="AC57">
        <f t="shared" si="30"/>
        <v>58.09101519734341</v>
      </c>
      <c r="AD57">
        <f t="shared" si="2"/>
        <v>1.2477023920689514</v>
      </c>
      <c r="AE57">
        <f t="shared" si="31"/>
        <v>46.558390499689885</v>
      </c>
      <c r="AJ57">
        <f t="shared" si="116"/>
        <v>0.45916965546855609</v>
      </c>
      <c r="AK57">
        <f t="shared" si="117"/>
        <v>0.66434399269745303</v>
      </c>
      <c r="AL57">
        <f t="shared" si="32"/>
        <v>0.69602067243880417</v>
      </c>
      <c r="AM57">
        <f t="shared" si="3"/>
        <v>0</v>
      </c>
      <c r="AN57">
        <f t="shared" si="4"/>
        <v>0.69602067243880417</v>
      </c>
      <c r="AO57">
        <f t="shared" si="79"/>
        <v>0.69602067243880417</v>
      </c>
      <c r="AP57">
        <f t="shared" si="5"/>
        <v>0</v>
      </c>
      <c r="AQ57">
        <f t="shared" si="6"/>
        <v>30</v>
      </c>
      <c r="AR57">
        <f t="shared" si="80"/>
        <v>30</v>
      </c>
      <c r="AT57">
        <f t="shared" si="81"/>
        <v>3.2284108883349267</v>
      </c>
      <c r="AV57">
        <f t="shared" si="33"/>
        <v>0.8987932803339328</v>
      </c>
      <c r="AX57">
        <f t="shared" si="7"/>
        <v>4.6458870025538754</v>
      </c>
      <c r="AY57">
        <f t="shared" si="7"/>
        <v>-0.55002352994983694</v>
      </c>
      <c r="AZ57">
        <f t="shared" si="82"/>
        <v>4.0958634726040382</v>
      </c>
      <c r="BA57">
        <f t="shared" si="34"/>
        <v>1.1342875644241499</v>
      </c>
      <c r="BB57">
        <f t="shared" si="83"/>
        <v>-0.13428756442414991</v>
      </c>
      <c r="BC57">
        <f t="shared" si="8"/>
        <v>-10.091815333865473</v>
      </c>
      <c r="BD57">
        <f t="shared" si="84"/>
        <v>0.13</v>
      </c>
      <c r="BE57">
        <f t="shared" si="85"/>
        <v>10.049433746518991</v>
      </c>
      <c r="BF57">
        <f t="shared" si="86"/>
        <v>-1.1897459021751773</v>
      </c>
      <c r="BG57">
        <f t="shared" si="9"/>
        <v>50.192959717862131</v>
      </c>
      <c r="BH57">
        <f t="shared" si="87"/>
        <v>3.2688875373368276E-3</v>
      </c>
      <c r="BI57">
        <f t="shared" si="88"/>
        <v>1.9983352654775965E-3</v>
      </c>
      <c r="BJ57">
        <f t="shared" si="89"/>
        <v>0.96763467532906178</v>
      </c>
      <c r="BK57">
        <f t="shared" si="90"/>
        <v>2.0651753357206078E-3</v>
      </c>
      <c r="BL57">
        <f t="shared" si="35"/>
        <v>3.7052530303724962E-2</v>
      </c>
      <c r="BM57" t="e">
        <f t="shared" si="36"/>
        <v>#NUM!</v>
      </c>
      <c r="BN57" t="e">
        <f t="shared" si="91"/>
        <v>#NUM!</v>
      </c>
      <c r="BO57" t="e">
        <f t="shared" si="92"/>
        <v>#NUM!</v>
      </c>
      <c r="BP57" t="e">
        <f t="shared" si="93"/>
        <v>#NUM!</v>
      </c>
      <c r="BQ57" t="e">
        <f t="shared" si="94"/>
        <v>#NUM!</v>
      </c>
      <c r="BR57">
        <f t="shared" si="37"/>
        <v>-3.1013487529128731E-5</v>
      </c>
      <c r="BS57">
        <f t="shared" si="95"/>
        <v>1.0907715553634851</v>
      </c>
      <c r="BT57">
        <f t="shared" si="96"/>
        <v>1.0016588241330442</v>
      </c>
      <c r="BU57">
        <f t="shared" si="97"/>
        <v>1.0889651536865057</v>
      </c>
      <c r="BV57">
        <f t="shared" si="38"/>
        <v>1</v>
      </c>
      <c r="BW57">
        <f t="shared" si="39"/>
        <v>1</v>
      </c>
      <c r="BX57">
        <f t="shared" si="40"/>
        <v>1</v>
      </c>
      <c r="BY57">
        <f t="shared" si="10"/>
        <v>216.30502128233707</v>
      </c>
      <c r="BZ57">
        <f t="shared" si="11"/>
        <v>-3.4035466904595237</v>
      </c>
      <c r="CA57">
        <f t="shared" si="12"/>
        <v>1605243.0541868217</v>
      </c>
      <c r="CB57">
        <f t="shared" si="13"/>
        <v>0.69602067243880417</v>
      </c>
      <c r="CC57">
        <f t="shared" si="14"/>
        <v>152216.80299394453</v>
      </c>
      <c r="CD57">
        <f t="shared" si="98"/>
        <v>1.6187778227438283E-4</v>
      </c>
      <c r="CE57">
        <f t="shared" si="99"/>
        <v>3.3144829616482669E-5</v>
      </c>
      <c r="CF57">
        <f t="shared" si="100"/>
        <v>-3.6503407596580772</v>
      </c>
      <c r="CG57">
        <f t="shared" si="101"/>
        <v>14.193666533675723</v>
      </c>
      <c r="CH57">
        <f t="shared" si="102"/>
        <v>4.9637603385427522E-3</v>
      </c>
      <c r="CI57">
        <f t="shared" si="15"/>
        <v>46.558390499689885</v>
      </c>
      <c r="CJ57" s="20">
        <f t="shared" si="16"/>
        <v>66757600541.26767</v>
      </c>
      <c r="CK57" s="33">
        <f t="shared" si="41"/>
        <v>0.32957595967700121</v>
      </c>
      <c r="CL57" s="33">
        <f t="shared" si="17"/>
        <v>65.915191935400244</v>
      </c>
      <c r="CM57">
        <f t="shared" si="103"/>
        <v>8000</v>
      </c>
      <c r="CN57" s="6">
        <f t="shared" si="42"/>
        <v>2186.3888180994813</v>
      </c>
      <c r="CO57" s="20"/>
      <c r="CP57" s="20"/>
      <c r="CQ57" s="20"/>
      <c r="CR57" s="20"/>
      <c r="CS57" s="20"/>
      <c r="CT57" s="20"/>
      <c r="CU57" s="20"/>
      <c r="CV57" s="25">
        <f t="shared" si="18"/>
        <v>3.2284108883349267</v>
      </c>
      <c r="CW57" s="26">
        <v>0.8</v>
      </c>
      <c r="CX57" s="26">
        <f t="shared" si="104"/>
        <v>0.59927377114717084</v>
      </c>
      <c r="CY57" s="26">
        <f t="shared" si="43"/>
        <v>-0.21093917967122214</v>
      </c>
      <c r="CZ57" s="26">
        <f t="shared" si="105"/>
        <v>7.1260541427906832E-2</v>
      </c>
      <c r="DA57" s="26">
        <f t="shared" si="106"/>
        <v>-2.8491005128736795E-3</v>
      </c>
      <c r="DB57" s="26">
        <f t="shared" si="44"/>
        <v>4.6140752085794899E-2</v>
      </c>
      <c r="DC57" s="26">
        <f t="shared" si="45"/>
        <v>0.77187547247088728</v>
      </c>
      <c r="DD57" s="26">
        <f t="shared" si="46"/>
        <v>0.89878537708594342</v>
      </c>
      <c r="DE57" s="26">
        <f t="shared" si="47"/>
        <v>9.8785377085943371E-2</v>
      </c>
      <c r="DF57" s="26">
        <v>0.85</v>
      </c>
      <c r="DG57" s="26">
        <f t="shared" si="48"/>
        <v>0.56402237284439616</v>
      </c>
      <c r="DH57" s="26">
        <f t="shared" si="49"/>
        <v>-0.19853099263173848</v>
      </c>
      <c r="DI57" s="26">
        <f t="shared" si="50"/>
        <v>6.3123524586657959E-2</v>
      </c>
      <c r="DJ57" s="26">
        <f t="shared" si="51"/>
        <v>-2.1040840164798513E-3</v>
      </c>
      <c r="DK57" s="26">
        <f t="shared" si="52"/>
        <v>3.9912183979849809E-2</v>
      </c>
      <c r="DL57" s="26">
        <f t="shared" si="107"/>
        <v>0.79503796406525684</v>
      </c>
      <c r="DM57" s="26">
        <f t="shared" si="108"/>
        <v>0.89842831746413709</v>
      </c>
      <c r="DN57" s="26">
        <f t="shared" si="109"/>
        <v>4.8428317464137116E-2</v>
      </c>
      <c r="DO57" s="26">
        <f t="shared" si="110"/>
        <v>-1.0071411924361264</v>
      </c>
      <c r="DP57" s="26">
        <f t="shared" si="111"/>
        <v>0.89808493369931197</v>
      </c>
      <c r="DQ57" s="26">
        <f t="shared" si="53"/>
        <v>0.85</v>
      </c>
      <c r="DR57" s="26">
        <f t="shared" si="54"/>
        <v>0.56402237284439616</v>
      </c>
      <c r="DS57" s="26">
        <f t="shared" si="55"/>
        <v>-0.19853099263173848</v>
      </c>
      <c r="DT57" s="26">
        <f t="shared" si="56"/>
        <v>6.3123524586657959E-2</v>
      </c>
      <c r="DU57" s="26">
        <f t="shared" si="57"/>
        <v>-2.1040840164798513E-3</v>
      </c>
      <c r="DV57" s="26">
        <f t="shared" si="58"/>
        <v>3.9912183979849809E-2</v>
      </c>
      <c r="DW57" s="26">
        <f t="shared" si="59"/>
        <v>0.79503796406525684</v>
      </c>
      <c r="DX57" s="26">
        <f t="shared" si="60"/>
        <v>0.89842831746413709</v>
      </c>
      <c r="DY57" s="26">
        <f t="shared" si="61"/>
        <v>4.8428317464137116E-2</v>
      </c>
      <c r="DZ57" s="26">
        <f t="shared" si="62"/>
        <v>0.89808493369931197</v>
      </c>
      <c r="EA57" s="26">
        <f t="shared" si="63"/>
        <v>0.53382369409422814</v>
      </c>
      <c r="EB57" s="26">
        <f t="shared" si="64"/>
        <v>-0.18790131913456348</v>
      </c>
      <c r="EC57" s="26">
        <f t="shared" si="65"/>
        <v>5.6545008058225141E-2</v>
      </c>
      <c r="ED57" s="26">
        <f t="shared" si="66"/>
        <v>-1.5979774715705231E-3</v>
      </c>
      <c r="EE57" s="26">
        <f t="shared" si="67"/>
        <v>3.5057501631016931E-2</v>
      </c>
      <c r="EF57" s="26">
        <f t="shared" si="68"/>
        <v>0.81427124967679954</v>
      </c>
      <c r="EG57" s="26">
        <f t="shared" si="69"/>
        <v>0.89878798205886679</v>
      </c>
      <c r="EH57" s="26">
        <f t="shared" si="70"/>
        <v>7.0304835955481426E-4</v>
      </c>
      <c r="EI57" s="26">
        <f t="shared" si="71"/>
        <v>-0.99252022271718687</v>
      </c>
      <c r="EJ57" s="26">
        <f t="shared" si="72"/>
        <v>0.8987932803339328</v>
      </c>
      <c r="EN57">
        <f t="shared" si="19"/>
        <v>2153.350062519396</v>
      </c>
      <c r="EX57">
        <f t="shared" si="112"/>
        <v>6.1880019765153191</v>
      </c>
      <c r="EY57">
        <f t="shared" si="73"/>
        <v>9.2333983558279001E-2</v>
      </c>
      <c r="EZ57">
        <f t="shared" si="113"/>
        <v>1.2481801092475289</v>
      </c>
      <c r="FA57">
        <f t="shared" si="114"/>
        <v>1.7116971261376977E-2</v>
      </c>
    </row>
    <row r="58" spans="3:157">
      <c r="C58" s="6"/>
      <c r="D58" s="6"/>
      <c r="E58" s="6"/>
      <c r="F58" s="6"/>
      <c r="G58" s="6"/>
      <c r="H58" s="6"/>
      <c r="I58" s="6"/>
      <c r="J58" s="6"/>
      <c r="K58" s="6"/>
      <c r="L58" s="6"/>
      <c r="N58" s="6"/>
      <c r="CJ58" s="20"/>
      <c r="CK58" s="33"/>
      <c r="CL58" s="33"/>
      <c r="CN58" s="6"/>
      <c r="CO58" s="20"/>
      <c r="CP58" s="20"/>
      <c r="CQ58" s="20"/>
      <c r="CR58" s="20"/>
      <c r="CS58" s="20"/>
      <c r="CT58" s="20"/>
      <c r="CU58" s="20"/>
      <c r="CV58" s="25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</row>
    <row r="59" spans="3:157">
      <c r="C59" s="6"/>
      <c r="D59" s="6"/>
      <c r="E59" s="6"/>
      <c r="F59" s="6"/>
      <c r="G59" s="6"/>
      <c r="H59" s="6"/>
      <c r="I59" s="6"/>
      <c r="J59" s="6"/>
      <c r="K59" s="6"/>
      <c r="L59" s="6"/>
      <c r="N59" s="6"/>
      <c r="CJ59" s="20"/>
      <c r="CK59" s="33"/>
      <c r="CL59" s="33"/>
      <c r="CN59" s="6"/>
      <c r="CO59" s="20"/>
      <c r="CP59" s="20"/>
      <c r="CQ59" s="20"/>
      <c r="CR59" s="20"/>
      <c r="CS59" s="20"/>
      <c r="CT59" s="20"/>
      <c r="CU59" s="20"/>
      <c r="CV59" s="25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</row>
    <row r="60" spans="3:157">
      <c r="C60" s="6"/>
      <c r="D60" s="6"/>
      <c r="E60" s="6"/>
      <c r="F60" s="6"/>
      <c r="G60" s="6"/>
      <c r="H60" s="6"/>
      <c r="I60" s="6"/>
      <c r="J60" s="6"/>
      <c r="K60" s="6"/>
      <c r="L60" s="6"/>
      <c r="N60" s="6"/>
      <c r="CJ60" s="20"/>
      <c r="CK60" s="33"/>
      <c r="CL60" s="33"/>
      <c r="CN60" s="6"/>
      <c r="CO60" s="20"/>
      <c r="CP60" s="20"/>
      <c r="CQ60" s="20"/>
      <c r="CR60" s="20"/>
      <c r="CS60" s="20"/>
      <c r="CT60" s="20"/>
      <c r="CU60" s="20"/>
      <c r="CV60" s="25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</row>
    <row r="61" spans="3:157">
      <c r="C61" s="6"/>
      <c r="D61" s="6"/>
      <c r="E61" s="6"/>
      <c r="F61" s="6"/>
      <c r="G61" s="6"/>
      <c r="H61" s="6"/>
      <c r="I61" s="6"/>
      <c r="J61" s="6"/>
      <c r="K61" s="6"/>
      <c r="L61" s="6"/>
      <c r="N61" s="6"/>
      <c r="CJ61" s="20"/>
      <c r="CK61" s="33"/>
      <c r="CL61" s="33"/>
      <c r="CN61" s="6"/>
      <c r="CO61" s="20"/>
      <c r="CP61" s="20"/>
      <c r="CQ61" s="20"/>
      <c r="CR61" s="20"/>
      <c r="CS61" s="20"/>
      <c r="CT61" s="20"/>
      <c r="CU61" s="20"/>
      <c r="CV61" s="25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</row>
    <row r="62" spans="3:157">
      <c r="C62" s="6"/>
      <c r="D62" s="6"/>
      <c r="E62" s="6"/>
      <c r="F62" s="6"/>
      <c r="G62" s="6"/>
      <c r="H62" s="6"/>
      <c r="I62" s="6"/>
      <c r="J62" s="6"/>
      <c r="K62" s="6"/>
      <c r="L62" s="6"/>
      <c r="N62" s="6"/>
      <c r="CJ62" s="20"/>
      <c r="CK62" s="33"/>
      <c r="CL62" s="33"/>
      <c r="CN62" s="6"/>
      <c r="CO62" s="20"/>
      <c r="CP62" s="20"/>
      <c r="CQ62" s="20"/>
      <c r="CR62" s="20"/>
      <c r="CS62" s="20"/>
      <c r="CT62" s="20"/>
      <c r="CU62" s="20"/>
      <c r="CV62" s="25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</row>
    <row r="63" spans="3:157">
      <c r="C63" s="6"/>
      <c r="D63" s="6"/>
      <c r="E63" s="6"/>
      <c r="F63" s="6"/>
      <c r="G63" s="6"/>
      <c r="H63" s="6"/>
      <c r="I63" s="6"/>
      <c r="J63" s="6"/>
      <c r="K63" s="6"/>
      <c r="L63" s="6"/>
      <c r="N63" s="6"/>
      <c r="CJ63" s="20"/>
      <c r="CK63" s="33"/>
      <c r="CL63" s="33"/>
      <c r="CN63" s="6"/>
      <c r="CO63" s="20"/>
      <c r="CP63" s="20"/>
      <c r="CQ63" s="20"/>
      <c r="CR63" s="20"/>
      <c r="CS63" s="20"/>
      <c r="CT63" s="20"/>
      <c r="CU63" s="20"/>
      <c r="CV63" s="25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</row>
    <row r="64" spans="3:157">
      <c r="C64" s="6"/>
      <c r="D64" s="6"/>
      <c r="E64" s="6"/>
      <c r="F64" s="6"/>
      <c r="G64" s="6"/>
      <c r="H64" s="6"/>
      <c r="I64" s="6"/>
      <c r="J64" s="6"/>
      <c r="K64" s="6"/>
      <c r="L64" s="6"/>
      <c r="N64" s="6"/>
      <c r="CJ64" s="20"/>
      <c r="CK64" s="33"/>
      <c r="CL64" s="33"/>
      <c r="CN64" s="6"/>
      <c r="CO64" s="20"/>
      <c r="CP64" s="20"/>
      <c r="CQ64" s="20"/>
      <c r="CR64" s="20"/>
      <c r="CS64" s="20"/>
      <c r="CT64" s="20"/>
      <c r="CU64" s="20"/>
      <c r="CV64" s="25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</row>
    <row r="65" spans="3:140">
      <c r="C65" s="6"/>
      <c r="D65" s="6"/>
      <c r="E65" s="6"/>
      <c r="F65" s="6"/>
      <c r="G65" s="6"/>
      <c r="H65" s="6"/>
      <c r="I65" s="6"/>
      <c r="J65" s="6"/>
      <c r="K65" s="6"/>
      <c r="L65" s="6"/>
      <c r="N65" s="6"/>
      <c r="CJ65" s="20"/>
      <c r="CK65" s="33"/>
      <c r="CL65" s="33"/>
      <c r="CN65" s="6"/>
      <c r="CO65" s="20"/>
      <c r="CP65" s="20"/>
      <c r="CQ65" s="20"/>
      <c r="CR65" s="20"/>
      <c r="CS65" s="20"/>
      <c r="CT65" s="20"/>
      <c r="CU65" s="20"/>
      <c r="CV65" s="25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</row>
    <row r="66" spans="3:140">
      <c r="C66" s="6"/>
      <c r="D66" s="6"/>
      <c r="E66" s="6"/>
      <c r="F66" s="6"/>
      <c r="G66" s="6"/>
      <c r="H66" s="6"/>
      <c r="I66" s="6"/>
      <c r="J66" s="6"/>
      <c r="K66" s="6"/>
      <c r="L66" s="6"/>
      <c r="N66" s="6"/>
      <c r="CJ66" s="20"/>
      <c r="CK66" s="33"/>
      <c r="CL66" s="33"/>
      <c r="CN66" s="6"/>
      <c r="CO66" s="20"/>
      <c r="CP66" s="20"/>
      <c r="CQ66" s="20"/>
      <c r="CR66" s="20"/>
      <c r="CS66" s="20"/>
      <c r="CT66" s="20"/>
      <c r="CU66" s="20"/>
      <c r="CV66" s="25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</row>
    <row r="67" spans="3:140">
      <c r="C67" s="6"/>
      <c r="D67" s="6"/>
      <c r="E67" s="6"/>
      <c r="F67" s="6"/>
      <c r="G67" s="6"/>
      <c r="H67" s="6"/>
      <c r="I67" s="6"/>
      <c r="J67" s="6"/>
      <c r="K67" s="6"/>
      <c r="L67" s="6"/>
      <c r="N67" s="6"/>
      <c r="CJ67" s="20"/>
      <c r="CK67" s="33"/>
      <c r="CL67" s="33"/>
      <c r="CN67" s="6"/>
      <c r="CO67" s="20"/>
      <c r="CP67" s="20"/>
      <c r="CQ67" s="20"/>
      <c r="CR67" s="20"/>
      <c r="CS67" s="20"/>
      <c r="CT67" s="20"/>
      <c r="CU67" s="20"/>
      <c r="CV67" s="25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</row>
    <row r="68" spans="3:140">
      <c r="C68" s="6"/>
      <c r="D68" s="6"/>
      <c r="E68" s="6"/>
      <c r="F68" s="6"/>
      <c r="G68" s="6"/>
      <c r="H68" s="6"/>
      <c r="I68" s="6"/>
      <c r="J68" s="6"/>
      <c r="K68" s="6"/>
      <c r="L68" s="6"/>
      <c r="N68" s="6"/>
      <c r="CJ68" s="20"/>
      <c r="CK68" s="33"/>
      <c r="CL68" s="33"/>
      <c r="CN68" s="6"/>
      <c r="CO68" s="20"/>
      <c r="CP68" s="20"/>
      <c r="CQ68" s="20"/>
      <c r="CR68" s="20"/>
      <c r="CS68" s="20"/>
      <c r="CT68" s="20"/>
      <c r="CU68" s="20"/>
      <c r="CV68" s="25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</row>
  </sheetData>
  <conditionalFormatting sqref="J18:J6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{6D9A9C20-231C-44E5-8F6E-49D7D78D6260}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9A9C20-231C-44E5-8F6E-49D7D78D6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J18:J68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F8C2-EC02-4DFD-84A5-81CB0532A76B}">
  <dimension ref="C8:S34"/>
  <sheetViews>
    <sheetView tabSelected="1" topLeftCell="A4" zoomScale="72" zoomScaleNormal="72" workbookViewId="0">
      <selection activeCell="J32" sqref="J32"/>
    </sheetView>
  </sheetViews>
  <sheetFormatPr defaultRowHeight="14.4"/>
  <cols>
    <col min="4" max="4" width="12.88671875" customWidth="1"/>
    <col min="5" max="5" width="12.109375" customWidth="1"/>
    <col min="8" max="8" width="12" customWidth="1"/>
    <col min="9" max="9" width="12.5546875" customWidth="1"/>
  </cols>
  <sheetData>
    <row r="8" spans="3:19">
      <c r="C8" s="66" t="s">
        <v>193</v>
      </c>
      <c r="D8" s="67"/>
      <c r="E8" s="68"/>
    </row>
    <row r="9" spans="3:19">
      <c r="C9" s="51" t="s">
        <v>192</v>
      </c>
      <c r="D9">
        <v>13</v>
      </c>
      <c r="E9" s="52" t="s">
        <v>191</v>
      </c>
    </row>
    <row r="10" spans="3:19" ht="15.6">
      <c r="C10" s="51" t="s">
        <v>190</v>
      </c>
      <c r="D10">
        <v>115</v>
      </c>
      <c r="E10" s="52" t="s">
        <v>19</v>
      </c>
      <c r="F10" s="62" t="s">
        <v>194</v>
      </c>
    </row>
    <row r="11" spans="3:19" ht="15.6">
      <c r="C11" s="51" t="s">
        <v>158</v>
      </c>
      <c r="D11">
        <v>4336</v>
      </c>
      <c r="E11" s="52" t="s">
        <v>189</v>
      </c>
      <c r="F11" s="62"/>
      <c r="S11" s="62" t="s">
        <v>194</v>
      </c>
    </row>
    <row r="12" spans="3:19" ht="16.2">
      <c r="C12" s="53" t="s">
        <v>188</v>
      </c>
      <c r="D12">
        <v>0.45</v>
      </c>
      <c r="E12" s="54" t="s">
        <v>13</v>
      </c>
      <c r="K12" s="49"/>
    </row>
    <row r="13" spans="3:19" ht="15.6">
      <c r="C13" s="55" t="s">
        <v>183</v>
      </c>
      <c r="D13">
        <v>1490</v>
      </c>
      <c r="E13" s="54" t="s">
        <v>19</v>
      </c>
    </row>
    <row r="14" spans="3:19" ht="16.8">
      <c r="C14" s="55" t="s">
        <v>182</v>
      </c>
      <c r="D14">
        <v>0.40600000000000003</v>
      </c>
      <c r="E14" s="54" t="s">
        <v>19</v>
      </c>
      <c r="G14" s="65" t="s">
        <v>187</v>
      </c>
      <c r="H14" s="65" t="s">
        <v>186</v>
      </c>
      <c r="I14" s="65" t="s">
        <v>185</v>
      </c>
      <c r="J14" s="65" t="s">
        <v>184</v>
      </c>
    </row>
    <row r="15" spans="3:19">
      <c r="C15" s="56" t="s">
        <v>181</v>
      </c>
      <c r="D15" s="57">
        <v>0</v>
      </c>
      <c r="E15" s="58"/>
      <c r="G15" s="2">
        <v>0</v>
      </c>
      <c r="H15" s="2">
        <f t="shared" ref="H15:H24" si="0">0.2*(G15/$D$11)</f>
        <v>0</v>
      </c>
      <c r="I15" s="2">
        <f t="shared" ref="I15:I24" si="1">0.8*(G15/$D$11)*(G15/$D$11)</f>
        <v>0</v>
      </c>
      <c r="J15" s="2">
        <f t="shared" ref="J15:J24" si="2">5066*(1-H15-I15)</f>
        <v>5066</v>
      </c>
    </row>
    <row r="16" spans="3:19">
      <c r="G16" s="2">
        <v>500</v>
      </c>
      <c r="H16" s="2">
        <f t="shared" si="0"/>
        <v>2.3062730627306276E-2</v>
      </c>
      <c r="I16" s="2">
        <f t="shared" si="1"/>
        <v>1.0637790879753818E-2</v>
      </c>
      <c r="J16" s="2">
        <f t="shared" si="2"/>
        <v>4895.2731580452337</v>
      </c>
    </row>
    <row r="17" spans="3:10">
      <c r="G17" s="2">
        <v>1000</v>
      </c>
      <c r="H17" s="2">
        <f t="shared" si="0"/>
        <v>4.6125461254612553E-2</v>
      </c>
      <c r="I17" s="2">
        <f t="shared" si="1"/>
        <v>4.2551163519015271E-2</v>
      </c>
      <c r="J17" s="2">
        <f t="shared" si="2"/>
        <v>4616.7642188968011</v>
      </c>
    </row>
    <row r="18" spans="3:10">
      <c r="G18" s="2">
        <v>1500</v>
      </c>
      <c r="H18" s="2">
        <f t="shared" si="0"/>
        <v>6.9188191881918812E-2</v>
      </c>
      <c r="I18" s="2">
        <f t="shared" si="1"/>
        <v>9.5740117917784334E-2</v>
      </c>
      <c r="J18" s="2">
        <f t="shared" si="2"/>
        <v>4230.4731825547033</v>
      </c>
    </row>
    <row r="19" spans="3:10">
      <c r="G19" s="2">
        <v>2000</v>
      </c>
      <c r="H19" s="2">
        <f t="shared" si="0"/>
        <v>9.2250922509225106E-2</v>
      </c>
      <c r="I19" s="2">
        <f t="shared" si="1"/>
        <v>0.17020465407606108</v>
      </c>
      <c r="J19" s="2">
        <f t="shared" si="2"/>
        <v>3736.4000490189401</v>
      </c>
    </row>
    <row r="20" spans="3:10">
      <c r="G20" s="2">
        <v>2500</v>
      </c>
      <c r="H20" s="2">
        <f t="shared" si="0"/>
        <v>0.11531365313653137</v>
      </c>
      <c r="I20" s="2">
        <f t="shared" si="1"/>
        <v>0.26594477199384542</v>
      </c>
      <c r="J20" s="2">
        <f t="shared" si="2"/>
        <v>3134.5448182895111</v>
      </c>
    </row>
    <row r="21" spans="3:10">
      <c r="G21" s="2">
        <v>3000</v>
      </c>
      <c r="H21" s="2">
        <f t="shared" si="0"/>
        <v>0.13837638376383762</v>
      </c>
      <c r="I21" s="2">
        <f t="shared" si="1"/>
        <v>0.38296047167113734</v>
      </c>
      <c r="J21" s="2">
        <f t="shared" si="2"/>
        <v>2424.9074903664168</v>
      </c>
    </row>
    <row r="22" spans="3:10">
      <c r="G22" s="2">
        <v>3500</v>
      </c>
      <c r="H22" s="2">
        <f t="shared" si="0"/>
        <v>0.16143911439114392</v>
      </c>
      <c r="I22" s="2">
        <f t="shared" si="1"/>
        <v>0.52125175310793703</v>
      </c>
      <c r="J22" s="2">
        <f t="shared" si="2"/>
        <v>1607.4880652496561</v>
      </c>
    </row>
    <row r="23" spans="3:10">
      <c r="G23" s="2">
        <v>4000</v>
      </c>
      <c r="H23" s="2">
        <f t="shared" si="0"/>
        <v>0.18450184501845021</v>
      </c>
      <c r="I23" s="2">
        <f t="shared" si="1"/>
        <v>0.68081861630424434</v>
      </c>
      <c r="J23" s="2">
        <f t="shared" si="2"/>
        <v>682.28654293922932</v>
      </c>
    </row>
    <row r="24" spans="3:10">
      <c r="G24" s="2">
        <v>4336</v>
      </c>
      <c r="H24" s="2">
        <f t="shared" si="0"/>
        <v>0.2</v>
      </c>
      <c r="I24" s="2">
        <f t="shared" si="1"/>
        <v>0.8</v>
      </c>
      <c r="J24" s="2">
        <f t="shared" si="2"/>
        <v>0</v>
      </c>
    </row>
    <row r="25" spans="3:10" ht="30">
      <c r="C25" s="69" t="s">
        <v>180</v>
      </c>
      <c r="D25" s="70" t="s">
        <v>179</v>
      </c>
      <c r="E25" s="70" t="s">
        <v>178</v>
      </c>
    </row>
    <row r="26" spans="3:10">
      <c r="C26" s="48">
        <v>1000</v>
      </c>
      <c r="D26" s="63">
        <v>954.78</v>
      </c>
      <c r="E26" s="64">
        <v>1448.44</v>
      </c>
    </row>
    <row r="27" spans="3:10">
      <c r="C27" s="48">
        <v>1500</v>
      </c>
      <c r="D27" s="60">
        <v>1053.47</v>
      </c>
      <c r="E27" s="52">
        <v>1608.7</v>
      </c>
    </row>
    <row r="28" spans="3:10">
      <c r="C28" s="48">
        <v>2000</v>
      </c>
      <c r="D28" s="60">
        <v>1137</v>
      </c>
      <c r="E28" s="52">
        <v>1740.32</v>
      </c>
    </row>
    <row r="29" spans="3:10">
      <c r="C29" s="48">
        <v>2500</v>
      </c>
      <c r="D29" s="60">
        <v>1212.6199999999999</v>
      </c>
      <c r="E29" s="52">
        <v>1842.41</v>
      </c>
    </row>
    <row r="30" spans="3:10">
      <c r="C30" s="48">
        <v>3000</v>
      </c>
      <c r="D30" s="60">
        <v>1283.9000000000001</v>
      </c>
      <c r="E30" s="52">
        <v>1926.6</v>
      </c>
    </row>
    <row r="31" spans="3:10">
      <c r="C31" s="48">
        <v>3500</v>
      </c>
      <c r="D31" s="60">
        <v>1353.12</v>
      </c>
      <c r="E31" s="52">
        <v>1998.73</v>
      </c>
    </row>
    <row r="32" spans="3:10">
      <c r="C32" s="48">
        <v>4000</v>
      </c>
      <c r="D32" s="60">
        <v>1421.84</v>
      </c>
      <c r="E32" s="52">
        <v>2061.9299999999998</v>
      </c>
    </row>
    <row r="33" spans="3:5">
      <c r="C33" s="48">
        <v>4500</v>
      </c>
      <c r="D33" s="60">
        <v>1491.73</v>
      </c>
      <c r="E33" s="52">
        <v>2119.04</v>
      </c>
    </row>
    <row r="34" spans="3:5">
      <c r="C34" s="59">
        <v>5000</v>
      </c>
      <c r="D34" s="61">
        <v>1564.31</v>
      </c>
      <c r="E34" s="58">
        <v>2171.6799999999998</v>
      </c>
    </row>
  </sheetData>
  <conditionalFormatting sqref="D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{2A3B6ADE-35EF-493D-82CB-1AF7AE4F3EBC}</x14:id>
        </ext>
      </extLst>
    </cfRule>
  </conditionalFormatting>
  <conditionalFormatting sqref="E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{676D79DF-DDC1-4DF3-BD61-B2B8C283F69E}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3B6ADE-35EF-493D-82CB-1AF7AE4F3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D25</xm:sqref>
        </x14:conditionalFormatting>
        <x14:conditionalFormatting xmlns:xm="http://schemas.microsoft.com/office/excel/2006/main">
          <x14:cfRule type="dataBar" id="{676D79DF-DDC1-4DF3-BD61-B2B8C283F6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Noushad Ahmed Khan Mahi</dc:creator>
  <cp:lastModifiedBy>MAHI</cp:lastModifiedBy>
  <dcterms:created xsi:type="dcterms:W3CDTF">2025-03-09T17:05:00Z</dcterms:created>
  <dcterms:modified xsi:type="dcterms:W3CDTF">2025-09-30T17:38:07Z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70762FC027BA445096ACB90981F4F22E_12</vt:lpwstr>
  </property>
  <property fmtid="{D5CDD505-2E9C-101B-9397-08002B2CF9AE}" pid="3" name="KSOProductBuildVer">
    <vt:lpwstr>1033-12.2.0.21546</vt:lpwstr>
  </property>
</Properties>
</file>